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43C6F50A-091B-4CBA-9FE7-79D26A87DDF2}" xr6:coauthVersionLast="47" xr6:coauthVersionMax="47" xr10:uidLastSave="{00000000-0000-0000-0000-000000000000}"/>
  <bookViews>
    <workbookView xWindow="28680" yWindow="-120" windowWidth="29040" windowHeight="15720" xr2:uid="{3F7DA080-34F4-4B54-A960-4DBCA721013F}"/>
  </bookViews>
  <sheets>
    <sheet name="SubSector Analysis" sheetId="3" r:id="rId1"/>
    <sheet name="Nifty 750 Analysis" sheetId="2" r:id="rId2"/>
    <sheet name="Price_Filter_29_11_202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2" i="2" l="1"/>
  <c r="B19" i="3" l="1"/>
  <c r="B83" i="3"/>
  <c r="G83" i="3" s="1"/>
  <c r="B24" i="3"/>
  <c r="E24" i="3" s="1"/>
  <c r="B39" i="3"/>
  <c r="B22" i="3"/>
  <c r="E22" i="3" s="1"/>
  <c r="B33" i="3"/>
  <c r="F33" i="3" s="1"/>
  <c r="B5" i="3"/>
  <c r="D5" i="3" s="1"/>
  <c r="B58" i="3"/>
  <c r="F58" i="3" s="1"/>
  <c r="B55" i="3"/>
  <c r="H55" i="3" s="1"/>
  <c r="B59" i="3"/>
  <c r="G59" i="3" s="1"/>
  <c r="B27" i="3"/>
  <c r="F27" i="3" s="1"/>
  <c r="B44" i="3"/>
  <c r="I44" i="3" s="1"/>
  <c r="B60" i="3"/>
  <c r="B17" i="3"/>
  <c r="E17" i="3" s="1"/>
  <c r="B70" i="3"/>
  <c r="E70" i="3" s="1"/>
  <c r="B10" i="3"/>
  <c r="B69" i="3"/>
  <c r="E69" i="3" s="1"/>
  <c r="B41" i="3"/>
  <c r="B15" i="3"/>
  <c r="D15" i="3" s="1"/>
  <c r="B45" i="3"/>
  <c r="E45" i="3" s="1"/>
  <c r="B36" i="3"/>
  <c r="F36" i="3" s="1"/>
  <c r="B14" i="3"/>
  <c r="B89" i="3"/>
  <c r="B62" i="3"/>
  <c r="D62" i="3" s="1"/>
  <c r="B25" i="3"/>
  <c r="B23" i="3"/>
  <c r="B7" i="3"/>
  <c r="E7" i="3" s="1"/>
  <c r="B78" i="3"/>
  <c r="B29" i="3"/>
  <c r="E29" i="3" s="1"/>
  <c r="B4" i="3"/>
  <c r="H4" i="3" s="1"/>
  <c r="B35" i="3"/>
  <c r="D35" i="3" s="1"/>
  <c r="B77" i="3"/>
  <c r="D77" i="3" s="1"/>
  <c r="B20" i="3"/>
  <c r="D20" i="3" s="1"/>
  <c r="B47" i="3"/>
  <c r="B81" i="3"/>
  <c r="F81" i="3" s="1"/>
  <c r="B11" i="3"/>
  <c r="I11" i="3" s="1"/>
  <c r="B12" i="3"/>
  <c r="B67" i="3"/>
  <c r="D67" i="3" s="1"/>
  <c r="B2" i="3"/>
  <c r="E2" i="3" s="1"/>
  <c r="B16" i="3"/>
  <c r="B96" i="3"/>
  <c r="F96" i="3" s="1"/>
  <c r="B85" i="3"/>
  <c r="D85" i="3" s="1"/>
  <c r="B26" i="3"/>
  <c r="E26" i="3" s="1"/>
  <c r="B82" i="3"/>
  <c r="E82" i="3" s="1"/>
  <c r="B111" i="3"/>
  <c r="D111" i="3" s="1"/>
  <c r="B38" i="3"/>
  <c r="B66" i="3"/>
  <c r="B18" i="3"/>
  <c r="D18" i="3" s="1"/>
  <c r="B56" i="3"/>
  <c r="B65" i="3"/>
  <c r="B31" i="3"/>
  <c r="E31" i="3" s="1"/>
  <c r="B43" i="3"/>
  <c r="B76" i="3"/>
  <c r="E76" i="3" s="1"/>
  <c r="B64" i="3"/>
  <c r="D64" i="3" s="1"/>
  <c r="B8" i="3"/>
  <c r="D8" i="3" s="1"/>
  <c r="B86" i="3"/>
  <c r="E86" i="3" s="1"/>
  <c r="B79" i="3"/>
  <c r="D79" i="3" s="1"/>
  <c r="B42" i="3"/>
  <c r="B57" i="3"/>
  <c r="B21" i="3"/>
  <c r="I21" i="3" s="1"/>
  <c r="B54" i="3"/>
  <c r="B88" i="3"/>
  <c r="E88" i="3" s="1"/>
  <c r="B105" i="3"/>
  <c r="B46" i="3"/>
  <c r="B91" i="3"/>
  <c r="E91" i="3" s="1"/>
  <c r="B40" i="3"/>
  <c r="H40" i="3" s="1"/>
  <c r="B32" i="3"/>
  <c r="D32" i="3" s="1"/>
  <c r="B108" i="3"/>
  <c r="E108" i="3" s="1"/>
  <c r="B49" i="3"/>
  <c r="D49" i="3" s="1"/>
  <c r="B37" i="3"/>
  <c r="B93" i="3"/>
  <c r="B84" i="3"/>
  <c r="D84" i="3" s="1"/>
  <c r="B30" i="3"/>
  <c r="B80" i="3"/>
  <c r="E80" i="3" s="1"/>
  <c r="B6" i="3"/>
  <c r="D6" i="3" s="1"/>
  <c r="B75" i="3"/>
  <c r="F75" i="3" s="1"/>
  <c r="B3" i="3"/>
  <c r="E3" i="3" s="1"/>
  <c r="B61" i="3"/>
  <c r="D61" i="3" s="1"/>
  <c r="B87" i="3"/>
  <c r="D87" i="3" s="1"/>
  <c r="B94" i="3"/>
  <c r="B68" i="3"/>
  <c r="D68" i="3" s="1"/>
  <c r="B112" i="3"/>
  <c r="B34" i="3"/>
  <c r="B90" i="3"/>
  <c r="I90" i="3" s="1"/>
  <c r="B110" i="3"/>
  <c r="B50" i="3"/>
  <c r="B28" i="3"/>
  <c r="B100" i="3"/>
  <c r="B51" i="3"/>
  <c r="E51" i="3" s="1"/>
  <c r="B106" i="3"/>
  <c r="F106" i="3" s="1"/>
  <c r="B71" i="3"/>
  <c r="D71" i="3" s="1"/>
  <c r="B95" i="3"/>
  <c r="H95" i="3" s="1"/>
  <c r="B99" i="3"/>
  <c r="H99" i="3" s="1"/>
  <c r="B114" i="3"/>
  <c r="B52" i="3"/>
  <c r="D52" i="3" s="1"/>
  <c r="B107" i="3"/>
  <c r="D107" i="3" s="1"/>
  <c r="B63" i="3"/>
  <c r="F63" i="3" s="1"/>
  <c r="B53" i="3"/>
  <c r="B9" i="3"/>
  <c r="I9" i="3" s="1"/>
  <c r="B13" i="3"/>
  <c r="B101" i="3"/>
  <c r="E101" i="3" s="1"/>
  <c r="B72" i="3"/>
  <c r="B92" i="3"/>
  <c r="D92" i="3" s="1"/>
  <c r="B116" i="3"/>
  <c r="E116" i="3" s="1"/>
  <c r="B117" i="3"/>
  <c r="D117" i="3" s="1"/>
  <c r="B97" i="3"/>
  <c r="B102" i="3"/>
  <c r="B118" i="3"/>
  <c r="I118" i="3" s="1"/>
  <c r="B115" i="3"/>
  <c r="E115" i="3" s="1"/>
  <c r="B73" i="3"/>
  <c r="E73" i="3" s="1"/>
  <c r="B48" i="3"/>
  <c r="E48" i="3" s="1"/>
  <c r="B98" i="3"/>
  <c r="F98" i="3" s="1"/>
  <c r="B119" i="3"/>
  <c r="E119" i="3" s="1"/>
  <c r="B120" i="3"/>
  <c r="D120" i="3" s="1"/>
  <c r="B103" i="3"/>
  <c r="D103" i="3" s="1"/>
  <c r="B109" i="3"/>
  <c r="E109" i="3" s="1"/>
  <c r="B104" i="3"/>
  <c r="D104" i="3" s="1"/>
  <c r="B113" i="3"/>
  <c r="B74" i="3"/>
  <c r="D74" i="3" s="1"/>
  <c r="AQ651" i="2"/>
  <c r="AQ490" i="2"/>
  <c r="AQ475" i="2"/>
  <c r="AQ125" i="2"/>
  <c r="AQ212" i="2"/>
  <c r="AQ396" i="2"/>
  <c r="AQ298" i="2"/>
  <c r="AQ501" i="2"/>
  <c r="AQ303" i="2"/>
  <c r="AQ606" i="2"/>
  <c r="AQ337" i="2"/>
  <c r="AQ242" i="2"/>
  <c r="AQ133" i="2"/>
  <c r="AQ669" i="2"/>
  <c r="AQ76" i="2"/>
  <c r="AQ236" i="2"/>
  <c r="AQ492" i="2"/>
  <c r="AQ615" i="2"/>
  <c r="AQ594" i="2"/>
  <c r="AQ436" i="2"/>
  <c r="AQ358" i="2"/>
  <c r="AQ233" i="2"/>
  <c r="AQ381" i="2"/>
  <c r="AQ191" i="2"/>
  <c r="AQ566" i="2"/>
  <c r="AQ592" i="2"/>
  <c r="AQ613" i="2"/>
  <c r="AQ101" i="2"/>
  <c r="AQ484" i="2"/>
  <c r="AQ74" i="2"/>
  <c r="AQ429" i="2"/>
  <c r="AQ245" i="2"/>
  <c r="AQ639" i="2"/>
  <c r="AQ15" i="2"/>
  <c r="AQ705" i="2"/>
  <c r="AQ721" i="2"/>
  <c r="AQ426" i="2"/>
  <c r="AQ83" i="2"/>
  <c r="AQ687" i="2"/>
  <c r="AQ368" i="2"/>
  <c r="AQ464" i="2"/>
  <c r="AQ126" i="2"/>
  <c r="AQ636" i="2"/>
  <c r="AQ487" i="2"/>
  <c r="AQ321" i="2"/>
  <c r="AQ509" i="2"/>
  <c r="AQ228" i="2"/>
  <c r="AQ488" i="2"/>
  <c r="AQ605" i="2"/>
  <c r="AQ311" i="2"/>
  <c r="AQ357" i="2"/>
  <c r="AQ188" i="2"/>
  <c r="AQ329" i="2"/>
  <c r="AQ235" i="2"/>
  <c r="AQ208" i="2"/>
  <c r="AQ229" i="2"/>
  <c r="AQ479" i="2"/>
  <c r="AQ482" i="2"/>
  <c r="AQ589" i="2"/>
  <c r="AQ556" i="2"/>
  <c r="AQ218" i="2"/>
  <c r="AQ347" i="2"/>
  <c r="AQ331" i="2"/>
  <c r="AQ272" i="2"/>
  <c r="AQ568" i="2"/>
  <c r="AQ330" i="2"/>
  <c r="AQ502" i="2"/>
  <c r="AQ462" i="2"/>
  <c r="AQ344" i="2"/>
  <c r="AQ404" i="2"/>
  <c r="AQ386" i="2"/>
  <c r="AQ579" i="2"/>
  <c r="AQ195" i="2"/>
  <c r="AQ196" i="2"/>
  <c r="AQ279" i="2"/>
  <c r="AQ238" i="2"/>
  <c r="AQ142" i="2"/>
  <c r="AQ36" i="2"/>
  <c r="AQ154" i="2"/>
  <c r="AQ81" i="2"/>
  <c r="AQ223" i="2"/>
  <c r="AQ219" i="2"/>
  <c r="AQ546" i="2"/>
  <c r="AQ167" i="2"/>
  <c r="AQ388" i="2"/>
  <c r="AQ146" i="2"/>
  <c r="AQ343" i="2"/>
  <c r="AQ434" i="2"/>
  <c r="AQ43" i="2"/>
  <c r="AQ391" i="2"/>
  <c r="AQ719" i="2"/>
  <c r="AQ582" i="2"/>
  <c r="AQ408" i="2"/>
  <c r="AQ348" i="2"/>
  <c r="AQ118" i="2"/>
  <c r="AQ190" i="2"/>
  <c r="AQ128" i="2"/>
  <c r="AQ413" i="2"/>
  <c r="AQ28" i="2"/>
  <c r="AQ635" i="2"/>
  <c r="AQ618" i="2"/>
  <c r="AQ110" i="2"/>
  <c r="AQ668" i="2"/>
  <c r="AQ507" i="2"/>
  <c r="AQ26" i="2"/>
  <c r="AQ393" i="2"/>
  <c r="AQ389" i="2"/>
  <c r="AQ309" i="2"/>
  <c r="AQ369" i="2"/>
  <c r="AQ46" i="2"/>
  <c r="AQ49" i="2"/>
  <c r="AQ306" i="2"/>
  <c r="AQ643" i="2"/>
  <c r="AQ422" i="2"/>
  <c r="AQ351" i="2"/>
  <c r="AQ294" i="2"/>
  <c r="AQ102" i="2"/>
  <c r="AQ47" i="2"/>
  <c r="AQ493" i="2"/>
  <c r="AQ359" i="2"/>
  <c r="AQ246" i="2"/>
  <c r="AQ90" i="2"/>
  <c r="AQ266" i="2"/>
  <c r="AQ725" i="2"/>
  <c r="AQ247" i="2"/>
  <c r="AQ354" i="2"/>
  <c r="AQ382" i="2"/>
  <c r="AQ9" i="2"/>
  <c r="AQ379" i="2"/>
  <c r="AQ225" i="2"/>
  <c r="AQ209" i="2"/>
  <c r="AQ113" i="2"/>
  <c r="AQ237" i="2"/>
  <c r="AQ472" i="2"/>
  <c r="AQ324" i="2"/>
  <c r="AQ415" i="2"/>
  <c r="AQ427" i="2"/>
  <c r="AQ619" i="2"/>
  <c r="AQ640" i="2"/>
  <c r="AQ268" i="2"/>
  <c r="AQ665" i="2"/>
  <c r="AQ171" i="2"/>
  <c r="AQ378" i="2"/>
  <c r="AQ24" i="2"/>
  <c r="AQ572" i="2"/>
  <c r="AQ497" i="2"/>
  <c r="AQ440" i="2"/>
  <c r="AQ172" i="2"/>
  <c r="AQ180" i="2"/>
  <c r="AQ528" i="2"/>
  <c r="AQ453" i="2"/>
  <c r="AQ441" i="2"/>
  <c r="AQ733" i="2"/>
  <c r="AQ162" i="2"/>
  <c r="AQ682" i="2"/>
  <c r="AQ392" i="2"/>
  <c r="AQ423" i="2"/>
  <c r="AQ264" i="2"/>
  <c r="AQ477" i="2"/>
  <c r="AQ519" i="2"/>
  <c r="AQ249" i="2"/>
  <c r="AQ29" i="2"/>
  <c r="AQ215" i="2"/>
  <c r="AQ611" i="2"/>
  <c r="AQ471" i="2"/>
  <c r="AQ489" i="2"/>
  <c r="AQ82" i="2"/>
  <c r="AQ127" i="2"/>
  <c r="AQ296" i="2"/>
  <c r="AQ649" i="2"/>
  <c r="AQ515" i="2"/>
  <c r="AQ80" i="2"/>
  <c r="AQ534" i="2"/>
  <c r="AQ631" i="2"/>
  <c r="AQ529" i="2"/>
  <c r="AQ552" i="2"/>
  <c r="AQ270" i="2"/>
  <c r="AQ435" i="2"/>
  <c r="AQ79" i="2"/>
  <c r="AQ205" i="2"/>
  <c r="AQ597" i="2"/>
  <c r="AQ432" i="2"/>
  <c r="AQ612" i="2"/>
  <c r="AQ693" i="2"/>
  <c r="AQ189" i="2"/>
  <c r="AQ674" i="2"/>
  <c r="AQ591" i="2"/>
  <c r="AQ322" i="2"/>
  <c r="AQ18" i="2"/>
  <c r="AQ69" i="2"/>
  <c r="AQ398" i="2"/>
  <c r="AQ374" i="2"/>
  <c r="AQ469" i="2"/>
  <c r="AQ267" i="2"/>
  <c r="AQ203" i="2"/>
  <c r="AQ698" i="2"/>
  <c r="AQ42" i="2"/>
  <c r="AQ54" i="2"/>
  <c r="AQ478" i="2"/>
  <c r="AQ257" i="2"/>
  <c r="AQ586" i="2"/>
  <c r="AQ628" i="2"/>
  <c r="AQ525" i="2"/>
  <c r="AQ675" i="2"/>
  <c r="AQ210" i="2"/>
  <c r="AQ407" i="2"/>
  <c r="AQ186" i="2"/>
  <c r="AQ664" i="2"/>
  <c r="AQ44" i="2"/>
  <c r="AQ288" i="2"/>
  <c r="AQ314" i="2"/>
  <c r="AQ466" i="2"/>
  <c r="AQ485" i="2"/>
  <c r="AQ274" i="2"/>
  <c r="AQ6" i="2"/>
  <c r="AQ64" i="2"/>
  <c r="AQ688" i="2"/>
  <c r="AQ192" i="2"/>
  <c r="AQ289" i="2"/>
  <c r="AQ417" i="2"/>
  <c r="AQ467" i="2"/>
  <c r="AQ560" i="2"/>
  <c r="AQ165" i="2"/>
  <c r="AQ670" i="2"/>
  <c r="AQ108" i="2"/>
  <c r="AQ535" i="2"/>
  <c r="AQ96" i="2"/>
  <c r="AQ405" i="2"/>
  <c r="AQ350" i="2"/>
  <c r="AQ94" i="2"/>
  <c r="AQ630" i="2"/>
  <c r="AQ499" i="2"/>
  <c r="AQ418" i="2"/>
  <c r="AQ193" i="2"/>
  <c r="AQ420" i="2"/>
  <c r="AQ313" i="2"/>
  <c r="AQ40" i="2"/>
  <c r="AQ476" i="2"/>
  <c r="AQ349" i="2"/>
  <c r="AQ681" i="2"/>
  <c r="AQ99" i="2"/>
  <c r="AQ521" i="2"/>
  <c r="AQ276" i="2"/>
  <c r="AQ437" i="2"/>
  <c r="AQ654" i="2"/>
  <c r="AQ168" i="2"/>
  <c r="AQ60" i="2"/>
  <c r="AQ34" i="2"/>
  <c r="AQ106" i="2"/>
  <c r="AQ323" i="2"/>
  <c r="AQ53" i="2"/>
  <c r="AQ248" i="2"/>
  <c r="AQ419" i="2"/>
  <c r="AQ310" i="2"/>
  <c r="AQ33" i="2"/>
  <c r="AQ364" i="2"/>
  <c r="AQ692" i="2"/>
  <c r="AQ394" i="2"/>
  <c r="AQ506" i="2"/>
  <c r="AQ549" i="2"/>
  <c r="AQ201" i="2"/>
  <c r="AQ72" i="2"/>
  <c r="AQ85" i="2"/>
  <c r="AQ498" i="2"/>
  <c r="AQ707" i="2"/>
  <c r="AQ444" i="2"/>
  <c r="AQ319" i="2"/>
  <c r="AQ608" i="2"/>
  <c r="AQ715" i="2"/>
  <c r="AQ458" i="2"/>
  <c r="AQ380" i="2"/>
  <c r="AQ132" i="2"/>
  <c r="AQ387" i="2"/>
  <c r="AQ360" i="2"/>
  <c r="AQ473" i="2"/>
  <c r="AQ370" i="2"/>
  <c r="AQ98" i="2"/>
  <c r="AQ22" i="2"/>
  <c r="AQ383" i="2"/>
  <c r="AQ500" i="2"/>
  <c r="AQ548" i="2"/>
  <c r="AQ55" i="2"/>
  <c r="AQ527" i="2"/>
  <c r="AQ123" i="2"/>
  <c r="AQ713" i="2"/>
  <c r="AQ38" i="2"/>
  <c r="AQ159" i="2"/>
  <c r="AQ623" i="2"/>
  <c r="AQ176" i="2"/>
  <c r="AQ45" i="2"/>
  <c r="AQ134" i="2"/>
  <c r="AQ447" i="2"/>
  <c r="AQ583" i="2"/>
  <c r="AQ406" i="2"/>
  <c r="AQ495" i="2"/>
  <c r="AQ295" i="2"/>
  <c r="AQ667" i="2"/>
  <c r="AQ120" i="2"/>
  <c r="AQ206" i="2"/>
  <c r="AQ481" i="2"/>
  <c r="AQ222" i="2"/>
  <c r="AQ644" i="2"/>
  <c r="AQ68" i="2"/>
  <c r="AQ160" i="2"/>
  <c r="AQ335" i="2"/>
  <c r="AQ147" i="2"/>
  <c r="AQ7" i="2"/>
  <c r="AQ729" i="2"/>
  <c r="AQ25" i="2"/>
  <c r="AQ241" i="2"/>
  <c r="AQ672" i="2"/>
  <c r="AQ239" i="2"/>
  <c r="AQ508" i="2"/>
  <c r="AQ304" i="2"/>
  <c r="AQ4" i="2"/>
  <c r="AQ275" i="2"/>
  <c r="AQ273" i="2"/>
  <c r="AQ92" i="2"/>
  <c r="AQ459" i="2"/>
  <c r="AQ107" i="2"/>
  <c r="AQ361" i="2"/>
  <c r="AQ84" i="2"/>
  <c r="AQ157" i="2"/>
  <c r="AQ409" i="2"/>
  <c r="AQ575" i="2"/>
  <c r="AQ67" i="2"/>
  <c r="AQ332" i="2"/>
  <c r="AQ397" i="2"/>
  <c r="AQ163" i="2"/>
  <c r="AQ122" i="2"/>
  <c r="AQ59" i="2"/>
  <c r="AQ109" i="2"/>
  <c r="AQ115" i="2"/>
  <c r="AQ561" i="2"/>
  <c r="AQ56" i="2"/>
  <c r="AQ650" i="2"/>
  <c r="AQ614" i="2"/>
  <c r="AQ259" i="2"/>
  <c r="AQ86" i="2"/>
  <c r="AQ339" i="2"/>
  <c r="AQ2" i="2"/>
  <c r="AQ138" i="2"/>
  <c r="AQ439" i="2"/>
  <c r="AQ217" i="2"/>
  <c r="AQ547" i="2"/>
  <c r="AQ153" i="2"/>
  <c r="AQ297" i="2"/>
  <c r="AQ690" i="2"/>
  <c r="AQ35" i="2"/>
  <c r="AQ451" i="2"/>
  <c r="AQ578" i="2"/>
  <c r="AQ574" i="2"/>
  <c r="AQ262" i="2"/>
  <c r="AQ520" i="2"/>
  <c r="AQ158" i="2"/>
  <c r="AQ116" i="2"/>
  <c r="AQ633" i="2"/>
  <c r="AQ621" i="2"/>
  <c r="AQ362" i="2"/>
  <c r="AQ372" i="2"/>
  <c r="AQ32" i="2"/>
  <c r="AQ50" i="2"/>
  <c r="AQ135" i="2"/>
  <c r="AQ474" i="2"/>
  <c r="AQ261" i="2"/>
  <c r="AQ37" i="2"/>
  <c r="AQ700" i="2"/>
  <c r="AQ5" i="2"/>
  <c r="AQ77" i="2"/>
  <c r="AQ300" i="2"/>
  <c r="AQ58" i="2"/>
  <c r="AQ100" i="2"/>
  <c r="AQ365" i="2"/>
  <c r="AQ522" i="2"/>
  <c r="AQ214" i="2"/>
  <c r="AQ161" i="2"/>
  <c r="AQ71" i="2"/>
  <c r="AQ302" i="2"/>
  <c r="AQ141" i="2"/>
  <c r="AQ51" i="2"/>
  <c r="AQ599" i="2"/>
  <c r="AQ170" i="2"/>
  <c r="AQ683" i="2"/>
  <c r="AQ735" i="2"/>
  <c r="AQ328" i="2"/>
  <c r="AQ129" i="2"/>
  <c r="AQ491" i="2"/>
  <c r="AQ541" i="2"/>
  <c r="AQ78" i="2"/>
  <c r="AQ384" i="2"/>
  <c r="AQ452" i="2"/>
  <c r="AQ27" i="2"/>
  <c r="AQ221" i="2"/>
  <c r="AQ511" i="2"/>
  <c r="AQ231" i="2"/>
  <c r="AQ12" i="2"/>
  <c r="AQ207" i="2"/>
  <c r="AQ486" i="2"/>
  <c r="AQ425" i="2"/>
  <c r="AQ596" i="2"/>
  <c r="AQ3" i="2"/>
  <c r="AQ183" i="2"/>
  <c r="AQ155" i="2"/>
  <c r="AQ567" i="2"/>
  <c r="AQ20" i="2"/>
  <c r="AQ13" i="2"/>
  <c r="AQ352" i="2"/>
  <c r="AQ327" i="2"/>
  <c r="AQ555" i="2"/>
  <c r="AQ230" i="2"/>
  <c r="AQ671" i="2"/>
  <c r="AQ179" i="2"/>
  <c r="AQ164" i="2"/>
  <c r="AQ695" i="2"/>
  <c r="AQ401" i="2"/>
  <c r="AQ23" i="2"/>
  <c r="AQ483" i="2"/>
  <c r="AQ494" i="2"/>
  <c r="AQ685" i="2"/>
  <c r="AQ653" i="2"/>
  <c r="AQ292" i="2"/>
  <c r="AQ356" i="2"/>
  <c r="AQ151" i="2"/>
  <c r="AQ558" i="2"/>
  <c r="AQ662" i="2"/>
  <c r="AQ290" i="2"/>
  <c r="AQ226" i="2"/>
  <c r="AQ455" i="2"/>
  <c r="AQ111" i="2"/>
  <c r="AQ456" i="2"/>
  <c r="AQ291" i="2"/>
  <c r="AQ173" i="2"/>
  <c r="AQ16" i="2"/>
  <c r="AQ234" i="2"/>
  <c r="AQ604" i="2"/>
  <c r="AQ177" i="2"/>
  <c r="AQ736" i="2"/>
  <c r="AQ166" i="2"/>
  <c r="AQ609" i="2"/>
  <c r="AQ317" i="2"/>
  <c r="AQ571" i="2"/>
  <c r="AQ112" i="2"/>
  <c r="AQ269" i="2"/>
  <c r="AQ256" i="2"/>
  <c r="AQ626" i="2"/>
  <c r="AQ564" i="2"/>
  <c r="AQ199" i="2"/>
  <c r="AQ281" i="2"/>
  <c r="AQ8" i="2"/>
  <c r="AQ124" i="2"/>
  <c r="AQ530" i="2"/>
  <c r="AQ119" i="2"/>
  <c r="AQ424" i="2"/>
  <c r="AQ62" i="2"/>
  <c r="AQ308" i="2"/>
  <c r="AQ137" i="2"/>
  <c r="AQ10" i="2"/>
  <c r="AQ63" i="2"/>
  <c r="AQ103" i="2"/>
  <c r="AQ11" i="2"/>
  <c r="AQ505" i="2"/>
  <c r="AQ514" i="2"/>
  <c r="AQ433" i="2"/>
  <c r="AQ316" i="2"/>
  <c r="AQ70" i="2"/>
  <c r="AQ182" i="2"/>
  <c r="AQ598" i="2"/>
  <c r="AQ709" i="2"/>
  <c r="AQ679" i="2"/>
  <c r="AQ580" i="2"/>
  <c r="AQ14" i="2"/>
  <c r="AQ250" i="2"/>
  <c r="AQ17" i="2"/>
  <c r="AQ629" i="2"/>
  <c r="AQ148" i="2"/>
  <c r="AQ414" i="2"/>
  <c r="AQ449" i="2"/>
  <c r="AQ377" i="2"/>
  <c r="AQ402" i="2"/>
  <c r="AQ569" i="2"/>
  <c r="AQ542" i="2"/>
  <c r="AQ211" i="2"/>
  <c r="AQ220" i="2"/>
  <c r="AQ21" i="2"/>
  <c r="AQ616" i="2"/>
  <c r="AQ31" i="2"/>
  <c r="AQ336" i="2"/>
  <c r="AQ652" i="2"/>
  <c r="AQ581" i="2"/>
  <c r="AQ661" i="2"/>
  <c r="AQ312" i="2"/>
  <c r="AQ202" i="2"/>
  <c r="AQ271" i="2"/>
  <c r="AQ89" i="2"/>
  <c r="AQ334" i="2"/>
  <c r="AQ442" i="2"/>
  <c r="AQ307" i="2"/>
  <c r="AQ696" i="2"/>
  <c r="AQ536" i="2"/>
  <c r="AQ642" i="2"/>
  <c r="AQ93" i="2"/>
  <c r="AQ730" i="2"/>
  <c r="AQ301" i="2"/>
  <c r="AQ722" i="2"/>
  <c r="AQ255" i="2"/>
  <c r="AQ325" i="2"/>
  <c r="AQ553" i="2"/>
  <c r="AQ590" i="2"/>
  <c r="AQ510" i="2"/>
  <c r="AQ539" i="2"/>
  <c r="AQ254" i="2"/>
  <c r="AQ673" i="2"/>
  <c r="AQ284" i="2"/>
  <c r="AQ463" i="2"/>
  <c r="AQ570" i="2"/>
  <c r="AQ710" i="2"/>
  <c r="AQ627" i="2"/>
  <c r="AQ622" i="2"/>
  <c r="AQ416" i="2"/>
  <c r="AQ533" i="2"/>
  <c r="AQ95" i="2"/>
  <c r="AQ282" i="2"/>
  <c r="AQ252" i="2"/>
  <c r="AQ48" i="2"/>
  <c r="AQ41" i="2"/>
  <c r="AQ251" i="2"/>
  <c r="AQ149" i="2"/>
  <c r="AQ263" i="2"/>
  <c r="AQ421" i="2"/>
  <c r="AQ720" i="2"/>
  <c r="AQ73" i="2"/>
  <c r="AQ367" i="2"/>
  <c r="AQ87" i="2"/>
  <c r="AQ66" i="2"/>
  <c r="AQ366" i="2"/>
  <c r="AQ320" i="2"/>
  <c r="AQ411" i="2"/>
  <c r="AQ638" i="2"/>
  <c r="AQ338" i="2"/>
  <c r="AQ544" i="2"/>
  <c r="AQ588" i="2"/>
  <c r="AQ716" i="2"/>
  <c r="AQ341" i="2"/>
  <c r="AQ468" i="2"/>
  <c r="AQ152" i="2"/>
  <c r="AQ30" i="2"/>
  <c r="AQ318" i="2"/>
  <c r="AQ19" i="2"/>
  <c r="AQ457" i="2"/>
  <c r="AQ371" i="2"/>
  <c r="AQ293" i="2"/>
  <c r="AQ385" i="2"/>
  <c r="AQ285" i="2"/>
  <c r="AQ243" i="2"/>
  <c r="AQ680" i="2"/>
  <c r="AQ57" i="2"/>
  <c r="AQ431" i="2"/>
  <c r="AQ353" i="2"/>
  <c r="AQ543" i="2"/>
  <c r="AQ557" i="2"/>
  <c r="AQ39" i="2"/>
  <c r="AQ185" i="2"/>
  <c r="AQ601" i="2"/>
  <c r="AQ562" i="2"/>
  <c r="AQ714" i="2"/>
  <c r="AQ340" i="2"/>
  <c r="AQ232" i="2"/>
  <c r="AQ512" i="2"/>
  <c r="AQ443" i="2"/>
  <c r="AQ576" i="2"/>
  <c r="AQ283" i="2"/>
  <c r="AQ130" i="2"/>
  <c r="AQ563" i="2"/>
  <c r="AQ114" i="2"/>
  <c r="AQ647" i="2"/>
  <c r="AQ91" i="2"/>
  <c r="AQ603" i="2"/>
  <c r="AQ117" i="2"/>
  <c r="AQ198" i="2"/>
  <c r="AQ346" i="2"/>
  <c r="AQ723" i="2"/>
  <c r="AQ516" i="2"/>
  <c r="AQ428" i="2"/>
  <c r="AQ634" i="2"/>
  <c r="AQ184" i="2"/>
  <c r="AQ734" i="2"/>
  <c r="AQ97" i="2"/>
  <c r="AQ187" i="2"/>
  <c r="AQ577" i="2"/>
  <c r="AQ461" i="2"/>
  <c r="AQ658" i="2"/>
  <c r="AQ305" i="2"/>
  <c r="AQ169" i="2"/>
  <c r="AQ624" i="2"/>
  <c r="AQ61" i="2"/>
  <c r="AQ194" i="2"/>
  <c r="AQ104" i="2"/>
  <c r="AQ602" i="2"/>
  <c r="AQ496" i="2"/>
  <c r="AQ655" i="2"/>
  <c r="AQ617" i="2"/>
  <c r="AQ52" i="2"/>
  <c r="AQ287" i="2"/>
  <c r="AQ573" i="2"/>
  <c r="AQ587" i="2"/>
  <c r="AQ258" i="2"/>
  <c r="AQ143" i="2"/>
  <c r="AQ480" i="2"/>
  <c r="AQ156" i="2"/>
  <c r="AQ686" i="2"/>
  <c r="AQ554" i="2"/>
  <c r="AQ265" i="2"/>
  <c r="AQ446" i="2"/>
  <c r="AQ445" i="2"/>
  <c r="AQ465" i="2"/>
  <c r="AQ595" i="2"/>
  <c r="AQ75" i="2"/>
  <c r="AQ454" i="2"/>
  <c r="AQ227" i="2"/>
  <c r="AQ585" i="2"/>
  <c r="AQ178" i="2"/>
  <c r="AQ65" i="2"/>
  <c r="AQ175" i="2"/>
  <c r="AQ150" i="2"/>
  <c r="AQ326" i="2"/>
  <c r="AQ400" i="2"/>
  <c r="AQ531" i="2"/>
  <c r="AQ660" i="2"/>
  <c r="AQ376" i="2"/>
  <c r="AQ704" i="2"/>
  <c r="AQ345" i="2"/>
  <c r="AQ88" i="2"/>
  <c r="AQ646" i="2"/>
  <c r="AQ517" i="2"/>
  <c r="AQ277" i="2"/>
  <c r="AQ610" i="2"/>
  <c r="AQ684" i="2"/>
  <c r="AQ699" i="2"/>
  <c r="AQ625" i="2"/>
  <c r="AQ253" i="2"/>
  <c r="AQ121" i="2"/>
  <c r="AQ200" i="2"/>
  <c r="AQ717" i="2"/>
  <c r="AQ197" i="2"/>
  <c r="AQ677" i="2"/>
  <c r="AQ657" i="2"/>
  <c r="AQ593" i="2"/>
  <c r="AQ240" i="2"/>
  <c r="AQ399" i="2"/>
  <c r="AQ144" i="2"/>
  <c r="AQ333" i="2"/>
  <c r="AQ375" i="2"/>
  <c r="AQ600" i="2"/>
  <c r="AQ545" i="2"/>
  <c r="AQ550" i="2"/>
  <c r="AQ403" i="2"/>
  <c r="AQ607" i="2"/>
  <c r="AQ737" i="2"/>
  <c r="AQ244" i="2"/>
  <c r="AQ412" i="2"/>
  <c r="AQ727" i="2"/>
  <c r="AQ559" i="2"/>
  <c r="AQ532" i="2"/>
  <c r="AQ181" i="2"/>
  <c r="AQ139" i="2"/>
  <c r="AQ105" i="2"/>
  <c r="AQ518" i="2"/>
  <c r="AQ204" i="2"/>
  <c r="AQ342" i="2"/>
  <c r="AQ540" i="2"/>
  <c r="AQ395" i="2"/>
  <c r="AQ213" i="2"/>
  <c r="AQ224" i="2"/>
  <c r="AQ260" i="2"/>
  <c r="AQ286" i="2"/>
  <c r="AQ724" i="2"/>
  <c r="AQ503" i="2"/>
  <c r="AQ355" i="2"/>
  <c r="AQ140" i="2"/>
  <c r="AQ390" i="2"/>
  <c r="AQ524" i="2"/>
  <c r="AQ513" i="2"/>
  <c r="AQ663" i="2"/>
  <c r="AQ174" i="2"/>
  <c r="AQ706" i="2"/>
  <c r="AQ703" i="2"/>
  <c r="AQ315" i="2"/>
  <c r="AQ448" i="2"/>
  <c r="AQ410" i="2"/>
  <c r="AQ565" i="2"/>
  <c r="AQ136" i="2"/>
  <c r="AQ551" i="2"/>
  <c r="AQ708" i="2"/>
  <c r="AQ278" i="2"/>
  <c r="AQ131" i="2"/>
  <c r="AQ216" i="2"/>
  <c r="AQ430" i="2"/>
  <c r="AQ537" i="2"/>
  <c r="AQ438" i="2"/>
  <c r="AQ145" i="2"/>
  <c r="AQ299" i="2"/>
  <c r="AQ526" i="2"/>
  <c r="AQ538" i="2"/>
  <c r="AQ656" i="2"/>
  <c r="AQ632" i="2"/>
  <c r="AQ470" i="2"/>
  <c r="AQ363" i="2"/>
  <c r="AQ731" i="2"/>
  <c r="AQ373" i="2"/>
  <c r="AQ645" i="2"/>
  <c r="AQ460" i="2"/>
  <c r="AQ280" i="2"/>
  <c r="AQ666" i="2"/>
  <c r="AQ694" i="2"/>
  <c r="AQ648" i="2"/>
  <c r="AQ712" i="2"/>
  <c r="AQ659" i="2"/>
  <c r="AQ584" i="2"/>
  <c r="AQ523" i="2"/>
  <c r="AQ450" i="2"/>
  <c r="AQ728" i="2"/>
  <c r="AQ691" i="2"/>
  <c r="AQ676" i="2"/>
  <c r="AQ620" i="2"/>
  <c r="AQ504" i="2"/>
  <c r="AQ641" i="2"/>
  <c r="AQ701" i="2"/>
  <c r="AQ678" i="2"/>
  <c r="AQ697" i="2"/>
  <c r="AQ726" i="2"/>
  <c r="AQ702" i="2"/>
  <c r="AQ718" i="2"/>
  <c r="AQ689" i="2"/>
  <c r="AQ637" i="2"/>
  <c r="AQ711" i="2"/>
  <c r="AQ732" i="2"/>
  <c r="AQ738" i="2"/>
  <c r="AK651" i="2"/>
  <c r="AR651" i="2" s="1"/>
  <c r="AK490" i="2"/>
  <c r="AK475" i="2"/>
  <c r="AK125" i="2"/>
  <c r="AR125" i="2" s="1"/>
  <c r="AK212" i="2"/>
  <c r="AK396" i="2"/>
  <c r="AK298" i="2"/>
  <c r="AK501" i="2"/>
  <c r="AR501" i="2" s="1"/>
  <c r="AK303" i="2"/>
  <c r="AR303" i="2" s="1"/>
  <c r="AK606" i="2"/>
  <c r="AR606" i="2" s="1"/>
  <c r="AK337" i="2"/>
  <c r="AK242" i="2"/>
  <c r="AK133" i="2"/>
  <c r="AR133" i="2" s="1"/>
  <c r="AK669" i="2"/>
  <c r="AR669" i="2" s="1"/>
  <c r="AK76" i="2"/>
  <c r="AK236" i="2"/>
  <c r="AR236" i="2" s="1"/>
  <c r="AK492" i="2"/>
  <c r="AR492" i="2" s="1"/>
  <c r="AK615" i="2"/>
  <c r="AR615" i="2" s="1"/>
  <c r="AK594" i="2"/>
  <c r="AR594" i="2" s="1"/>
  <c r="AK436" i="2"/>
  <c r="AR436" i="2" s="1"/>
  <c r="AK358" i="2"/>
  <c r="AR358" i="2" s="1"/>
  <c r="AK233" i="2"/>
  <c r="AR233" i="2" s="1"/>
  <c r="AK381" i="2"/>
  <c r="AK191" i="2"/>
  <c r="AR191" i="2" s="1"/>
  <c r="AK566" i="2"/>
  <c r="AR566" i="2" s="1"/>
  <c r="AK592" i="2"/>
  <c r="AR592" i="2" s="1"/>
  <c r="AK613" i="2"/>
  <c r="AR613" i="2" s="1"/>
  <c r="AK101" i="2"/>
  <c r="AK484" i="2"/>
  <c r="AR484" i="2" s="1"/>
  <c r="AK74" i="2"/>
  <c r="AK429" i="2"/>
  <c r="AR429" i="2" s="1"/>
  <c r="AK245" i="2"/>
  <c r="AR245" i="2" s="1"/>
  <c r="AK639" i="2"/>
  <c r="AR639" i="2" s="1"/>
  <c r="AK15" i="2"/>
  <c r="AR15" i="2" s="1"/>
  <c r="AK705" i="2"/>
  <c r="AR705" i="2" s="1"/>
  <c r="AK721" i="2"/>
  <c r="AR721" i="2" s="1"/>
  <c r="AK426" i="2"/>
  <c r="AR426" i="2" s="1"/>
  <c r="AK83" i="2"/>
  <c r="AK687" i="2"/>
  <c r="AR687" i="2" s="1"/>
  <c r="AK368" i="2"/>
  <c r="AR368" i="2" s="1"/>
  <c r="AK464" i="2"/>
  <c r="AR464" i="2" s="1"/>
  <c r="AK126" i="2"/>
  <c r="C8" i="3" s="1"/>
  <c r="AK636" i="2"/>
  <c r="AR636" i="2" s="1"/>
  <c r="AK487" i="2"/>
  <c r="AR487" i="2" s="1"/>
  <c r="AK321" i="2"/>
  <c r="AR321" i="2" s="1"/>
  <c r="AK509" i="2"/>
  <c r="AR509" i="2" s="1"/>
  <c r="AK228" i="2"/>
  <c r="AR228" i="2" s="1"/>
  <c r="AK488" i="2"/>
  <c r="AK605" i="2"/>
  <c r="AR605" i="2" s="1"/>
  <c r="AK311" i="2"/>
  <c r="AR311" i="2" s="1"/>
  <c r="AK357" i="2"/>
  <c r="AR357" i="2" s="1"/>
  <c r="AK188" i="2"/>
  <c r="AR188" i="2" s="1"/>
  <c r="AK329" i="2"/>
  <c r="AK235" i="2"/>
  <c r="AK208" i="2"/>
  <c r="AR208" i="2" s="1"/>
  <c r="AK229" i="2"/>
  <c r="AR229" i="2" s="1"/>
  <c r="AK479" i="2"/>
  <c r="AR479" i="2" s="1"/>
  <c r="AK482" i="2"/>
  <c r="AR482" i="2" s="1"/>
  <c r="AK589" i="2"/>
  <c r="AR589" i="2" s="1"/>
  <c r="AK556" i="2"/>
  <c r="AR556" i="2" s="1"/>
  <c r="AK218" i="2"/>
  <c r="AR218" i="2" s="1"/>
  <c r="AK347" i="2"/>
  <c r="AK331" i="2"/>
  <c r="AR331" i="2" s="1"/>
  <c r="AK272" i="2"/>
  <c r="AR272" i="2" s="1"/>
  <c r="AK568" i="2"/>
  <c r="AR568" i="2" s="1"/>
  <c r="AK330" i="2"/>
  <c r="AR330" i="2" s="1"/>
  <c r="AK502" i="2"/>
  <c r="AR502" i="2" s="1"/>
  <c r="AK462" i="2"/>
  <c r="AR462" i="2" s="1"/>
  <c r="AK344" i="2"/>
  <c r="AK404" i="2"/>
  <c r="AR404" i="2" s="1"/>
  <c r="AK386" i="2"/>
  <c r="AR386" i="2" s="1"/>
  <c r="AK579" i="2"/>
  <c r="AR579" i="2" s="1"/>
  <c r="AK195" i="2"/>
  <c r="AK196" i="2"/>
  <c r="AR196" i="2" s="1"/>
  <c r="AK279" i="2"/>
  <c r="AR279" i="2" s="1"/>
  <c r="AK238" i="2"/>
  <c r="AR238" i="2" s="1"/>
  <c r="AK142" i="2"/>
  <c r="AR142" i="2" s="1"/>
  <c r="AK36" i="2"/>
  <c r="AK154" i="2"/>
  <c r="AR154" i="2" s="1"/>
  <c r="AK81" i="2"/>
  <c r="AR81" i="2" s="1"/>
  <c r="AK223" i="2"/>
  <c r="AK219" i="2"/>
  <c r="AK546" i="2"/>
  <c r="AR546" i="2" s="1"/>
  <c r="AK167" i="2"/>
  <c r="AK388" i="2"/>
  <c r="AR388" i="2" s="1"/>
  <c r="AK146" i="2"/>
  <c r="AR146" i="2" s="1"/>
  <c r="AK343" i="2"/>
  <c r="AK434" i="2"/>
  <c r="AR434" i="2" s="1"/>
  <c r="AK43" i="2"/>
  <c r="AK391" i="2"/>
  <c r="AR391" i="2" s="1"/>
  <c r="AK719" i="2"/>
  <c r="AR719" i="2" s="1"/>
  <c r="AK582" i="2"/>
  <c r="AR582" i="2" s="1"/>
  <c r="AK408" i="2"/>
  <c r="AK348" i="2"/>
  <c r="AR348" i="2" s="1"/>
  <c r="AK118" i="2"/>
  <c r="AR118" i="2" s="1"/>
  <c r="AK190" i="2"/>
  <c r="AR190" i="2" s="1"/>
  <c r="AK128" i="2"/>
  <c r="AK413" i="2"/>
  <c r="AR413" i="2" s="1"/>
  <c r="AK28" i="2"/>
  <c r="AK635" i="2"/>
  <c r="AR635" i="2" s="1"/>
  <c r="AK618" i="2"/>
  <c r="AR618" i="2" s="1"/>
  <c r="AK110" i="2"/>
  <c r="AR110" i="2" s="1"/>
  <c r="AK668" i="2"/>
  <c r="AR668" i="2" s="1"/>
  <c r="AK507" i="2"/>
  <c r="AR507" i="2" s="1"/>
  <c r="AK26" i="2"/>
  <c r="AR26" i="2" s="1"/>
  <c r="AK393" i="2"/>
  <c r="AR393" i="2" s="1"/>
  <c r="AK389" i="2"/>
  <c r="AR389" i="2" s="1"/>
  <c r="AK309" i="2"/>
  <c r="AR309" i="2" s="1"/>
  <c r="AK369" i="2"/>
  <c r="AR369" i="2" s="1"/>
  <c r="AK46" i="2"/>
  <c r="AR46" i="2" s="1"/>
  <c r="AK49" i="2"/>
  <c r="AK306" i="2"/>
  <c r="AR306" i="2" s="1"/>
  <c r="AK643" i="2"/>
  <c r="AR643" i="2" s="1"/>
  <c r="AK422" i="2"/>
  <c r="AR422" i="2" s="1"/>
  <c r="AK351" i="2"/>
  <c r="AR351" i="2" s="1"/>
  <c r="AK294" i="2"/>
  <c r="AR294" i="2" s="1"/>
  <c r="AK102" i="2"/>
  <c r="AK47" i="2"/>
  <c r="AR47" i="2" s="1"/>
  <c r="AK493" i="2"/>
  <c r="AR493" i="2" s="1"/>
  <c r="AK359" i="2"/>
  <c r="AR359" i="2" s="1"/>
  <c r="AK246" i="2"/>
  <c r="AR246" i="2" s="1"/>
  <c r="AK90" i="2"/>
  <c r="AR90" i="2" s="1"/>
  <c r="AK266" i="2"/>
  <c r="AR266" i="2" s="1"/>
  <c r="AK725" i="2"/>
  <c r="AR725" i="2" s="1"/>
  <c r="AK247" i="2"/>
  <c r="AK354" i="2"/>
  <c r="AR354" i="2" s="1"/>
  <c r="AK382" i="2"/>
  <c r="AR382" i="2" s="1"/>
  <c r="AK9" i="2"/>
  <c r="AK379" i="2"/>
  <c r="AR379" i="2" s="1"/>
  <c r="AK225" i="2"/>
  <c r="AK209" i="2"/>
  <c r="AR209" i="2" s="1"/>
  <c r="AK113" i="2"/>
  <c r="AR113" i="2" s="1"/>
  <c r="AK237" i="2"/>
  <c r="AR237" i="2" s="1"/>
  <c r="AK472" i="2"/>
  <c r="AR472" i="2" s="1"/>
  <c r="AK324" i="2"/>
  <c r="AR324" i="2" s="1"/>
  <c r="AK415" i="2"/>
  <c r="AR415" i="2" s="1"/>
  <c r="AK427" i="2"/>
  <c r="AR427" i="2" s="1"/>
  <c r="AK619" i="2"/>
  <c r="AR619" i="2" s="1"/>
  <c r="AK640" i="2"/>
  <c r="AR640" i="2" s="1"/>
  <c r="AK268" i="2"/>
  <c r="AK665" i="2"/>
  <c r="AR665" i="2" s="1"/>
  <c r="AK171" i="2"/>
  <c r="AR171" i="2" s="1"/>
  <c r="AK378" i="2"/>
  <c r="AR378" i="2" s="1"/>
  <c r="AK24" i="2"/>
  <c r="AK572" i="2"/>
  <c r="AR572" i="2" s="1"/>
  <c r="AK497" i="2"/>
  <c r="AR497" i="2" s="1"/>
  <c r="AK440" i="2"/>
  <c r="AR440" i="2" s="1"/>
  <c r="AK172" i="2"/>
  <c r="AK180" i="2"/>
  <c r="AR180" i="2" s="1"/>
  <c r="AK528" i="2"/>
  <c r="AR528" i="2" s="1"/>
  <c r="AK453" i="2"/>
  <c r="AR453" i="2" s="1"/>
  <c r="AK441" i="2"/>
  <c r="AR441" i="2" s="1"/>
  <c r="AK733" i="2"/>
  <c r="AR733" i="2" s="1"/>
  <c r="AK162" i="2"/>
  <c r="AK682" i="2"/>
  <c r="AR682" i="2" s="1"/>
  <c r="AK392" i="2"/>
  <c r="AK423" i="2"/>
  <c r="AR423" i="2" s="1"/>
  <c r="AK264" i="2"/>
  <c r="AR264" i="2" s="1"/>
  <c r="AK477" i="2"/>
  <c r="AR477" i="2" s="1"/>
  <c r="AK519" i="2"/>
  <c r="AK249" i="2"/>
  <c r="AR249" i="2" s="1"/>
  <c r="AK29" i="2"/>
  <c r="AK215" i="2"/>
  <c r="AR215" i="2" s="1"/>
  <c r="AK611" i="2"/>
  <c r="AR611" i="2" s="1"/>
  <c r="AK471" i="2"/>
  <c r="AR471" i="2" s="1"/>
  <c r="AK489" i="2"/>
  <c r="AR489" i="2" s="1"/>
  <c r="AK82" i="2"/>
  <c r="AK127" i="2"/>
  <c r="AK296" i="2"/>
  <c r="AR296" i="2" s="1"/>
  <c r="AK649" i="2"/>
  <c r="AR649" i="2" s="1"/>
  <c r="AK515" i="2"/>
  <c r="AR515" i="2" s="1"/>
  <c r="AK80" i="2"/>
  <c r="AR80" i="2" s="1"/>
  <c r="AK534" i="2"/>
  <c r="AR534" i="2" s="1"/>
  <c r="AK631" i="2"/>
  <c r="AR631" i="2" s="1"/>
  <c r="AK529" i="2"/>
  <c r="AR529" i="2" s="1"/>
  <c r="AK552" i="2"/>
  <c r="AR552" i="2" s="1"/>
  <c r="AK270" i="2"/>
  <c r="AR270" i="2" s="1"/>
  <c r="AK435" i="2"/>
  <c r="AK79" i="2"/>
  <c r="AK205" i="2"/>
  <c r="AK597" i="2"/>
  <c r="AR597" i="2" s="1"/>
  <c r="AK432" i="2"/>
  <c r="AR432" i="2" s="1"/>
  <c r="AK612" i="2"/>
  <c r="AR612" i="2" s="1"/>
  <c r="AK693" i="2"/>
  <c r="AR693" i="2" s="1"/>
  <c r="AK189" i="2"/>
  <c r="AR189" i="2" s="1"/>
  <c r="AK674" i="2"/>
  <c r="AR674" i="2" s="1"/>
  <c r="AK591" i="2"/>
  <c r="AR591" i="2" s="1"/>
  <c r="AK322" i="2"/>
  <c r="AR322" i="2" s="1"/>
  <c r="AK18" i="2"/>
  <c r="AK69" i="2"/>
  <c r="AK398" i="2"/>
  <c r="AR398" i="2" s="1"/>
  <c r="AK374" i="2"/>
  <c r="AR374" i="2" s="1"/>
  <c r="AK469" i="2"/>
  <c r="AR469" i="2" s="1"/>
  <c r="AK267" i="2"/>
  <c r="AR267" i="2" s="1"/>
  <c r="AK203" i="2"/>
  <c r="AK698" i="2"/>
  <c r="AR698" i="2" s="1"/>
  <c r="AK42" i="2"/>
  <c r="AK54" i="2"/>
  <c r="AR54" i="2" s="1"/>
  <c r="AK478" i="2"/>
  <c r="AK257" i="2"/>
  <c r="AR257" i="2" s="1"/>
  <c r="AK586" i="2"/>
  <c r="AR586" i="2" s="1"/>
  <c r="AK628" i="2"/>
  <c r="AR628" i="2" s="1"/>
  <c r="AK525" i="2"/>
  <c r="AR525" i="2" s="1"/>
  <c r="AK675" i="2"/>
  <c r="AR675" i="2" s="1"/>
  <c r="AK210" i="2"/>
  <c r="AR210" i="2" s="1"/>
  <c r="AK407" i="2"/>
  <c r="AR407" i="2" s="1"/>
  <c r="AK186" i="2"/>
  <c r="AR186" i="2" s="1"/>
  <c r="AK664" i="2"/>
  <c r="AR664" i="2" s="1"/>
  <c r="AK44" i="2"/>
  <c r="AK288" i="2"/>
  <c r="AK314" i="2"/>
  <c r="AK466" i="2"/>
  <c r="AK485" i="2"/>
  <c r="AR485" i="2" s="1"/>
  <c r="AK274" i="2"/>
  <c r="AR274" i="2" s="1"/>
  <c r="AK6" i="2"/>
  <c r="AK64" i="2"/>
  <c r="AR64" i="2" s="1"/>
  <c r="AK688" i="2"/>
  <c r="AR688" i="2" s="1"/>
  <c r="AK192" i="2"/>
  <c r="AR192" i="2" s="1"/>
  <c r="AK289" i="2"/>
  <c r="AK417" i="2"/>
  <c r="AR417" i="2" s="1"/>
  <c r="AK467" i="2"/>
  <c r="AR467" i="2" s="1"/>
  <c r="AK560" i="2"/>
  <c r="AR560" i="2" s="1"/>
  <c r="AK165" i="2"/>
  <c r="AR165" i="2" s="1"/>
  <c r="AK670" i="2"/>
  <c r="AR670" i="2" s="1"/>
  <c r="AK108" i="2"/>
  <c r="AR108" i="2" s="1"/>
  <c r="AK535" i="2"/>
  <c r="AR535" i="2" s="1"/>
  <c r="AK96" i="2"/>
  <c r="AK405" i="2"/>
  <c r="AR405" i="2" s="1"/>
  <c r="AK350" i="2"/>
  <c r="AK94" i="2"/>
  <c r="AK630" i="2"/>
  <c r="AR630" i="2" s="1"/>
  <c r="AK499" i="2"/>
  <c r="AR499" i="2" s="1"/>
  <c r="AK418" i="2"/>
  <c r="AR418" i="2" s="1"/>
  <c r="AK193" i="2"/>
  <c r="AR193" i="2" s="1"/>
  <c r="AK420" i="2"/>
  <c r="AR420" i="2" s="1"/>
  <c r="AK313" i="2"/>
  <c r="AK40" i="2"/>
  <c r="AK476" i="2"/>
  <c r="AR476" i="2" s="1"/>
  <c r="AK349" i="2"/>
  <c r="AR349" i="2" s="1"/>
  <c r="AK681" i="2"/>
  <c r="AR681" i="2" s="1"/>
  <c r="AK99" i="2"/>
  <c r="AK521" i="2"/>
  <c r="AR521" i="2" s="1"/>
  <c r="AK276" i="2"/>
  <c r="AR276" i="2" s="1"/>
  <c r="AK437" i="2"/>
  <c r="AR437" i="2" s="1"/>
  <c r="AK654" i="2"/>
  <c r="AR654" i="2" s="1"/>
  <c r="AK168" i="2"/>
  <c r="AK60" i="2"/>
  <c r="AK34" i="2"/>
  <c r="AK106" i="2"/>
  <c r="AR106" i="2" s="1"/>
  <c r="AK323" i="2"/>
  <c r="AK53" i="2"/>
  <c r="AK248" i="2"/>
  <c r="AR248" i="2" s="1"/>
  <c r="AK419" i="2"/>
  <c r="AR419" i="2" s="1"/>
  <c r="AK310" i="2"/>
  <c r="AR310" i="2" s="1"/>
  <c r="AK33" i="2"/>
  <c r="AR33" i="2" s="1"/>
  <c r="AK364" i="2"/>
  <c r="AR364" i="2" s="1"/>
  <c r="AK692" i="2"/>
  <c r="AR692" i="2" s="1"/>
  <c r="AK394" i="2"/>
  <c r="AK506" i="2"/>
  <c r="AK549" i="2"/>
  <c r="AR549" i="2" s="1"/>
  <c r="AK201" i="2"/>
  <c r="AK72" i="2"/>
  <c r="C2" i="3" s="1"/>
  <c r="AK85" i="2"/>
  <c r="AK498" i="2"/>
  <c r="AR498" i="2" s="1"/>
  <c r="AK707" i="2"/>
  <c r="AR707" i="2" s="1"/>
  <c r="AK444" i="2"/>
  <c r="AR444" i="2" s="1"/>
  <c r="AK319" i="2"/>
  <c r="AR319" i="2" s="1"/>
  <c r="AK608" i="2"/>
  <c r="AR608" i="2" s="1"/>
  <c r="AK715" i="2"/>
  <c r="AR715" i="2" s="1"/>
  <c r="AK458" i="2"/>
  <c r="AR458" i="2" s="1"/>
  <c r="AK380" i="2"/>
  <c r="AR380" i="2" s="1"/>
  <c r="AK132" i="2"/>
  <c r="AR132" i="2" s="1"/>
  <c r="AK387" i="2"/>
  <c r="AR387" i="2" s="1"/>
  <c r="AK360" i="2"/>
  <c r="AK473" i="2"/>
  <c r="AR473" i="2" s="1"/>
  <c r="AK370" i="2"/>
  <c r="AK98" i="2"/>
  <c r="AR98" i="2" s="1"/>
  <c r="AK22" i="2"/>
  <c r="AR22" i="2" s="1"/>
  <c r="AK383" i="2"/>
  <c r="AK500" i="2"/>
  <c r="AR500" i="2" s="1"/>
  <c r="AK548" i="2"/>
  <c r="AR548" i="2" s="1"/>
  <c r="AK55" i="2"/>
  <c r="AK527" i="2"/>
  <c r="AR527" i="2" s="1"/>
  <c r="AK123" i="2"/>
  <c r="AK713" i="2"/>
  <c r="AR713" i="2" s="1"/>
  <c r="AK38" i="2"/>
  <c r="AR38" i="2" s="1"/>
  <c r="AK159" i="2"/>
  <c r="AK623" i="2"/>
  <c r="AR623" i="2" s="1"/>
  <c r="AK176" i="2"/>
  <c r="AR176" i="2" s="1"/>
  <c r="AK45" i="2"/>
  <c r="AK134" i="2"/>
  <c r="AK447" i="2"/>
  <c r="AR447" i="2" s="1"/>
  <c r="AK583" i="2"/>
  <c r="AR583" i="2" s="1"/>
  <c r="AK406" i="2"/>
  <c r="AR406" i="2" s="1"/>
  <c r="AK495" i="2"/>
  <c r="AK295" i="2"/>
  <c r="AR295" i="2" s="1"/>
  <c r="AK667" i="2"/>
  <c r="AR667" i="2" s="1"/>
  <c r="AK120" i="2"/>
  <c r="AK206" i="2"/>
  <c r="AK481" i="2"/>
  <c r="AR481" i="2" s="1"/>
  <c r="AK222" i="2"/>
  <c r="AR222" i="2" s="1"/>
  <c r="AK644" i="2"/>
  <c r="AR644" i="2" s="1"/>
  <c r="AK68" i="2"/>
  <c r="AR68" i="2" s="1"/>
  <c r="AK160" i="2"/>
  <c r="AK335" i="2"/>
  <c r="AR335" i="2" s="1"/>
  <c r="AK147" i="2"/>
  <c r="AR147" i="2" s="1"/>
  <c r="AK7" i="2"/>
  <c r="AK729" i="2"/>
  <c r="AR729" i="2" s="1"/>
  <c r="AK25" i="2"/>
  <c r="AK241" i="2"/>
  <c r="AK672" i="2"/>
  <c r="AR672" i="2" s="1"/>
  <c r="AK239" i="2"/>
  <c r="AK508" i="2"/>
  <c r="AR508" i="2" s="1"/>
  <c r="AK304" i="2"/>
  <c r="AR304" i="2" s="1"/>
  <c r="AK4" i="2"/>
  <c r="AK275" i="2"/>
  <c r="AR275" i="2" s="1"/>
  <c r="AK273" i="2"/>
  <c r="AR273" i="2" s="1"/>
  <c r="AK92" i="2"/>
  <c r="AK459" i="2"/>
  <c r="AR459" i="2" s="1"/>
  <c r="AK107" i="2"/>
  <c r="AK361" i="2"/>
  <c r="AR361" i="2" s="1"/>
  <c r="AK84" i="2"/>
  <c r="AR84" i="2" s="1"/>
  <c r="AK157" i="2"/>
  <c r="AK409" i="2"/>
  <c r="AR409" i="2" s="1"/>
  <c r="AK575" i="2"/>
  <c r="AR575" i="2" s="1"/>
  <c r="AK67" i="2"/>
  <c r="AR67" i="2" s="1"/>
  <c r="AK332" i="2"/>
  <c r="AR332" i="2" s="1"/>
  <c r="AK397" i="2"/>
  <c r="AR397" i="2" s="1"/>
  <c r="AK163" i="2"/>
  <c r="AR163" i="2" s="1"/>
  <c r="AK122" i="2"/>
  <c r="AK59" i="2"/>
  <c r="AK109" i="2"/>
  <c r="AR109" i="2" s="1"/>
  <c r="AK115" i="2"/>
  <c r="AK561" i="2"/>
  <c r="AR561" i="2" s="1"/>
  <c r="AK56" i="2"/>
  <c r="AR56" i="2" s="1"/>
  <c r="AK650" i="2"/>
  <c r="AR650" i="2" s="1"/>
  <c r="AK614" i="2"/>
  <c r="AR614" i="2" s="1"/>
  <c r="AK259" i="2"/>
  <c r="AR259" i="2" s="1"/>
  <c r="AK86" i="2"/>
  <c r="AK339" i="2"/>
  <c r="AR339" i="2" s="1"/>
  <c r="AK2" i="2"/>
  <c r="AK138" i="2"/>
  <c r="AR138" i="2" s="1"/>
  <c r="AK439" i="2"/>
  <c r="AR439" i="2" s="1"/>
  <c r="AK217" i="2"/>
  <c r="AR217" i="2" s="1"/>
  <c r="AK547" i="2"/>
  <c r="AR547" i="2" s="1"/>
  <c r="AK153" i="2"/>
  <c r="C21" i="3" s="1"/>
  <c r="AK297" i="2"/>
  <c r="AR297" i="2" s="1"/>
  <c r="AK690" i="2"/>
  <c r="AR690" i="2" s="1"/>
  <c r="AK35" i="2"/>
  <c r="AK451" i="2"/>
  <c r="AR451" i="2" s="1"/>
  <c r="AK578" i="2"/>
  <c r="AR578" i="2" s="1"/>
  <c r="AK574" i="2"/>
  <c r="AR574" i="2" s="1"/>
  <c r="AK262" i="2"/>
  <c r="AK520" i="2"/>
  <c r="AR520" i="2" s="1"/>
  <c r="AK158" i="2"/>
  <c r="AR158" i="2" s="1"/>
  <c r="AK116" i="2"/>
  <c r="AK633" i="2"/>
  <c r="AR633" i="2" s="1"/>
  <c r="AK621" i="2"/>
  <c r="AR621" i="2" s="1"/>
  <c r="AK362" i="2"/>
  <c r="AR362" i="2" s="1"/>
  <c r="AK372" i="2"/>
  <c r="AR372" i="2" s="1"/>
  <c r="AK32" i="2"/>
  <c r="AK50" i="2"/>
  <c r="AR50" i="2" s="1"/>
  <c r="AK135" i="2"/>
  <c r="AK474" i="2"/>
  <c r="AR474" i="2" s="1"/>
  <c r="AK261" i="2"/>
  <c r="AK37" i="2"/>
  <c r="AR37" i="2" s="1"/>
  <c r="AK700" i="2"/>
  <c r="AR700" i="2" s="1"/>
  <c r="AK5" i="2"/>
  <c r="AK77" i="2"/>
  <c r="AR77" i="2" s="1"/>
  <c r="AK300" i="2"/>
  <c r="AR300" i="2" s="1"/>
  <c r="AK58" i="2"/>
  <c r="AK100" i="2"/>
  <c r="AR100" i="2" s="1"/>
  <c r="AK365" i="2"/>
  <c r="AR365" i="2" s="1"/>
  <c r="AK522" i="2"/>
  <c r="AR522" i="2" s="1"/>
  <c r="AK214" i="2"/>
  <c r="AK161" i="2"/>
  <c r="AR161" i="2" s="1"/>
  <c r="AK71" i="2"/>
  <c r="AR71" i="2" s="1"/>
  <c r="AK302" i="2"/>
  <c r="AR302" i="2" s="1"/>
  <c r="AK141" i="2"/>
  <c r="AK51" i="2"/>
  <c r="AR51" i="2" s="1"/>
  <c r="AK599" i="2"/>
  <c r="AR599" i="2" s="1"/>
  <c r="AK170" i="2"/>
  <c r="AR170" i="2" s="1"/>
  <c r="AK683" i="2"/>
  <c r="AR683" i="2" s="1"/>
  <c r="AK735" i="2"/>
  <c r="AR735" i="2" s="1"/>
  <c r="AK328" i="2"/>
  <c r="AR328" i="2" s="1"/>
  <c r="AK129" i="2"/>
  <c r="AK491" i="2"/>
  <c r="AR491" i="2" s="1"/>
  <c r="AK541" i="2"/>
  <c r="AR541" i="2" s="1"/>
  <c r="AK78" i="2"/>
  <c r="AK384" i="2"/>
  <c r="AR384" i="2" s="1"/>
  <c r="AK452" i="2"/>
  <c r="AR452" i="2" s="1"/>
  <c r="AK27" i="2"/>
  <c r="AK221" i="2"/>
  <c r="AR221" i="2" s="1"/>
  <c r="AK511" i="2"/>
  <c r="AR511" i="2" s="1"/>
  <c r="AK231" i="2"/>
  <c r="AR231" i="2" s="1"/>
  <c r="AK12" i="2"/>
  <c r="AK207" i="2"/>
  <c r="AK486" i="2"/>
  <c r="AR486" i="2" s="1"/>
  <c r="AK425" i="2"/>
  <c r="AR425" i="2" s="1"/>
  <c r="AK596" i="2"/>
  <c r="AR596" i="2" s="1"/>
  <c r="AK3" i="2"/>
  <c r="AK183" i="2"/>
  <c r="AK155" i="2"/>
  <c r="AK567" i="2"/>
  <c r="AR567" i="2" s="1"/>
  <c r="AK20" i="2"/>
  <c r="AK13" i="2"/>
  <c r="AR13" i="2" s="1"/>
  <c r="AK352" i="2"/>
  <c r="AR352" i="2" s="1"/>
  <c r="AK327" i="2"/>
  <c r="AR327" i="2" s="1"/>
  <c r="AK555" i="2"/>
  <c r="AR555" i="2" s="1"/>
  <c r="AK230" i="2"/>
  <c r="AR230" i="2" s="1"/>
  <c r="AK671" i="2"/>
  <c r="AR671" i="2" s="1"/>
  <c r="AK179" i="2"/>
  <c r="AK164" i="2"/>
  <c r="AR164" i="2" s="1"/>
  <c r="AK695" i="2"/>
  <c r="AR695" i="2" s="1"/>
  <c r="AK401" i="2"/>
  <c r="AR401" i="2" s="1"/>
  <c r="AK23" i="2"/>
  <c r="AR23" i="2" s="1"/>
  <c r="AK483" i="2"/>
  <c r="AR483" i="2" s="1"/>
  <c r="AK494" i="2"/>
  <c r="AR494" i="2" s="1"/>
  <c r="AK685" i="2"/>
  <c r="AR685" i="2" s="1"/>
  <c r="AK653" i="2"/>
  <c r="AR653" i="2" s="1"/>
  <c r="AK292" i="2"/>
  <c r="AR292" i="2" s="1"/>
  <c r="AK356" i="2"/>
  <c r="AK151" i="2"/>
  <c r="AR151" i="2" s="1"/>
  <c r="AK558" i="2"/>
  <c r="AR558" i="2" s="1"/>
  <c r="AK662" i="2"/>
  <c r="AR662" i="2" s="1"/>
  <c r="AK290" i="2"/>
  <c r="AR290" i="2" s="1"/>
  <c r="AK226" i="2"/>
  <c r="AR226" i="2" s="1"/>
  <c r="AK455" i="2"/>
  <c r="AR455" i="2" s="1"/>
  <c r="AK111" i="2"/>
  <c r="AK456" i="2"/>
  <c r="AR456" i="2" s="1"/>
  <c r="AK291" i="2"/>
  <c r="AR291" i="2" s="1"/>
  <c r="AK173" i="2"/>
  <c r="AK16" i="2"/>
  <c r="AK234" i="2"/>
  <c r="AR234" i="2" s="1"/>
  <c r="AK604" i="2"/>
  <c r="AR604" i="2" s="1"/>
  <c r="AK177" i="2"/>
  <c r="AK736" i="2"/>
  <c r="AR736" i="2" s="1"/>
  <c r="AK166" i="2"/>
  <c r="AK609" i="2"/>
  <c r="AR609" i="2" s="1"/>
  <c r="AK317" i="2"/>
  <c r="AR317" i="2" s="1"/>
  <c r="AK571" i="2"/>
  <c r="AR571" i="2" s="1"/>
  <c r="AK112" i="2"/>
  <c r="AK269" i="2"/>
  <c r="AR269" i="2" s="1"/>
  <c r="AK256" i="2"/>
  <c r="AR256" i="2" s="1"/>
  <c r="AK626" i="2"/>
  <c r="AR626" i="2" s="1"/>
  <c r="AK564" i="2"/>
  <c r="AR564" i="2" s="1"/>
  <c r="AK199" i="2"/>
  <c r="AR199" i="2" s="1"/>
  <c r="AK281" i="2"/>
  <c r="AK8" i="2"/>
  <c r="AK124" i="2"/>
  <c r="AR124" i="2" s="1"/>
  <c r="AK530" i="2"/>
  <c r="AR530" i="2" s="1"/>
  <c r="AK119" i="2"/>
  <c r="AK424" i="2"/>
  <c r="AR424" i="2" s="1"/>
  <c r="AK62" i="2"/>
  <c r="AK308" i="2"/>
  <c r="AK137" i="2"/>
  <c r="AK10" i="2"/>
  <c r="AK63" i="2"/>
  <c r="AK103" i="2"/>
  <c r="AK11" i="2"/>
  <c r="AK505" i="2"/>
  <c r="AR505" i="2" s="1"/>
  <c r="AK514" i="2"/>
  <c r="AR514" i="2" s="1"/>
  <c r="AK433" i="2"/>
  <c r="AR433" i="2" s="1"/>
  <c r="AK316" i="2"/>
  <c r="AR316" i="2" s="1"/>
  <c r="AK70" i="2"/>
  <c r="AR70" i="2" s="1"/>
  <c r="AK182" i="2"/>
  <c r="AR182" i="2" s="1"/>
  <c r="AK598" i="2"/>
  <c r="AR598" i="2" s="1"/>
  <c r="AK709" i="2"/>
  <c r="AR709" i="2" s="1"/>
  <c r="AK679" i="2"/>
  <c r="AR679" i="2" s="1"/>
  <c r="AK580" i="2"/>
  <c r="AR580" i="2" s="1"/>
  <c r="AK14" i="2"/>
  <c r="AK250" i="2"/>
  <c r="AK17" i="2"/>
  <c r="AK629" i="2"/>
  <c r="AR629" i="2" s="1"/>
  <c r="AK148" i="2"/>
  <c r="AR148" i="2" s="1"/>
  <c r="AK414" i="2"/>
  <c r="AR414" i="2" s="1"/>
  <c r="AK449" i="2"/>
  <c r="AR449" i="2" s="1"/>
  <c r="AK377" i="2"/>
  <c r="AR377" i="2" s="1"/>
  <c r="AK402" i="2"/>
  <c r="AR402" i="2" s="1"/>
  <c r="AK569" i="2"/>
  <c r="AR569" i="2" s="1"/>
  <c r="AK542" i="2"/>
  <c r="AR542" i="2" s="1"/>
  <c r="AK211" i="2"/>
  <c r="AR211" i="2" s="1"/>
  <c r="AK220" i="2"/>
  <c r="AK21" i="2"/>
  <c r="AK616" i="2"/>
  <c r="AR616" i="2" s="1"/>
  <c r="AK31" i="2"/>
  <c r="AR31" i="2" s="1"/>
  <c r="AK336" i="2"/>
  <c r="AK652" i="2"/>
  <c r="AR652" i="2" s="1"/>
  <c r="AK581" i="2"/>
  <c r="AR581" i="2" s="1"/>
  <c r="AK661" i="2"/>
  <c r="AR661" i="2" s="1"/>
  <c r="AK312" i="2"/>
  <c r="AK202" i="2"/>
  <c r="AR202" i="2" s="1"/>
  <c r="AK271" i="2"/>
  <c r="AR271" i="2" s="1"/>
  <c r="AK89" i="2"/>
  <c r="AK334" i="2"/>
  <c r="AK442" i="2"/>
  <c r="AR442" i="2" s="1"/>
  <c r="AK307" i="2"/>
  <c r="AR307" i="2" s="1"/>
  <c r="AK696" i="2"/>
  <c r="AR696" i="2" s="1"/>
  <c r="AK536" i="2"/>
  <c r="AR536" i="2" s="1"/>
  <c r="AK642" i="2"/>
  <c r="AR642" i="2" s="1"/>
  <c r="AK93" i="2"/>
  <c r="AR93" i="2" s="1"/>
  <c r="AK730" i="2"/>
  <c r="AR730" i="2" s="1"/>
  <c r="AK301" i="2"/>
  <c r="AR301" i="2" s="1"/>
  <c r="AK722" i="2"/>
  <c r="AR722" i="2" s="1"/>
  <c r="AK255" i="2"/>
  <c r="AR255" i="2" s="1"/>
  <c r="AK325" i="2"/>
  <c r="AR325" i="2" s="1"/>
  <c r="AK553" i="2"/>
  <c r="AR553" i="2" s="1"/>
  <c r="AK590" i="2"/>
  <c r="AR590" i="2" s="1"/>
  <c r="AK510" i="2"/>
  <c r="AR510" i="2" s="1"/>
  <c r="AK539" i="2"/>
  <c r="AR539" i="2" s="1"/>
  <c r="AK254" i="2"/>
  <c r="AR254" i="2" s="1"/>
  <c r="AK673" i="2"/>
  <c r="AR673" i="2" s="1"/>
  <c r="AK284" i="2"/>
  <c r="AR284" i="2" s="1"/>
  <c r="AK463" i="2"/>
  <c r="AR463" i="2" s="1"/>
  <c r="AK570" i="2"/>
  <c r="AR570" i="2" s="1"/>
  <c r="AK710" i="2"/>
  <c r="AR710" i="2" s="1"/>
  <c r="AK627" i="2"/>
  <c r="AR627" i="2" s="1"/>
  <c r="AK622" i="2"/>
  <c r="AR622" i="2" s="1"/>
  <c r="AK416" i="2"/>
  <c r="AR416" i="2" s="1"/>
  <c r="AK533" i="2"/>
  <c r="AR533" i="2" s="1"/>
  <c r="AK95" i="2"/>
  <c r="AK282" i="2"/>
  <c r="AK252" i="2"/>
  <c r="AR252" i="2" s="1"/>
  <c r="AK48" i="2"/>
  <c r="AK41" i="2"/>
  <c r="AR41" i="2" s="1"/>
  <c r="AK251" i="2"/>
  <c r="AK149" i="2"/>
  <c r="AR149" i="2" s="1"/>
  <c r="AK263" i="2"/>
  <c r="AR263" i="2" s="1"/>
  <c r="AK421" i="2"/>
  <c r="AR421" i="2" s="1"/>
  <c r="AK720" i="2"/>
  <c r="AR720" i="2" s="1"/>
  <c r="AK73" i="2"/>
  <c r="AR73" i="2" s="1"/>
  <c r="AK367" i="2"/>
  <c r="AK87" i="2"/>
  <c r="AK66" i="2"/>
  <c r="AK366" i="2"/>
  <c r="AR366" i="2" s="1"/>
  <c r="AK320" i="2"/>
  <c r="AK411" i="2"/>
  <c r="AK638" i="2"/>
  <c r="AR638" i="2" s="1"/>
  <c r="AK338" i="2"/>
  <c r="AR338" i="2" s="1"/>
  <c r="AK544" i="2"/>
  <c r="AR544" i="2" s="1"/>
  <c r="AK588" i="2"/>
  <c r="AR588" i="2" s="1"/>
  <c r="AK716" i="2"/>
  <c r="AR716" i="2" s="1"/>
  <c r="AK341" i="2"/>
  <c r="AK468" i="2"/>
  <c r="AR468" i="2" s="1"/>
  <c r="AK152" i="2"/>
  <c r="AR152" i="2" s="1"/>
  <c r="AK30" i="2"/>
  <c r="AK318" i="2"/>
  <c r="AR318" i="2" s="1"/>
  <c r="AK19" i="2"/>
  <c r="AK457" i="2"/>
  <c r="AR457" i="2" s="1"/>
  <c r="AK371" i="2"/>
  <c r="AR371" i="2" s="1"/>
  <c r="AK293" i="2"/>
  <c r="AK385" i="2"/>
  <c r="AR385" i="2" s="1"/>
  <c r="AK285" i="2"/>
  <c r="AR285" i="2" s="1"/>
  <c r="AK243" i="2"/>
  <c r="AR243" i="2" s="1"/>
  <c r="AK680" i="2"/>
  <c r="AR680" i="2" s="1"/>
  <c r="AK57" i="2"/>
  <c r="AR57" i="2" s="1"/>
  <c r="AK431" i="2"/>
  <c r="AR431" i="2" s="1"/>
  <c r="AK353" i="2"/>
  <c r="AR353" i="2" s="1"/>
  <c r="AK543" i="2"/>
  <c r="AR543" i="2" s="1"/>
  <c r="AK557" i="2"/>
  <c r="AR557" i="2" s="1"/>
  <c r="AK39" i="2"/>
  <c r="AK185" i="2"/>
  <c r="AR185" i="2" s="1"/>
  <c r="AK601" i="2"/>
  <c r="AR601" i="2" s="1"/>
  <c r="AK562" i="2"/>
  <c r="AR562" i="2" s="1"/>
  <c r="AK714" i="2"/>
  <c r="AR714" i="2" s="1"/>
  <c r="AK340" i="2"/>
  <c r="AR340" i="2" s="1"/>
  <c r="AK232" i="2"/>
  <c r="AK512" i="2"/>
  <c r="AR512" i="2" s="1"/>
  <c r="AK443" i="2"/>
  <c r="AR443" i="2" s="1"/>
  <c r="AK576" i="2"/>
  <c r="AR576" i="2" s="1"/>
  <c r="AK283" i="2"/>
  <c r="AK130" i="2"/>
  <c r="AK563" i="2"/>
  <c r="AR563" i="2" s="1"/>
  <c r="AK114" i="2"/>
  <c r="AR114" i="2" s="1"/>
  <c r="AK647" i="2"/>
  <c r="AR647" i="2" s="1"/>
  <c r="AK91" i="2"/>
  <c r="AK603" i="2"/>
  <c r="AR603" i="2" s="1"/>
  <c r="AK117" i="2"/>
  <c r="AR117" i="2" s="1"/>
  <c r="AK198" i="2"/>
  <c r="AR198" i="2" s="1"/>
  <c r="AK346" i="2"/>
  <c r="AR346" i="2" s="1"/>
  <c r="AK723" i="2"/>
  <c r="AR723" i="2" s="1"/>
  <c r="AK516" i="2"/>
  <c r="AR516" i="2" s="1"/>
  <c r="AK428" i="2"/>
  <c r="AR428" i="2" s="1"/>
  <c r="AK634" i="2"/>
  <c r="AR634" i="2" s="1"/>
  <c r="AK184" i="2"/>
  <c r="AK734" i="2"/>
  <c r="AR734" i="2" s="1"/>
  <c r="AK97" i="2"/>
  <c r="AR97" i="2" s="1"/>
  <c r="AK187" i="2"/>
  <c r="AK577" i="2"/>
  <c r="AR577" i="2" s="1"/>
  <c r="AK461" i="2"/>
  <c r="AR461" i="2" s="1"/>
  <c r="AK658" i="2"/>
  <c r="AR658" i="2" s="1"/>
  <c r="AK305" i="2"/>
  <c r="AR305" i="2" s="1"/>
  <c r="AK169" i="2"/>
  <c r="AR169" i="2" s="1"/>
  <c r="AK624" i="2"/>
  <c r="AR624" i="2" s="1"/>
  <c r="AK61" i="2"/>
  <c r="AK194" i="2"/>
  <c r="AR194" i="2" s="1"/>
  <c r="AK104" i="2"/>
  <c r="AK602" i="2"/>
  <c r="AR602" i="2" s="1"/>
  <c r="AK496" i="2"/>
  <c r="AR496" i="2" s="1"/>
  <c r="AK655" i="2"/>
  <c r="AR655" i="2" s="1"/>
  <c r="AK617" i="2"/>
  <c r="AR617" i="2" s="1"/>
  <c r="AK52" i="2"/>
  <c r="AR52" i="2" s="1"/>
  <c r="AK287" i="2"/>
  <c r="AR287" i="2" s="1"/>
  <c r="AK573" i="2"/>
  <c r="AR573" i="2" s="1"/>
  <c r="AK587" i="2"/>
  <c r="AR587" i="2" s="1"/>
  <c r="AK258" i="2"/>
  <c r="AR258" i="2" s="1"/>
  <c r="AK143" i="2"/>
  <c r="AK480" i="2"/>
  <c r="AR480" i="2" s="1"/>
  <c r="AK156" i="2"/>
  <c r="AK686" i="2"/>
  <c r="AR686" i="2" s="1"/>
  <c r="AK554" i="2"/>
  <c r="AR554" i="2" s="1"/>
  <c r="AK265" i="2"/>
  <c r="AR265" i="2" s="1"/>
  <c r="AK446" i="2"/>
  <c r="AR446" i="2" s="1"/>
  <c r="AK445" i="2"/>
  <c r="AR445" i="2" s="1"/>
  <c r="AK465" i="2"/>
  <c r="AR465" i="2" s="1"/>
  <c r="AK595" i="2"/>
  <c r="AR595" i="2" s="1"/>
  <c r="AK75" i="2"/>
  <c r="AK454" i="2"/>
  <c r="AR454" i="2" s="1"/>
  <c r="AK227" i="2"/>
  <c r="AK585" i="2"/>
  <c r="AR585" i="2" s="1"/>
  <c r="AK178" i="2"/>
  <c r="AR178" i="2" s="1"/>
  <c r="AK65" i="2"/>
  <c r="C11" i="3" s="1"/>
  <c r="AK175" i="2"/>
  <c r="AR175" i="2" s="1"/>
  <c r="AK150" i="2"/>
  <c r="AR150" i="2" s="1"/>
  <c r="AK326" i="2"/>
  <c r="AR326" i="2" s="1"/>
  <c r="AK400" i="2"/>
  <c r="AR400" i="2" s="1"/>
  <c r="AK531" i="2"/>
  <c r="AR531" i="2" s="1"/>
  <c r="AK660" i="2"/>
  <c r="AR660" i="2" s="1"/>
  <c r="AK376" i="2"/>
  <c r="AR376" i="2" s="1"/>
  <c r="AK704" i="2"/>
  <c r="AR704" i="2" s="1"/>
  <c r="AK345" i="2"/>
  <c r="AK88" i="2"/>
  <c r="AR88" i="2" s="1"/>
  <c r="AK646" i="2"/>
  <c r="AR646" i="2" s="1"/>
  <c r="AK517" i="2"/>
  <c r="AR517" i="2" s="1"/>
  <c r="AK277" i="2"/>
  <c r="AK610" i="2"/>
  <c r="AR610" i="2" s="1"/>
  <c r="AK684" i="2"/>
  <c r="AR684" i="2" s="1"/>
  <c r="AK699" i="2"/>
  <c r="AR699" i="2" s="1"/>
  <c r="AK625" i="2"/>
  <c r="AR625" i="2" s="1"/>
  <c r="AK253" i="2"/>
  <c r="AK121" i="2"/>
  <c r="AR121" i="2" s="1"/>
  <c r="AK200" i="2"/>
  <c r="AR200" i="2" s="1"/>
  <c r="AK717" i="2"/>
  <c r="AR717" i="2" s="1"/>
  <c r="AK197" i="2"/>
  <c r="AR197" i="2" s="1"/>
  <c r="AK677" i="2"/>
  <c r="AR677" i="2" s="1"/>
  <c r="AK657" i="2"/>
  <c r="AR657" i="2" s="1"/>
  <c r="AK593" i="2"/>
  <c r="AR593" i="2" s="1"/>
  <c r="AK240" i="2"/>
  <c r="AK399" i="2"/>
  <c r="AR399" i="2" s="1"/>
  <c r="AK144" i="2"/>
  <c r="AK333" i="2"/>
  <c r="AK375" i="2"/>
  <c r="AR375" i="2" s="1"/>
  <c r="AK600" i="2"/>
  <c r="AR600" i="2" s="1"/>
  <c r="AK545" i="2"/>
  <c r="AR545" i="2" s="1"/>
  <c r="AK550" i="2"/>
  <c r="AR550" i="2" s="1"/>
  <c r="AK403" i="2"/>
  <c r="C9" i="3" s="1"/>
  <c r="AK607" i="2"/>
  <c r="AR607" i="2" s="1"/>
  <c r="AK737" i="2"/>
  <c r="AR737" i="2" s="1"/>
  <c r="AK244" i="2"/>
  <c r="AR244" i="2" s="1"/>
  <c r="AK412" i="2"/>
  <c r="AR412" i="2" s="1"/>
  <c r="AK727" i="2"/>
  <c r="AR727" i="2" s="1"/>
  <c r="AK559" i="2"/>
  <c r="AR559" i="2" s="1"/>
  <c r="AK532" i="2"/>
  <c r="AR532" i="2" s="1"/>
  <c r="AK181" i="2"/>
  <c r="AK139" i="2"/>
  <c r="AK105" i="2"/>
  <c r="AR105" i="2" s="1"/>
  <c r="AK518" i="2"/>
  <c r="AR518" i="2" s="1"/>
  <c r="AK204" i="2"/>
  <c r="AK342" i="2"/>
  <c r="AR342" i="2" s="1"/>
  <c r="AK540" i="2"/>
  <c r="AR540" i="2" s="1"/>
  <c r="AK395" i="2"/>
  <c r="AR395" i="2" s="1"/>
  <c r="AK213" i="2"/>
  <c r="AR213" i="2" s="1"/>
  <c r="AK224" i="2"/>
  <c r="AR224" i="2" s="1"/>
  <c r="AK260" i="2"/>
  <c r="AK286" i="2"/>
  <c r="AR286" i="2" s="1"/>
  <c r="AK724" i="2"/>
  <c r="AR724" i="2" s="1"/>
  <c r="AK503" i="2"/>
  <c r="AR503" i="2" s="1"/>
  <c r="AK355" i="2"/>
  <c r="AR355" i="2" s="1"/>
  <c r="AK140" i="2"/>
  <c r="AK390" i="2"/>
  <c r="AR390" i="2" s="1"/>
  <c r="AK524" i="2"/>
  <c r="AR524" i="2" s="1"/>
  <c r="AK513" i="2"/>
  <c r="AR513" i="2" s="1"/>
  <c r="AK663" i="2"/>
  <c r="AR663" i="2" s="1"/>
  <c r="AK174" i="2"/>
  <c r="AR174" i="2" s="1"/>
  <c r="AK706" i="2"/>
  <c r="AR706" i="2" s="1"/>
  <c r="AK703" i="2"/>
  <c r="AR703" i="2" s="1"/>
  <c r="AK315" i="2"/>
  <c r="AR315" i="2" s="1"/>
  <c r="AK448" i="2"/>
  <c r="AR448" i="2" s="1"/>
  <c r="AK410" i="2"/>
  <c r="AK565" i="2"/>
  <c r="AR565" i="2" s="1"/>
  <c r="AK136" i="2"/>
  <c r="AR136" i="2" s="1"/>
  <c r="AK551" i="2"/>
  <c r="AR551" i="2" s="1"/>
  <c r="AK708" i="2"/>
  <c r="AR708" i="2" s="1"/>
  <c r="AK278" i="2"/>
  <c r="AR278" i="2" s="1"/>
  <c r="AK131" i="2"/>
  <c r="AR131" i="2" s="1"/>
  <c r="AK216" i="2"/>
  <c r="AR216" i="2" s="1"/>
  <c r="AK430" i="2"/>
  <c r="AR430" i="2" s="1"/>
  <c r="AK537" i="2"/>
  <c r="AR537" i="2" s="1"/>
  <c r="AK438" i="2"/>
  <c r="AR438" i="2" s="1"/>
  <c r="AK145" i="2"/>
  <c r="AK299" i="2"/>
  <c r="AK526" i="2"/>
  <c r="AR526" i="2" s="1"/>
  <c r="AK538" i="2"/>
  <c r="AR538" i="2" s="1"/>
  <c r="AK656" i="2"/>
  <c r="AR656" i="2" s="1"/>
  <c r="AK632" i="2"/>
  <c r="AR632" i="2" s="1"/>
  <c r="AK470" i="2"/>
  <c r="AR470" i="2" s="1"/>
  <c r="AK363" i="2"/>
  <c r="AR363" i="2" s="1"/>
  <c r="AK731" i="2"/>
  <c r="AR731" i="2" s="1"/>
  <c r="AK373" i="2"/>
  <c r="AR373" i="2" s="1"/>
  <c r="AK645" i="2"/>
  <c r="AR645" i="2" s="1"/>
  <c r="AK460" i="2"/>
  <c r="AR460" i="2" s="1"/>
  <c r="AK280" i="2"/>
  <c r="AR280" i="2" s="1"/>
  <c r="AK666" i="2"/>
  <c r="AR666" i="2" s="1"/>
  <c r="AK694" i="2"/>
  <c r="AR694" i="2" s="1"/>
  <c r="AK648" i="2"/>
  <c r="AR648" i="2" s="1"/>
  <c r="AK712" i="2"/>
  <c r="AR712" i="2" s="1"/>
  <c r="AK659" i="2"/>
  <c r="AR659" i="2" s="1"/>
  <c r="AK584" i="2"/>
  <c r="AR584" i="2" s="1"/>
  <c r="AK523" i="2"/>
  <c r="AR523" i="2" s="1"/>
  <c r="AK450" i="2"/>
  <c r="AR450" i="2" s="1"/>
  <c r="AK728" i="2"/>
  <c r="AR728" i="2" s="1"/>
  <c r="AK691" i="2"/>
  <c r="AR691" i="2" s="1"/>
  <c r="AK676" i="2"/>
  <c r="AR676" i="2" s="1"/>
  <c r="AK620" i="2"/>
  <c r="AR620" i="2" s="1"/>
  <c r="AK504" i="2"/>
  <c r="AR504" i="2" s="1"/>
  <c r="AK641" i="2"/>
  <c r="AR641" i="2" s="1"/>
  <c r="AK701" i="2"/>
  <c r="AR701" i="2" s="1"/>
  <c r="AK678" i="2"/>
  <c r="AR678" i="2" s="1"/>
  <c r="AK697" i="2"/>
  <c r="AR697" i="2" s="1"/>
  <c r="AK726" i="2"/>
  <c r="AR726" i="2" s="1"/>
  <c r="AK702" i="2"/>
  <c r="AR702" i="2" s="1"/>
  <c r="AK718" i="2"/>
  <c r="AR718" i="2" s="1"/>
  <c r="AK689" i="2"/>
  <c r="AR689" i="2" s="1"/>
  <c r="AK637" i="2"/>
  <c r="AR637" i="2" s="1"/>
  <c r="AK711" i="2"/>
  <c r="AR711" i="2" s="1"/>
  <c r="AK732" i="2"/>
  <c r="AR732" i="2" s="1"/>
  <c r="AK738" i="2"/>
  <c r="AR738" i="2" s="1"/>
  <c r="AH651" i="2"/>
  <c r="AH490" i="2"/>
  <c r="AH475" i="2"/>
  <c r="AH125" i="2"/>
  <c r="AH212" i="2"/>
  <c r="AH396" i="2"/>
  <c r="AH298" i="2"/>
  <c r="AH501" i="2"/>
  <c r="AH303" i="2"/>
  <c r="AH606" i="2"/>
  <c r="AH337" i="2"/>
  <c r="AH242" i="2"/>
  <c r="AH133" i="2"/>
  <c r="AH669" i="2"/>
  <c r="AH76" i="2"/>
  <c r="AH236" i="2"/>
  <c r="AH492" i="2"/>
  <c r="AH615" i="2"/>
  <c r="AH594" i="2"/>
  <c r="AH436" i="2"/>
  <c r="AH358" i="2"/>
  <c r="AH233" i="2"/>
  <c r="AH381" i="2"/>
  <c r="AH191" i="2"/>
  <c r="AH566" i="2"/>
  <c r="AH592" i="2"/>
  <c r="AH613" i="2"/>
  <c r="AH101" i="2"/>
  <c r="AH484" i="2"/>
  <c r="AH74" i="2"/>
  <c r="AH429" i="2"/>
  <c r="AH245" i="2"/>
  <c r="AH639" i="2"/>
  <c r="AH15" i="2"/>
  <c r="AH705" i="2"/>
  <c r="AH721" i="2"/>
  <c r="AH426" i="2"/>
  <c r="AH83" i="2"/>
  <c r="AH687" i="2"/>
  <c r="AH368" i="2"/>
  <c r="AH464" i="2"/>
  <c r="AH126" i="2"/>
  <c r="AH636" i="2"/>
  <c r="AH487" i="2"/>
  <c r="AH321" i="2"/>
  <c r="AH509" i="2"/>
  <c r="AH228" i="2"/>
  <c r="AH488" i="2"/>
  <c r="AH605" i="2"/>
  <c r="AH311" i="2"/>
  <c r="AH357" i="2"/>
  <c r="AH188" i="2"/>
  <c r="AH329" i="2"/>
  <c r="AH235" i="2"/>
  <c r="AH208" i="2"/>
  <c r="AH229" i="2"/>
  <c r="AH479" i="2"/>
  <c r="AH482" i="2"/>
  <c r="AH589" i="2"/>
  <c r="AH556" i="2"/>
  <c r="AH218" i="2"/>
  <c r="AH347" i="2"/>
  <c r="AH331" i="2"/>
  <c r="AH272" i="2"/>
  <c r="AH568" i="2"/>
  <c r="AH330" i="2"/>
  <c r="AH502" i="2"/>
  <c r="AH462" i="2"/>
  <c r="AH344" i="2"/>
  <c r="AH404" i="2"/>
  <c r="AH386" i="2"/>
  <c r="AH579" i="2"/>
  <c r="AH195" i="2"/>
  <c r="AH196" i="2"/>
  <c r="AH279" i="2"/>
  <c r="AH238" i="2"/>
  <c r="AH142" i="2"/>
  <c r="AH36" i="2"/>
  <c r="AH154" i="2"/>
  <c r="AH81" i="2"/>
  <c r="AH223" i="2"/>
  <c r="AH219" i="2"/>
  <c r="AH546" i="2"/>
  <c r="AH167" i="2"/>
  <c r="AH388" i="2"/>
  <c r="AH146" i="2"/>
  <c r="AH343" i="2"/>
  <c r="AH434" i="2"/>
  <c r="AH43" i="2"/>
  <c r="AH391" i="2"/>
  <c r="AH719" i="2"/>
  <c r="AH582" i="2"/>
  <c r="AH408" i="2"/>
  <c r="AH348" i="2"/>
  <c r="AH118" i="2"/>
  <c r="AH190" i="2"/>
  <c r="AH128" i="2"/>
  <c r="AH413" i="2"/>
  <c r="AH28" i="2"/>
  <c r="AH635" i="2"/>
  <c r="AH618" i="2"/>
  <c r="AH110" i="2"/>
  <c r="AH668" i="2"/>
  <c r="AH507" i="2"/>
  <c r="AH26" i="2"/>
  <c r="AH393" i="2"/>
  <c r="AH389" i="2"/>
  <c r="AH309" i="2"/>
  <c r="AH369" i="2"/>
  <c r="AH46" i="2"/>
  <c r="AH49" i="2"/>
  <c r="AH306" i="2"/>
  <c r="AH643" i="2"/>
  <c r="AH422" i="2"/>
  <c r="AH351" i="2"/>
  <c r="AH294" i="2"/>
  <c r="AH102" i="2"/>
  <c r="AH47" i="2"/>
  <c r="AH493" i="2"/>
  <c r="AH359" i="2"/>
  <c r="AH246" i="2"/>
  <c r="AH90" i="2"/>
  <c r="AH266" i="2"/>
  <c r="AH725" i="2"/>
  <c r="AH247" i="2"/>
  <c r="AH354" i="2"/>
  <c r="AH382" i="2"/>
  <c r="AH9" i="2"/>
  <c r="AH379" i="2"/>
  <c r="AH225" i="2"/>
  <c r="AH209" i="2"/>
  <c r="AH113" i="2"/>
  <c r="AH237" i="2"/>
  <c r="AH472" i="2"/>
  <c r="AH324" i="2"/>
  <c r="AH415" i="2"/>
  <c r="AH427" i="2"/>
  <c r="AH619" i="2"/>
  <c r="AH640" i="2"/>
  <c r="AH268" i="2"/>
  <c r="AH665" i="2"/>
  <c r="AH171" i="2"/>
  <c r="AH378" i="2"/>
  <c r="AH24" i="2"/>
  <c r="AH572" i="2"/>
  <c r="AH497" i="2"/>
  <c r="AH440" i="2"/>
  <c r="AH172" i="2"/>
  <c r="AH180" i="2"/>
  <c r="AH528" i="2"/>
  <c r="AH453" i="2"/>
  <c r="AH441" i="2"/>
  <c r="AH733" i="2"/>
  <c r="AH162" i="2"/>
  <c r="AH682" i="2"/>
  <c r="AH392" i="2"/>
  <c r="AH423" i="2"/>
  <c r="AH264" i="2"/>
  <c r="AH477" i="2"/>
  <c r="AH519" i="2"/>
  <c r="AH249" i="2"/>
  <c r="AH29" i="2"/>
  <c r="AH215" i="2"/>
  <c r="AH611" i="2"/>
  <c r="AH471" i="2"/>
  <c r="AH489" i="2"/>
  <c r="AH82" i="2"/>
  <c r="AH127" i="2"/>
  <c r="AH296" i="2"/>
  <c r="AH649" i="2"/>
  <c r="AH515" i="2"/>
  <c r="AH80" i="2"/>
  <c r="AH534" i="2"/>
  <c r="AH631" i="2"/>
  <c r="AH529" i="2"/>
  <c r="AH552" i="2"/>
  <c r="AH270" i="2"/>
  <c r="AH435" i="2"/>
  <c r="AH79" i="2"/>
  <c r="AH205" i="2"/>
  <c r="AH597" i="2"/>
  <c r="AH432" i="2"/>
  <c r="AH612" i="2"/>
  <c r="AH693" i="2"/>
  <c r="AH189" i="2"/>
  <c r="AH674" i="2"/>
  <c r="AH591" i="2"/>
  <c r="AH322" i="2"/>
  <c r="AH18" i="2"/>
  <c r="AH69" i="2"/>
  <c r="AH398" i="2"/>
  <c r="AH374" i="2"/>
  <c r="AH469" i="2"/>
  <c r="AH267" i="2"/>
  <c r="AH203" i="2"/>
  <c r="AH698" i="2"/>
  <c r="AH42" i="2"/>
  <c r="AH54" i="2"/>
  <c r="AH478" i="2"/>
  <c r="AH257" i="2"/>
  <c r="AH586" i="2"/>
  <c r="AH628" i="2"/>
  <c r="AH525" i="2"/>
  <c r="AH675" i="2"/>
  <c r="AH210" i="2"/>
  <c r="AH407" i="2"/>
  <c r="AH186" i="2"/>
  <c r="AH664" i="2"/>
  <c r="AH44" i="2"/>
  <c r="AH288" i="2"/>
  <c r="AH314" i="2"/>
  <c r="AH466" i="2"/>
  <c r="AH485" i="2"/>
  <c r="AH274" i="2"/>
  <c r="AH6" i="2"/>
  <c r="AH64" i="2"/>
  <c r="AH688" i="2"/>
  <c r="AH192" i="2"/>
  <c r="AH289" i="2"/>
  <c r="AH417" i="2"/>
  <c r="AH467" i="2"/>
  <c r="AH560" i="2"/>
  <c r="AH165" i="2"/>
  <c r="AH670" i="2"/>
  <c r="AH108" i="2"/>
  <c r="AH535" i="2"/>
  <c r="AH96" i="2"/>
  <c r="AH405" i="2"/>
  <c r="AH350" i="2"/>
  <c r="AH94" i="2"/>
  <c r="AH630" i="2"/>
  <c r="AH499" i="2"/>
  <c r="AH418" i="2"/>
  <c r="AH193" i="2"/>
  <c r="AH420" i="2"/>
  <c r="AH313" i="2"/>
  <c r="AH40" i="2"/>
  <c r="AH476" i="2"/>
  <c r="AH349" i="2"/>
  <c r="AH681" i="2"/>
  <c r="AH99" i="2"/>
  <c r="AH521" i="2"/>
  <c r="AH276" i="2"/>
  <c r="AH437" i="2"/>
  <c r="AH654" i="2"/>
  <c r="AH168" i="2"/>
  <c r="AH60" i="2"/>
  <c r="AH34" i="2"/>
  <c r="AH106" i="2"/>
  <c r="AH323" i="2"/>
  <c r="AH53" i="2"/>
  <c r="AH248" i="2"/>
  <c r="AH419" i="2"/>
  <c r="AH310" i="2"/>
  <c r="AH33" i="2"/>
  <c r="AH364" i="2"/>
  <c r="AH692" i="2"/>
  <c r="AH394" i="2"/>
  <c r="AH506" i="2"/>
  <c r="AH549" i="2"/>
  <c r="AH201" i="2"/>
  <c r="AH72" i="2"/>
  <c r="AH85" i="2"/>
  <c r="AH498" i="2"/>
  <c r="AH707" i="2"/>
  <c r="AH444" i="2"/>
  <c r="AH319" i="2"/>
  <c r="AH608" i="2"/>
  <c r="AH715" i="2"/>
  <c r="AH458" i="2"/>
  <c r="AH380" i="2"/>
  <c r="AH132" i="2"/>
  <c r="AH387" i="2"/>
  <c r="AH360" i="2"/>
  <c r="AH473" i="2"/>
  <c r="AH370" i="2"/>
  <c r="AH98" i="2"/>
  <c r="AH22" i="2"/>
  <c r="AH383" i="2"/>
  <c r="AH500" i="2"/>
  <c r="AH548" i="2"/>
  <c r="AH55" i="2"/>
  <c r="AH527" i="2"/>
  <c r="AH123" i="2"/>
  <c r="AH713" i="2"/>
  <c r="AH38" i="2"/>
  <c r="AH159" i="2"/>
  <c r="AH623" i="2"/>
  <c r="AH176" i="2"/>
  <c r="AH45" i="2"/>
  <c r="AH134" i="2"/>
  <c r="AH447" i="2"/>
  <c r="AH583" i="2"/>
  <c r="AH406" i="2"/>
  <c r="AH495" i="2"/>
  <c r="AH295" i="2"/>
  <c r="AH667" i="2"/>
  <c r="AH120" i="2"/>
  <c r="AH206" i="2"/>
  <c r="AH481" i="2"/>
  <c r="AH222" i="2"/>
  <c r="AH644" i="2"/>
  <c r="AH68" i="2"/>
  <c r="AH160" i="2"/>
  <c r="AH335" i="2"/>
  <c r="AH147" i="2"/>
  <c r="AH7" i="2"/>
  <c r="AH729" i="2"/>
  <c r="AH25" i="2"/>
  <c r="AH241" i="2"/>
  <c r="AH672" i="2"/>
  <c r="AH239" i="2"/>
  <c r="AH508" i="2"/>
  <c r="AH304" i="2"/>
  <c r="AH4" i="2"/>
  <c r="AH275" i="2"/>
  <c r="AH273" i="2"/>
  <c r="AH92" i="2"/>
  <c r="AH459" i="2"/>
  <c r="AH107" i="2"/>
  <c r="AH361" i="2"/>
  <c r="AH84" i="2"/>
  <c r="AH157" i="2"/>
  <c r="AH409" i="2"/>
  <c r="AH575" i="2"/>
  <c r="AH67" i="2"/>
  <c r="AH332" i="2"/>
  <c r="AH397" i="2"/>
  <c r="AH163" i="2"/>
  <c r="AH122" i="2"/>
  <c r="AH59" i="2"/>
  <c r="AH109" i="2"/>
  <c r="AH115" i="2"/>
  <c r="AH561" i="2"/>
  <c r="AH56" i="2"/>
  <c r="AH650" i="2"/>
  <c r="AH614" i="2"/>
  <c r="AH259" i="2"/>
  <c r="AH86" i="2"/>
  <c r="AH339" i="2"/>
  <c r="AH2" i="2"/>
  <c r="AH138" i="2"/>
  <c r="AH439" i="2"/>
  <c r="AH217" i="2"/>
  <c r="AH547" i="2"/>
  <c r="AH153" i="2"/>
  <c r="AH297" i="2"/>
  <c r="AH690" i="2"/>
  <c r="AH35" i="2"/>
  <c r="AH451" i="2"/>
  <c r="AH578" i="2"/>
  <c r="AH574" i="2"/>
  <c r="AH262" i="2"/>
  <c r="AH520" i="2"/>
  <c r="AH158" i="2"/>
  <c r="AH116" i="2"/>
  <c r="AH633" i="2"/>
  <c r="AH621" i="2"/>
  <c r="AH362" i="2"/>
  <c r="AH372" i="2"/>
  <c r="AH32" i="2"/>
  <c r="AH50" i="2"/>
  <c r="AH135" i="2"/>
  <c r="AH474" i="2"/>
  <c r="AH261" i="2"/>
  <c r="AH37" i="2"/>
  <c r="AH700" i="2"/>
  <c r="AH5" i="2"/>
  <c r="AH77" i="2"/>
  <c r="AH300" i="2"/>
  <c r="AH58" i="2"/>
  <c r="AH100" i="2"/>
  <c r="AH365" i="2"/>
  <c r="AH522" i="2"/>
  <c r="AH214" i="2"/>
  <c r="AH161" i="2"/>
  <c r="AH71" i="2"/>
  <c r="AH302" i="2"/>
  <c r="AH141" i="2"/>
  <c r="AH51" i="2"/>
  <c r="AH599" i="2"/>
  <c r="AH170" i="2"/>
  <c r="AH683" i="2"/>
  <c r="AH735" i="2"/>
  <c r="AH328" i="2"/>
  <c r="AH129" i="2"/>
  <c r="AH491" i="2"/>
  <c r="AH541" i="2"/>
  <c r="AH78" i="2"/>
  <c r="AH384" i="2"/>
  <c r="AH452" i="2"/>
  <c r="AH27" i="2"/>
  <c r="AH221" i="2"/>
  <c r="AH511" i="2"/>
  <c r="AH231" i="2"/>
  <c r="AH12" i="2"/>
  <c r="AH207" i="2"/>
  <c r="AH486" i="2"/>
  <c r="AH425" i="2"/>
  <c r="AH596" i="2"/>
  <c r="AH3" i="2"/>
  <c r="AH183" i="2"/>
  <c r="AH155" i="2"/>
  <c r="AH567" i="2"/>
  <c r="AH20" i="2"/>
  <c r="AH13" i="2"/>
  <c r="AH352" i="2"/>
  <c r="AH327" i="2"/>
  <c r="AH555" i="2"/>
  <c r="AH230" i="2"/>
  <c r="AH671" i="2"/>
  <c r="AH179" i="2"/>
  <c r="AH164" i="2"/>
  <c r="AH695" i="2"/>
  <c r="AH401" i="2"/>
  <c r="AH23" i="2"/>
  <c r="AH483" i="2"/>
  <c r="AH494" i="2"/>
  <c r="AH685" i="2"/>
  <c r="AH653" i="2"/>
  <c r="AH292" i="2"/>
  <c r="AH356" i="2"/>
  <c r="AH151" i="2"/>
  <c r="AH558" i="2"/>
  <c r="AH662" i="2"/>
  <c r="AH290" i="2"/>
  <c r="AH226" i="2"/>
  <c r="AH455" i="2"/>
  <c r="AH111" i="2"/>
  <c r="AH456" i="2"/>
  <c r="AH291" i="2"/>
  <c r="AH173" i="2"/>
  <c r="AH16" i="2"/>
  <c r="AH234" i="2"/>
  <c r="AH604" i="2"/>
  <c r="AH177" i="2"/>
  <c r="AH736" i="2"/>
  <c r="AH166" i="2"/>
  <c r="AH609" i="2"/>
  <c r="AH317" i="2"/>
  <c r="AH571" i="2"/>
  <c r="AH112" i="2"/>
  <c r="AH269" i="2"/>
  <c r="AH256" i="2"/>
  <c r="AH626" i="2"/>
  <c r="AH564" i="2"/>
  <c r="AH199" i="2"/>
  <c r="AH281" i="2"/>
  <c r="AH8" i="2"/>
  <c r="AH124" i="2"/>
  <c r="AH530" i="2"/>
  <c r="AH119" i="2"/>
  <c r="AH424" i="2"/>
  <c r="AH62" i="2"/>
  <c r="AH308" i="2"/>
  <c r="AH137" i="2"/>
  <c r="AH10" i="2"/>
  <c r="AH63" i="2"/>
  <c r="AH103" i="2"/>
  <c r="AH11" i="2"/>
  <c r="AH505" i="2"/>
  <c r="AH514" i="2"/>
  <c r="AH433" i="2"/>
  <c r="AH316" i="2"/>
  <c r="AH70" i="2"/>
  <c r="AH182" i="2"/>
  <c r="AH598" i="2"/>
  <c r="AH709" i="2"/>
  <c r="AH679" i="2"/>
  <c r="AH580" i="2"/>
  <c r="AH14" i="2"/>
  <c r="AH250" i="2"/>
  <c r="AH17" i="2"/>
  <c r="AH629" i="2"/>
  <c r="AH148" i="2"/>
  <c r="AH414" i="2"/>
  <c r="AH449" i="2"/>
  <c r="AH377" i="2"/>
  <c r="AH402" i="2"/>
  <c r="AH569" i="2"/>
  <c r="AH542" i="2"/>
  <c r="AH211" i="2"/>
  <c r="AH220" i="2"/>
  <c r="AH21" i="2"/>
  <c r="AH616" i="2"/>
  <c r="AH31" i="2"/>
  <c r="AH336" i="2"/>
  <c r="AH652" i="2"/>
  <c r="AH581" i="2"/>
  <c r="AH661" i="2"/>
  <c r="AH312" i="2"/>
  <c r="AH202" i="2"/>
  <c r="AH271" i="2"/>
  <c r="AH89" i="2"/>
  <c r="AH334" i="2"/>
  <c r="AH442" i="2"/>
  <c r="AH307" i="2"/>
  <c r="AH696" i="2"/>
  <c r="AH536" i="2"/>
  <c r="AH642" i="2"/>
  <c r="AH93" i="2"/>
  <c r="AH730" i="2"/>
  <c r="AH301" i="2"/>
  <c r="AH722" i="2"/>
  <c r="AH255" i="2"/>
  <c r="AH325" i="2"/>
  <c r="AH553" i="2"/>
  <c r="AH590" i="2"/>
  <c r="AH510" i="2"/>
  <c r="AH539" i="2"/>
  <c r="AH254" i="2"/>
  <c r="AH673" i="2"/>
  <c r="AH284" i="2"/>
  <c r="AH463" i="2"/>
  <c r="AH570" i="2"/>
  <c r="AH710" i="2"/>
  <c r="AH627" i="2"/>
  <c r="AH622" i="2"/>
  <c r="AH416" i="2"/>
  <c r="AH533" i="2"/>
  <c r="AH95" i="2"/>
  <c r="AH282" i="2"/>
  <c r="AH252" i="2"/>
  <c r="AH48" i="2"/>
  <c r="AH41" i="2"/>
  <c r="AH251" i="2"/>
  <c r="AH149" i="2"/>
  <c r="AH263" i="2"/>
  <c r="AH421" i="2"/>
  <c r="AH720" i="2"/>
  <c r="AH73" i="2"/>
  <c r="AH367" i="2"/>
  <c r="AH87" i="2"/>
  <c r="AH66" i="2"/>
  <c r="AH366" i="2"/>
  <c r="AH320" i="2"/>
  <c r="AH411" i="2"/>
  <c r="AH638" i="2"/>
  <c r="AH338" i="2"/>
  <c r="AH544" i="2"/>
  <c r="AH588" i="2"/>
  <c r="AH716" i="2"/>
  <c r="AH341" i="2"/>
  <c r="AH468" i="2"/>
  <c r="AH152" i="2"/>
  <c r="AH30" i="2"/>
  <c r="AH318" i="2"/>
  <c r="AH19" i="2"/>
  <c r="AH457" i="2"/>
  <c r="AH371" i="2"/>
  <c r="AH293" i="2"/>
  <c r="AH385" i="2"/>
  <c r="AH285" i="2"/>
  <c r="AH243" i="2"/>
  <c r="AH680" i="2"/>
  <c r="AH57" i="2"/>
  <c r="AH431" i="2"/>
  <c r="AH353" i="2"/>
  <c r="AH543" i="2"/>
  <c r="AH557" i="2"/>
  <c r="AH39" i="2"/>
  <c r="AH185" i="2"/>
  <c r="AH601" i="2"/>
  <c r="AH562" i="2"/>
  <c r="AH714" i="2"/>
  <c r="AH340" i="2"/>
  <c r="AH232" i="2"/>
  <c r="AH512" i="2"/>
  <c r="AH443" i="2"/>
  <c r="AH576" i="2"/>
  <c r="AH283" i="2"/>
  <c r="AH130" i="2"/>
  <c r="AH563" i="2"/>
  <c r="AH114" i="2"/>
  <c r="AH647" i="2"/>
  <c r="AH91" i="2"/>
  <c r="AH603" i="2"/>
  <c r="AH117" i="2"/>
  <c r="AH198" i="2"/>
  <c r="AH346" i="2"/>
  <c r="AH723" i="2"/>
  <c r="AH516" i="2"/>
  <c r="AH428" i="2"/>
  <c r="AH634" i="2"/>
  <c r="AH184" i="2"/>
  <c r="AH734" i="2"/>
  <c r="AH97" i="2"/>
  <c r="AH187" i="2"/>
  <c r="AH577" i="2"/>
  <c r="AH461" i="2"/>
  <c r="AH658" i="2"/>
  <c r="AH305" i="2"/>
  <c r="AH169" i="2"/>
  <c r="AH624" i="2"/>
  <c r="AH61" i="2"/>
  <c r="AH194" i="2"/>
  <c r="AH104" i="2"/>
  <c r="AH602" i="2"/>
  <c r="AH496" i="2"/>
  <c r="AH655" i="2"/>
  <c r="AH617" i="2"/>
  <c r="AH52" i="2"/>
  <c r="AH287" i="2"/>
  <c r="AH573" i="2"/>
  <c r="AH587" i="2"/>
  <c r="AH258" i="2"/>
  <c r="AH143" i="2"/>
  <c r="AH480" i="2"/>
  <c r="AH156" i="2"/>
  <c r="AH686" i="2"/>
  <c r="AH554" i="2"/>
  <c r="AH265" i="2"/>
  <c r="AH446" i="2"/>
  <c r="AH445" i="2"/>
  <c r="AH465" i="2"/>
  <c r="AH595" i="2"/>
  <c r="AH75" i="2"/>
  <c r="AH454" i="2"/>
  <c r="AH227" i="2"/>
  <c r="AH585" i="2"/>
  <c r="AH178" i="2"/>
  <c r="AH65" i="2"/>
  <c r="AH175" i="2"/>
  <c r="AH150" i="2"/>
  <c r="AH326" i="2"/>
  <c r="AH400" i="2"/>
  <c r="AH531" i="2"/>
  <c r="AH660" i="2"/>
  <c r="AH376" i="2"/>
  <c r="AH704" i="2"/>
  <c r="AH345" i="2"/>
  <c r="AH88" i="2"/>
  <c r="AH646" i="2"/>
  <c r="AH517" i="2"/>
  <c r="AH277" i="2"/>
  <c r="AH610" i="2"/>
  <c r="AH684" i="2"/>
  <c r="AH699" i="2"/>
  <c r="AH625" i="2"/>
  <c r="AH253" i="2"/>
  <c r="AH121" i="2"/>
  <c r="AH200" i="2"/>
  <c r="AH717" i="2"/>
  <c r="AH197" i="2"/>
  <c r="AH677" i="2"/>
  <c r="AH657" i="2"/>
  <c r="AH593" i="2"/>
  <c r="AH240" i="2"/>
  <c r="AH399" i="2"/>
  <c r="AH144" i="2"/>
  <c r="AH333" i="2"/>
  <c r="AH375" i="2"/>
  <c r="AH600" i="2"/>
  <c r="AH545" i="2"/>
  <c r="AH550" i="2"/>
  <c r="AH403" i="2"/>
  <c r="AH607" i="2"/>
  <c r="AH737" i="2"/>
  <c r="AH244" i="2"/>
  <c r="AH412" i="2"/>
  <c r="AH727" i="2"/>
  <c r="AH559" i="2"/>
  <c r="AH532" i="2"/>
  <c r="AH181" i="2"/>
  <c r="AH139" i="2"/>
  <c r="AH105" i="2"/>
  <c r="AH518" i="2"/>
  <c r="AH204" i="2"/>
  <c r="AH342" i="2"/>
  <c r="AH540" i="2"/>
  <c r="AH395" i="2"/>
  <c r="AH213" i="2"/>
  <c r="AH224" i="2"/>
  <c r="AH260" i="2"/>
  <c r="AH286" i="2"/>
  <c r="AH724" i="2"/>
  <c r="AH503" i="2"/>
  <c r="AH355" i="2"/>
  <c r="AH140" i="2"/>
  <c r="AH390" i="2"/>
  <c r="AH524" i="2"/>
  <c r="AH513" i="2"/>
  <c r="AH663" i="2"/>
  <c r="AH174" i="2"/>
  <c r="AH706" i="2"/>
  <c r="AH703" i="2"/>
  <c r="AH315" i="2"/>
  <c r="AH448" i="2"/>
  <c r="AH410" i="2"/>
  <c r="AH565" i="2"/>
  <c r="AH136" i="2"/>
  <c r="AH551" i="2"/>
  <c r="AH708" i="2"/>
  <c r="AH278" i="2"/>
  <c r="AH131" i="2"/>
  <c r="AH216" i="2"/>
  <c r="AH430" i="2"/>
  <c r="AH537" i="2"/>
  <c r="AH438" i="2"/>
  <c r="AH145" i="2"/>
  <c r="AH299" i="2"/>
  <c r="AH526" i="2"/>
  <c r="AH538" i="2"/>
  <c r="AH656" i="2"/>
  <c r="AH632" i="2"/>
  <c r="AH470" i="2"/>
  <c r="AH363" i="2"/>
  <c r="AH731" i="2"/>
  <c r="AH373" i="2"/>
  <c r="AH645" i="2"/>
  <c r="AH460" i="2"/>
  <c r="AH280" i="2"/>
  <c r="AH666" i="2"/>
  <c r="AH694" i="2"/>
  <c r="AH648" i="2"/>
  <c r="AH712" i="2"/>
  <c r="AH659" i="2"/>
  <c r="AH584" i="2"/>
  <c r="AH523" i="2"/>
  <c r="AH450" i="2"/>
  <c r="AH728" i="2"/>
  <c r="AH691" i="2"/>
  <c r="AH676" i="2"/>
  <c r="AH620" i="2"/>
  <c r="AH504" i="2"/>
  <c r="AH641" i="2"/>
  <c r="AH701" i="2"/>
  <c r="AH678" i="2"/>
  <c r="AH697" i="2"/>
  <c r="AH726" i="2"/>
  <c r="AH702" i="2"/>
  <c r="AH718" i="2"/>
  <c r="AH689" i="2"/>
  <c r="AH637" i="2"/>
  <c r="AH711" i="2"/>
  <c r="AH732" i="2"/>
  <c r="AH738" i="2"/>
  <c r="AG651" i="2"/>
  <c r="AG490" i="2"/>
  <c r="AG475" i="2"/>
  <c r="AG125" i="2"/>
  <c r="AG212" i="2"/>
  <c r="AG396" i="2"/>
  <c r="AG298" i="2"/>
  <c r="AG501" i="2"/>
  <c r="AG303" i="2"/>
  <c r="AG606" i="2"/>
  <c r="AG337" i="2"/>
  <c r="AG242" i="2"/>
  <c r="AG133" i="2"/>
  <c r="AG669" i="2"/>
  <c r="AG76" i="2"/>
  <c r="AG236" i="2"/>
  <c r="AG492" i="2"/>
  <c r="AG615" i="2"/>
  <c r="AG594" i="2"/>
  <c r="AG436" i="2"/>
  <c r="AG358" i="2"/>
  <c r="AG233" i="2"/>
  <c r="AG381" i="2"/>
  <c r="AG191" i="2"/>
  <c r="AG566" i="2"/>
  <c r="AG592" i="2"/>
  <c r="AG613" i="2"/>
  <c r="AG101" i="2"/>
  <c r="AG484" i="2"/>
  <c r="AG74" i="2"/>
  <c r="AG429" i="2"/>
  <c r="AG245" i="2"/>
  <c r="AG639" i="2"/>
  <c r="AG15" i="2"/>
  <c r="AG705" i="2"/>
  <c r="AG721" i="2"/>
  <c r="AG426" i="2"/>
  <c r="AG83" i="2"/>
  <c r="AG687" i="2"/>
  <c r="AG368" i="2"/>
  <c r="AG464" i="2"/>
  <c r="AG126" i="2"/>
  <c r="AG636" i="2"/>
  <c r="AG487" i="2"/>
  <c r="AG321" i="2"/>
  <c r="AG509" i="2"/>
  <c r="AG228" i="2"/>
  <c r="AG488" i="2"/>
  <c r="AG605" i="2"/>
  <c r="AG311" i="2"/>
  <c r="AG357" i="2"/>
  <c r="AG188" i="2"/>
  <c r="AG329" i="2"/>
  <c r="AG235" i="2"/>
  <c r="AG208" i="2"/>
  <c r="AG229" i="2"/>
  <c r="AG479" i="2"/>
  <c r="AG482" i="2"/>
  <c r="AG589" i="2"/>
  <c r="AG556" i="2"/>
  <c r="AG218" i="2"/>
  <c r="AG347" i="2"/>
  <c r="AG331" i="2"/>
  <c r="AG272" i="2"/>
  <c r="AG568" i="2"/>
  <c r="AG330" i="2"/>
  <c r="AG502" i="2"/>
  <c r="AG462" i="2"/>
  <c r="AG344" i="2"/>
  <c r="AG404" i="2"/>
  <c r="AG386" i="2"/>
  <c r="AG579" i="2"/>
  <c r="AG195" i="2"/>
  <c r="AG196" i="2"/>
  <c r="AG279" i="2"/>
  <c r="AG238" i="2"/>
  <c r="AG142" i="2"/>
  <c r="AG36" i="2"/>
  <c r="AG154" i="2"/>
  <c r="AG81" i="2"/>
  <c r="AG223" i="2"/>
  <c r="AG219" i="2"/>
  <c r="AG546" i="2"/>
  <c r="AG167" i="2"/>
  <c r="AG388" i="2"/>
  <c r="AG146" i="2"/>
  <c r="AG343" i="2"/>
  <c r="AG434" i="2"/>
  <c r="AG43" i="2"/>
  <c r="AG391" i="2"/>
  <c r="AG719" i="2"/>
  <c r="AG582" i="2"/>
  <c r="AG408" i="2"/>
  <c r="AG348" i="2"/>
  <c r="AG118" i="2"/>
  <c r="AG190" i="2"/>
  <c r="AG128" i="2"/>
  <c r="AG413" i="2"/>
  <c r="AG28" i="2"/>
  <c r="AG635" i="2"/>
  <c r="AG618" i="2"/>
  <c r="AG110" i="2"/>
  <c r="AG668" i="2"/>
  <c r="AG507" i="2"/>
  <c r="AG26" i="2"/>
  <c r="AG393" i="2"/>
  <c r="AG389" i="2"/>
  <c r="AG309" i="2"/>
  <c r="AG369" i="2"/>
  <c r="AG46" i="2"/>
  <c r="AG49" i="2"/>
  <c r="AG306" i="2"/>
  <c r="AG643" i="2"/>
  <c r="AG422" i="2"/>
  <c r="AG351" i="2"/>
  <c r="AG294" i="2"/>
  <c r="AG102" i="2"/>
  <c r="AG47" i="2"/>
  <c r="AG493" i="2"/>
  <c r="AG359" i="2"/>
  <c r="AG246" i="2"/>
  <c r="AG90" i="2"/>
  <c r="AG266" i="2"/>
  <c r="AG725" i="2"/>
  <c r="AG247" i="2"/>
  <c r="AG354" i="2"/>
  <c r="AG382" i="2"/>
  <c r="AG9" i="2"/>
  <c r="AG379" i="2"/>
  <c r="AG225" i="2"/>
  <c r="AG209" i="2"/>
  <c r="AG113" i="2"/>
  <c r="AG237" i="2"/>
  <c r="AG472" i="2"/>
  <c r="AG324" i="2"/>
  <c r="AG415" i="2"/>
  <c r="AG427" i="2"/>
  <c r="AG619" i="2"/>
  <c r="AG640" i="2"/>
  <c r="AG268" i="2"/>
  <c r="AG665" i="2"/>
  <c r="AG171" i="2"/>
  <c r="AG378" i="2"/>
  <c r="AG24" i="2"/>
  <c r="AG572" i="2"/>
  <c r="AG497" i="2"/>
  <c r="AG440" i="2"/>
  <c r="AG172" i="2"/>
  <c r="AG180" i="2"/>
  <c r="AG528" i="2"/>
  <c r="AG453" i="2"/>
  <c r="AG441" i="2"/>
  <c r="AG733" i="2"/>
  <c r="AG162" i="2"/>
  <c r="AG682" i="2"/>
  <c r="AG392" i="2"/>
  <c r="AG423" i="2"/>
  <c r="AG264" i="2"/>
  <c r="AG477" i="2"/>
  <c r="AG519" i="2"/>
  <c r="AG249" i="2"/>
  <c r="AG29" i="2"/>
  <c r="AG215" i="2"/>
  <c r="AG611" i="2"/>
  <c r="AG471" i="2"/>
  <c r="AG489" i="2"/>
  <c r="AG82" i="2"/>
  <c r="AG127" i="2"/>
  <c r="AG296" i="2"/>
  <c r="AG649" i="2"/>
  <c r="AG515" i="2"/>
  <c r="AG80" i="2"/>
  <c r="AG534" i="2"/>
  <c r="AG631" i="2"/>
  <c r="AG529" i="2"/>
  <c r="AG552" i="2"/>
  <c r="AG270" i="2"/>
  <c r="AG435" i="2"/>
  <c r="AG79" i="2"/>
  <c r="AG205" i="2"/>
  <c r="AG597" i="2"/>
  <c r="AG432" i="2"/>
  <c r="AG612" i="2"/>
  <c r="AG693" i="2"/>
  <c r="AG189" i="2"/>
  <c r="AG674" i="2"/>
  <c r="AG591" i="2"/>
  <c r="AG322" i="2"/>
  <c r="AG18" i="2"/>
  <c r="AG69" i="2"/>
  <c r="AG398" i="2"/>
  <c r="AG374" i="2"/>
  <c r="AG469" i="2"/>
  <c r="AG267" i="2"/>
  <c r="AG203" i="2"/>
  <c r="AG698" i="2"/>
  <c r="AG42" i="2"/>
  <c r="AG54" i="2"/>
  <c r="AG478" i="2"/>
  <c r="AG257" i="2"/>
  <c r="AG586" i="2"/>
  <c r="AG628" i="2"/>
  <c r="AG525" i="2"/>
  <c r="AG675" i="2"/>
  <c r="AG210" i="2"/>
  <c r="AG407" i="2"/>
  <c r="AG186" i="2"/>
  <c r="AG664" i="2"/>
  <c r="AG44" i="2"/>
  <c r="AG288" i="2"/>
  <c r="AG314" i="2"/>
  <c r="AG466" i="2"/>
  <c r="AG485" i="2"/>
  <c r="AG274" i="2"/>
  <c r="AG6" i="2"/>
  <c r="AG64" i="2"/>
  <c r="AG688" i="2"/>
  <c r="AG192" i="2"/>
  <c r="AG289" i="2"/>
  <c r="AG417" i="2"/>
  <c r="AG467" i="2"/>
  <c r="AG560" i="2"/>
  <c r="AG165" i="2"/>
  <c r="AG670" i="2"/>
  <c r="AG108" i="2"/>
  <c r="AG535" i="2"/>
  <c r="AG96" i="2"/>
  <c r="AG405" i="2"/>
  <c r="AG350" i="2"/>
  <c r="AG94" i="2"/>
  <c r="AG630" i="2"/>
  <c r="AG499" i="2"/>
  <c r="AG418" i="2"/>
  <c r="AG193" i="2"/>
  <c r="AG420" i="2"/>
  <c r="AG313" i="2"/>
  <c r="AG40" i="2"/>
  <c r="AG476" i="2"/>
  <c r="AG349" i="2"/>
  <c r="AG681" i="2"/>
  <c r="AG99" i="2"/>
  <c r="AG521" i="2"/>
  <c r="AG276" i="2"/>
  <c r="AG437" i="2"/>
  <c r="AG654" i="2"/>
  <c r="AG168" i="2"/>
  <c r="AG60" i="2"/>
  <c r="AG34" i="2"/>
  <c r="AG106" i="2"/>
  <c r="AG323" i="2"/>
  <c r="AG53" i="2"/>
  <c r="AG248" i="2"/>
  <c r="AG419" i="2"/>
  <c r="AG310" i="2"/>
  <c r="AG33" i="2"/>
  <c r="AG364" i="2"/>
  <c r="AG692" i="2"/>
  <c r="AG394" i="2"/>
  <c r="AG506" i="2"/>
  <c r="AG549" i="2"/>
  <c r="AG201" i="2"/>
  <c r="AG72" i="2"/>
  <c r="AG85" i="2"/>
  <c r="AG498" i="2"/>
  <c r="AG707" i="2"/>
  <c r="AG444" i="2"/>
  <c r="AG319" i="2"/>
  <c r="AG608" i="2"/>
  <c r="AG715" i="2"/>
  <c r="AG458" i="2"/>
  <c r="AG380" i="2"/>
  <c r="AG132" i="2"/>
  <c r="AG387" i="2"/>
  <c r="AG360" i="2"/>
  <c r="AG473" i="2"/>
  <c r="AG370" i="2"/>
  <c r="AG98" i="2"/>
  <c r="AG22" i="2"/>
  <c r="AG383" i="2"/>
  <c r="AG500" i="2"/>
  <c r="AG548" i="2"/>
  <c r="AG55" i="2"/>
  <c r="AG527" i="2"/>
  <c r="AG123" i="2"/>
  <c r="AG713" i="2"/>
  <c r="AG38" i="2"/>
  <c r="AG159" i="2"/>
  <c r="AG623" i="2"/>
  <c r="AG176" i="2"/>
  <c r="AG45" i="2"/>
  <c r="AG134" i="2"/>
  <c r="AG447" i="2"/>
  <c r="AG583" i="2"/>
  <c r="AG406" i="2"/>
  <c r="AG495" i="2"/>
  <c r="AG295" i="2"/>
  <c r="AG667" i="2"/>
  <c r="AG120" i="2"/>
  <c r="AG206" i="2"/>
  <c r="AG481" i="2"/>
  <c r="AG222" i="2"/>
  <c r="AG644" i="2"/>
  <c r="AG68" i="2"/>
  <c r="AG160" i="2"/>
  <c r="AG335" i="2"/>
  <c r="AG147" i="2"/>
  <c r="AG7" i="2"/>
  <c r="AG729" i="2"/>
  <c r="AG25" i="2"/>
  <c r="AG241" i="2"/>
  <c r="AG672" i="2"/>
  <c r="AG239" i="2"/>
  <c r="AG508" i="2"/>
  <c r="AG304" i="2"/>
  <c r="AG4" i="2"/>
  <c r="AG275" i="2"/>
  <c r="AG273" i="2"/>
  <c r="AG92" i="2"/>
  <c r="AG459" i="2"/>
  <c r="AG107" i="2"/>
  <c r="AG361" i="2"/>
  <c r="AG84" i="2"/>
  <c r="AG157" i="2"/>
  <c r="AG409" i="2"/>
  <c r="AG575" i="2"/>
  <c r="AG67" i="2"/>
  <c r="AG332" i="2"/>
  <c r="AG397" i="2"/>
  <c r="AG163" i="2"/>
  <c r="AG122" i="2"/>
  <c r="AG59" i="2"/>
  <c r="AG109" i="2"/>
  <c r="AG115" i="2"/>
  <c r="AG561" i="2"/>
  <c r="AG56" i="2"/>
  <c r="AG650" i="2"/>
  <c r="AG614" i="2"/>
  <c r="AG259" i="2"/>
  <c r="AG86" i="2"/>
  <c r="AG339" i="2"/>
  <c r="AG2" i="2"/>
  <c r="AG138" i="2"/>
  <c r="AG439" i="2"/>
  <c r="AG217" i="2"/>
  <c r="AG547" i="2"/>
  <c r="AG153" i="2"/>
  <c r="AG297" i="2"/>
  <c r="AG690" i="2"/>
  <c r="AG35" i="2"/>
  <c r="AG451" i="2"/>
  <c r="AG578" i="2"/>
  <c r="AG574" i="2"/>
  <c r="AG262" i="2"/>
  <c r="AG520" i="2"/>
  <c r="AG158" i="2"/>
  <c r="AG116" i="2"/>
  <c r="AG633" i="2"/>
  <c r="AG621" i="2"/>
  <c r="AG362" i="2"/>
  <c r="AG372" i="2"/>
  <c r="AG32" i="2"/>
  <c r="AG50" i="2"/>
  <c r="AG135" i="2"/>
  <c r="AG474" i="2"/>
  <c r="AG261" i="2"/>
  <c r="AG37" i="2"/>
  <c r="AG700" i="2"/>
  <c r="AG5" i="2"/>
  <c r="AG77" i="2"/>
  <c r="AG300" i="2"/>
  <c r="AG58" i="2"/>
  <c r="AG100" i="2"/>
  <c r="AG365" i="2"/>
  <c r="AG522" i="2"/>
  <c r="AG214" i="2"/>
  <c r="AG161" i="2"/>
  <c r="AG71" i="2"/>
  <c r="AG302" i="2"/>
  <c r="AG141" i="2"/>
  <c r="AG51" i="2"/>
  <c r="AG599" i="2"/>
  <c r="AG170" i="2"/>
  <c r="AG683" i="2"/>
  <c r="AG735" i="2"/>
  <c r="AG328" i="2"/>
  <c r="AG129" i="2"/>
  <c r="AG491" i="2"/>
  <c r="AG541" i="2"/>
  <c r="AG78" i="2"/>
  <c r="AG384" i="2"/>
  <c r="AG452" i="2"/>
  <c r="AG27" i="2"/>
  <c r="AG221" i="2"/>
  <c r="AG511" i="2"/>
  <c r="AG231" i="2"/>
  <c r="AG12" i="2"/>
  <c r="AG207" i="2"/>
  <c r="AG486" i="2"/>
  <c r="AG425" i="2"/>
  <c r="AG596" i="2"/>
  <c r="AG3" i="2"/>
  <c r="AG183" i="2"/>
  <c r="AG155" i="2"/>
  <c r="AG567" i="2"/>
  <c r="AG20" i="2"/>
  <c r="AG13" i="2"/>
  <c r="AG352" i="2"/>
  <c r="AG327" i="2"/>
  <c r="AG555" i="2"/>
  <c r="AG230" i="2"/>
  <c r="AG671" i="2"/>
  <c r="AG179" i="2"/>
  <c r="AG164" i="2"/>
  <c r="AG695" i="2"/>
  <c r="AG401" i="2"/>
  <c r="AG23" i="2"/>
  <c r="AG483" i="2"/>
  <c r="AG494" i="2"/>
  <c r="AG685" i="2"/>
  <c r="AG653" i="2"/>
  <c r="AG292" i="2"/>
  <c r="AG356" i="2"/>
  <c r="AG151" i="2"/>
  <c r="AG558" i="2"/>
  <c r="AG662" i="2"/>
  <c r="AG290" i="2"/>
  <c r="AG226" i="2"/>
  <c r="AG455" i="2"/>
  <c r="AG111" i="2"/>
  <c r="AG456" i="2"/>
  <c r="AG291" i="2"/>
  <c r="AG173" i="2"/>
  <c r="AG16" i="2"/>
  <c r="AG234" i="2"/>
  <c r="AG604" i="2"/>
  <c r="AG177" i="2"/>
  <c r="AG736" i="2"/>
  <c r="AG166" i="2"/>
  <c r="AG609" i="2"/>
  <c r="AG317" i="2"/>
  <c r="AG571" i="2"/>
  <c r="AG112" i="2"/>
  <c r="AG269" i="2"/>
  <c r="AG256" i="2"/>
  <c r="AG626" i="2"/>
  <c r="AG564" i="2"/>
  <c r="AG199" i="2"/>
  <c r="AG281" i="2"/>
  <c r="AG8" i="2"/>
  <c r="AG124" i="2"/>
  <c r="AG530" i="2"/>
  <c r="AG119" i="2"/>
  <c r="AG424" i="2"/>
  <c r="AG62" i="2"/>
  <c r="AG308" i="2"/>
  <c r="AG137" i="2"/>
  <c r="AG10" i="2"/>
  <c r="AG63" i="2"/>
  <c r="AG103" i="2"/>
  <c r="AG11" i="2"/>
  <c r="AG505" i="2"/>
  <c r="AG514" i="2"/>
  <c r="AG433" i="2"/>
  <c r="AG316" i="2"/>
  <c r="AG70" i="2"/>
  <c r="AG182" i="2"/>
  <c r="AG598" i="2"/>
  <c r="AG709" i="2"/>
  <c r="AG679" i="2"/>
  <c r="AG580" i="2"/>
  <c r="AG14" i="2"/>
  <c r="AG250" i="2"/>
  <c r="AG17" i="2"/>
  <c r="AG629" i="2"/>
  <c r="AG148" i="2"/>
  <c r="AG414" i="2"/>
  <c r="AG449" i="2"/>
  <c r="AG377" i="2"/>
  <c r="AG402" i="2"/>
  <c r="AG569" i="2"/>
  <c r="AG542" i="2"/>
  <c r="AG211" i="2"/>
  <c r="AG220" i="2"/>
  <c r="AG21" i="2"/>
  <c r="AG616" i="2"/>
  <c r="AG31" i="2"/>
  <c r="AG336" i="2"/>
  <c r="AG652" i="2"/>
  <c r="AG581" i="2"/>
  <c r="AG661" i="2"/>
  <c r="AG312" i="2"/>
  <c r="AG202" i="2"/>
  <c r="AG271" i="2"/>
  <c r="AG89" i="2"/>
  <c r="AG334" i="2"/>
  <c r="AG442" i="2"/>
  <c r="AG307" i="2"/>
  <c r="AG696" i="2"/>
  <c r="AG536" i="2"/>
  <c r="AG642" i="2"/>
  <c r="AG93" i="2"/>
  <c r="AG730" i="2"/>
  <c r="AG301" i="2"/>
  <c r="AG722" i="2"/>
  <c r="AG255" i="2"/>
  <c r="AG325" i="2"/>
  <c r="AG553" i="2"/>
  <c r="AG590" i="2"/>
  <c r="AG510" i="2"/>
  <c r="AG539" i="2"/>
  <c r="AG254" i="2"/>
  <c r="AG673" i="2"/>
  <c r="AG284" i="2"/>
  <c r="AG463" i="2"/>
  <c r="AG570" i="2"/>
  <c r="AG710" i="2"/>
  <c r="AG627" i="2"/>
  <c r="AG622" i="2"/>
  <c r="AG416" i="2"/>
  <c r="AG533" i="2"/>
  <c r="AG95" i="2"/>
  <c r="AG282" i="2"/>
  <c r="AG252" i="2"/>
  <c r="AG48" i="2"/>
  <c r="AG41" i="2"/>
  <c r="AG251" i="2"/>
  <c r="AG149" i="2"/>
  <c r="AG263" i="2"/>
  <c r="AG421" i="2"/>
  <c r="AG720" i="2"/>
  <c r="AG73" i="2"/>
  <c r="AG367" i="2"/>
  <c r="AG87" i="2"/>
  <c r="AG66" i="2"/>
  <c r="AG366" i="2"/>
  <c r="AG320" i="2"/>
  <c r="AG411" i="2"/>
  <c r="AG638" i="2"/>
  <c r="AG338" i="2"/>
  <c r="AG544" i="2"/>
  <c r="AG588" i="2"/>
  <c r="AG716" i="2"/>
  <c r="AG341" i="2"/>
  <c r="AG468" i="2"/>
  <c r="AG152" i="2"/>
  <c r="AG30" i="2"/>
  <c r="AG318" i="2"/>
  <c r="AG19" i="2"/>
  <c r="AG457" i="2"/>
  <c r="AG371" i="2"/>
  <c r="AG293" i="2"/>
  <c r="AG385" i="2"/>
  <c r="AG285" i="2"/>
  <c r="AG243" i="2"/>
  <c r="AG680" i="2"/>
  <c r="AG57" i="2"/>
  <c r="AG431" i="2"/>
  <c r="AG353" i="2"/>
  <c r="AG543" i="2"/>
  <c r="AG557" i="2"/>
  <c r="AG39" i="2"/>
  <c r="AG185" i="2"/>
  <c r="AG601" i="2"/>
  <c r="AG562" i="2"/>
  <c r="AG714" i="2"/>
  <c r="AG340" i="2"/>
  <c r="AG232" i="2"/>
  <c r="AG512" i="2"/>
  <c r="AG443" i="2"/>
  <c r="AG576" i="2"/>
  <c r="AG283" i="2"/>
  <c r="AG130" i="2"/>
  <c r="AG563" i="2"/>
  <c r="AG114" i="2"/>
  <c r="AG647" i="2"/>
  <c r="AG91" i="2"/>
  <c r="AG603" i="2"/>
  <c r="AG117" i="2"/>
  <c r="AG198" i="2"/>
  <c r="AG346" i="2"/>
  <c r="AG723" i="2"/>
  <c r="AG516" i="2"/>
  <c r="AG428" i="2"/>
  <c r="AG634" i="2"/>
  <c r="AG184" i="2"/>
  <c r="AG734" i="2"/>
  <c r="AG97" i="2"/>
  <c r="AG187" i="2"/>
  <c r="AG577" i="2"/>
  <c r="AG461" i="2"/>
  <c r="AG658" i="2"/>
  <c r="AG305" i="2"/>
  <c r="AG169" i="2"/>
  <c r="AG624" i="2"/>
  <c r="AG61" i="2"/>
  <c r="AG194" i="2"/>
  <c r="AG104" i="2"/>
  <c r="AG602" i="2"/>
  <c r="AG496" i="2"/>
  <c r="AG655" i="2"/>
  <c r="AG617" i="2"/>
  <c r="AG52" i="2"/>
  <c r="AG287" i="2"/>
  <c r="AG573" i="2"/>
  <c r="AG587" i="2"/>
  <c r="AG258" i="2"/>
  <c r="AG143" i="2"/>
  <c r="AG480" i="2"/>
  <c r="AG156" i="2"/>
  <c r="AG686" i="2"/>
  <c r="AG554" i="2"/>
  <c r="AG265" i="2"/>
  <c r="AG446" i="2"/>
  <c r="AG445" i="2"/>
  <c r="AG465" i="2"/>
  <c r="AG595" i="2"/>
  <c r="AG75" i="2"/>
  <c r="AG454" i="2"/>
  <c r="AG227" i="2"/>
  <c r="AG585" i="2"/>
  <c r="AG178" i="2"/>
  <c r="AG65" i="2"/>
  <c r="AG175" i="2"/>
  <c r="AG150" i="2"/>
  <c r="AG326" i="2"/>
  <c r="AG400" i="2"/>
  <c r="AG531" i="2"/>
  <c r="AG660" i="2"/>
  <c r="AG376" i="2"/>
  <c r="AG704" i="2"/>
  <c r="AG345" i="2"/>
  <c r="AG88" i="2"/>
  <c r="AG646" i="2"/>
  <c r="AG517" i="2"/>
  <c r="AG277" i="2"/>
  <c r="AG610" i="2"/>
  <c r="AG684" i="2"/>
  <c r="AG699" i="2"/>
  <c r="AG625" i="2"/>
  <c r="AG253" i="2"/>
  <c r="AG121" i="2"/>
  <c r="AG200" i="2"/>
  <c r="AG717" i="2"/>
  <c r="AG197" i="2"/>
  <c r="AG677" i="2"/>
  <c r="AG657" i="2"/>
  <c r="AG593" i="2"/>
  <c r="AG240" i="2"/>
  <c r="AG399" i="2"/>
  <c r="AG144" i="2"/>
  <c r="AG333" i="2"/>
  <c r="AG375" i="2"/>
  <c r="AG600" i="2"/>
  <c r="AG545" i="2"/>
  <c r="AG550" i="2"/>
  <c r="AG403" i="2"/>
  <c r="AG607" i="2"/>
  <c r="AG737" i="2"/>
  <c r="AG244" i="2"/>
  <c r="AG412" i="2"/>
  <c r="AG727" i="2"/>
  <c r="AG559" i="2"/>
  <c r="AG532" i="2"/>
  <c r="AG181" i="2"/>
  <c r="AG139" i="2"/>
  <c r="AG105" i="2"/>
  <c r="AG518" i="2"/>
  <c r="AG204" i="2"/>
  <c r="AG342" i="2"/>
  <c r="AG540" i="2"/>
  <c r="AG395" i="2"/>
  <c r="AG213" i="2"/>
  <c r="AG224" i="2"/>
  <c r="AG260" i="2"/>
  <c r="AG286" i="2"/>
  <c r="AG724" i="2"/>
  <c r="AG503" i="2"/>
  <c r="AG355" i="2"/>
  <c r="AG140" i="2"/>
  <c r="AG390" i="2"/>
  <c r="AG524" i="2"/>
  <c r="AG513" i="2"/>
  <c r="AG663" i="2"/>
  <c r="AG174" i="2"/>
  <c r="AG706" i="2"/>
  <c r="AG703" i="2"/>
  <c r="AG315" i="2"/>
  <c r="AG448" i="2"/>
  <c r="AG410" i="2"/>
  <c r="AG565" i="2"/>
  <c r="AG136" i="2"/>
  <c r="AG551" i="2"/>
  <c r="AG708" i="2"/>
  <c r="AG278" i="2"/>
  <c r="AG131" i="2"/>
  <c r="AG216" i="2"/>
  <c r="AG430" i="2"/>
  <c r="AG537" i="2"/>
  <c r="AG438" i="2"/>
  <c r="AG145" i="2"/>
  <c r="AG299" i="2"/>
  <c r="AG526" i="2"/>
  <c r="AG538" i="2"/>
  <c r="AG656" i="2"/>
  <c r="AG632" i="2"/>
  <c r="AG470" i="2"/>
  <c r="AG363" i="2"/>
  <c r="AG731" i="2"/>
  <c r="AG373" i="2"/>
  <c r="AG645" i="2"/>
  <c r="AG460" i="2"/>
  <c r="AG280" i="2"/>
  <c r="AG666" i="2"/>
  <c r="AG694" i="2"/>
  <c r="AG648" i="2"/>
  <c r="AG712" i="2"/>
  <c r="AG659" i="2"/>
  <c r="AG584" i="2"/>
  <c r="AG523" i="2"/>
  <c r="AG450" i="2"/>
  <c r="AG728" i="2"/>
  <c r="AG691" i="2"/>
  <c r="AG676" i="2"/>
  <c r="AG620" i="2"/>
  <c r="AG504" i="2"/>
  <c r="AG641" i="2"/>
  <c r="AG701" i="2"/>
  <c r="AG678" i="2"/>
  <c r="AG697" i="2"/>
  <c r="AG726" i="2"/>
  <c r="AG702" i="2"/>
  <c r="AG718" i="2"/>
  <c r="AG689" i="2"/>
  <c r="AG637" i="2"/>
  <c r="AG711" i="2"/>
  <c r="AG732" i="2"/>
  <c r="AG738" i="2"/>
  <c r="AF651" i="2"/>
  <c r="AF490" i="2"/>
  <c r="AF475" i="2"/>
  <c r="AF125" i="2"/>
  <c r="AF212" i="2"/>
  <c r="AF396" i="2"/>
  <c r="AF298" i="2"/>
  <c r="AF501" i="2"/>
  <c r="AF303" i="2"/>
  <c r="AF606" i="2"/>
  <c r="AF337" i="2"/>
  <c r="AF242" i="2"/>
  <c r="AF133" i="2"/>
  <c r="AF669" i="2"/>
  <c r="AF76" i="2"/>
  <c r="AF236" i="2"/>
  <c r="AF492" i="2"/>
  <c r="AF615" i="2"/>
  <c r="AF594" i="2"/>
  <c r="AF436" i="2"/>
  <c r="AF358" i="2"/>
  <c r="AF233" i="2"/>
  <c r="AF381" i="2"/>
  <c r="AF191" i="2"/>
  <c r="AF566" i="2"/>
  <c r="AF592" i="2"/>
  <c r="AF613" i="2"/>
  <c r="AF101" i="2"/>
  <c r="AF484" i="2"/>
  <c r="AF74" i="2"/>
  <c r="AF429" i="2"/>
  <c r="AF245" i="2"/>
  <c r="AF639" i="2"/>
  <c r="AF15" i="2"/>
  <c r="AF705" i="2"/>
  <c r="AF721" i="2"/>
  <c r="AF426" i="2"/>
  <c r="AF83" i="2"/>
  <c r="AF687" i="2"/>
  <c r="AF368" i="2"/>
  <c r="AF464" i="2"/>
  <c r="AF126" i="2"/>
  <c r="AF636" i="2"/>
  <c r="AF487" i="2"/>
  <c r="AF321" i="2"/>
  <c r="AF509" i="2"/>
  <c r="AF228" i="2"/>
  <c r="AF488" i="2"/>
  <c r="AF605" i="2"/>
  <c r="AF311" i="2"/>
  <c r="AF357" i="2"/>
  <c r="AF188" i="2"/>
  <c r="AF329" i="2"/>
  <c r="AF235" i="2"/>
  <c r="AF208" i="2"/>
  <c r="AF229" i="2"/>
  <c r="AF479" i="2"/>
  <c r="AF482" i="2"/>
  <c r="AF589" i="2"/>
  <c r="AF556" i="2"/>
  <c r="AF218" i="2"/>
  <c r="AF347" i="2"/>
  <c r="AF331" i="2"/>
  <c r="AF272" i="2"/>
  <c r="AF568" i="2"/>
  <c r="AF330" i="2"/>
  <c r="AF502" i="2"/>
  <c r="AF462" i="2"/>
  <c r="AF344" i="2"/>
  <c r="AF404" i="2"/>
  <c r="AF386" i="2"/>
  <c r="AF579" i="2"/>
  <c r="AF195" i="2"/>
  <c r="AF196" i="2"/>
  <c r="AF279" i="2"/>
  <c r="AF238" i="2"/>
  <c r="AF142" i="2"/>
  <c r="AF36" i="2"/>
  <c r="AF154" i="2"/>
  <c r="AF81" i="2"/>
  <c r="AF223" i="2"/>
  <c r="AF219" i="2"/>
  <c r="AF546" i="2"/>
  <c r="AF167" i="2"/>
  <c r="AF388" i="2"/>
  <c r="AF146" i="2"/>
  <c r="AF343" i="2"/>
  <c r="AF434" i="2"/>
  <c r="AF43" i="2"/>
  <c r="AF391" i="2"/>
  <c r="AF719" i="2"/>
  <c r="AF582" i="2"/>
  <c r="AF408" i="2"/>
  <c r="AF348" i="2"/>
  <c r="AF118" i="2"/>
  <c r="AF190" i="2"/>
  <c r="AF128" i="2"/>
  <c r="AF413" i="2"/>
  <c r="AF28" i="2"/>
  <c r="AF635" i="2"/>
  <c r="AF618" i="2"/>
  <c r="AF110" i="2"/>
  <c r="AF668" i="2"/>
  <c r="AF507" i="2"/>
  <c r="AF26" i="2"/>
  <c r="AF393" i="2"/>
  <c r="AF389" i="2"/>
  <c r="AF309" i="2"/>
  <c r="AF369" i="2"/>
  <c r="AF46" i="2"/>
  <c r="AF49" i="2"/>
  <c r="AF306" i="2"/>
  <c r="AF643" i="2"/>
  <c r="AF422" i="2"/>
  <c r="AF351" i="2"/>
  <c r="AF294" i="2"/>
  <c r="AF102" i="2"/>
  <c r="AF47" i="2"/>
  <c r="AF493" i="2"/>
  <c r="AF359" i="2"/>
  <c r="AF246" i="2"/>
  <c r="AF90" i="2"/>
  <c r="AF266" i="2"/>
  <c r="AF725" i="2"/>
  <c r="AF247" i="2"/>
  <c r="AF354" i="2"/>
  <c r="AF382" i="2"/>
  <c r="AF9" i="2"/>
  <c r="AF379" i="2"/>
  <c r="AF225" i="2"/>
  <c r="AF209" i="2"/>
  <c r="AF113" i="2"/>
  <c r="AF237" i="2"/>
  <c r="AF472" i="2"/>
  <c r="AF324" i="2"/>
  <c r="AF415" i="2"/>
  <c r="AF427" i="2"/>
  <c r="AF619" i="2"/>
  <c r="AF640" i="2"/>
  <c r="AF268" i="2"/>
  <c r="AF665" i="2"/>
  <c r="AF171" i="2"/>
  <c r="AF378" i="2"/>
  <c r="AF24" i="2"/>
  <c r="AF572" i="2"/>
  <c r="AF497" i="2"/>
  <c r="AF440" i="2"/>
  <c r="AF172" i="2"/>
  <c r="AF180" i="2"/>
  <c r="AF528" i="2"/>
  <c r="AF453" i="2"/>
  <c r="AF441" i="2"/>
  <c r="AF733" i="2"/>
  <c r="AF162" i="2"/>
  <c r="AF682" i="2"/>
  <c r="AF392" i="2"/>
  <c r="AF423" i="2"/>
  <c r="AF264" i="2"/>
  <c r="AF477" i="2"/>
  <c r="AF519" i="2"/>
  <c r="AF249" i="2"/>
  <c r="AF29" i="2"/>
  <c r="AF215" i="2"/>
  <c r="AF611" i="2"/>
  <c r="AF471" i="2"/>
  <c r="AF489" i="2"/>
  <c r="AF82" i="2"/>
  <c r="AF127" i="2"/>
  <c r="AF296" i="2"/>
  <c r="AF649" i="2"/>
  <c r="AF515" i="2"/>
  <c r="AF80" i="2"/>
  <c r="AF534" i="2"/>
  <c r="AF631" i="2"/>
  <c r="AF529" i="2"/>
  <c r="AF552" i="2"/>
  <c r="AF270" i="2"/>
  <c r="AF435" i="2"/>
  <c r="AF79" i="2"/>
  <c r="AF205" i="2"/>
  <c r="AF597" i="2"/>
  <c r="AF432" i="2"/>
  <c r="AF612" i="2"/>
  <c r="AF693" i="2"/>
  <c r="AF189" i="2"/>
  <c r="AF674" i="2"/>
  <c r="AF591" i="2"/>
  <c r="AF322" i="2"/>
  <c r="AF18" i="2"/>
  <c r="AF69" i="2"/>
  <c r="AF398" i="2"/>
  <c r="AF374" i="2"/>
  <c r="AF469" i="2"/>
  <c r="AF267" i="2"/>
  <c r="AF203" i="2"/>
  <c r="AF698" i="2"/>
  <c r="AF42" i="2"/>
  <c r="AF54" i="2"/>
  <c r="AF478" i="2"/>
  <c r="AF257" i="2"/>
  <c r="AF586" i="2"/>
  <c r="AF628" i="2"/>
  <c r="AF525" i="2"/>
  <c r="AF675" i="2"/>
  <c r="AF210" i="2"/>
  <c r="AF407" i="2"/>
  <c r="AF186" i="2"/>
  <c r="AF664" i="2"/>
  <c r="AF44" i="2"/>
  <c r="AF288" i="2"/>
  <c r="AF314" i="2"/>
  <c r="AF466" i="2"/>
  <c r="AF485" i="2"/>
  <c r="AF274" i="2"/>
  <c r="AF6" i="2"/>
  <c r="AF64" i="2"/>
  <c r="AF688" i="2"/>
  <c r="AF192" i="2"/>
  <c r="AF289" i="2"/>
  <c r="AF417" i="2"/>
  <c r="AF467" i="2"/>
  <c r="AF560" i="2"/>
  <c r="AF165" i="2"/>
  <c r="AF670" i="2"/>
  <c r="AF108" i="2"/>
  <c r="AF535" i="2"/>
  <c r="AF96" i="2"/>
  <c r="AF405" i="2"/>
  <c r="AF350" i="2"/>
  <c r="AF94" i="2"/>
  <c r="AF630" i="2"/>
  <c r="AF499" i="2"/>
  <c r="AF418" i="2"/>
  <c r="AF193" i="2"/>
  <c r="AF420" i="2"/>
  <c r="AF313" i="2"/>
  <c r="AF40" i="2"/>
  <c r="AF476" i="2"/>
  <c r="AF349" i="2"/>
  <c r="AF681" i="2"/>
  <c r="AF99" i="2"/>
  <c r="AF521" i="2"/>
  <c r="AF276" i="2"/>
  <c r="AF437" i="2"/>
  <c r="AF654" i="2"/>
  <c r="AF168" i="2"/>
  <c r="AF60" i="2"/>
  <c r="AF34" i="2"/>
  <c r="AF106" i="2"/>
  <c r="AF323" i="2"/>
  <c r="AF53" i="2"/>
  <c r="AF248" i="2"/>
  <c r="AF419" i="2"/>
  <c r="AF310" i="2"/>
  <c r="AF33" i="2"/>
  <c r="AF364" i="2"/>
  <c r="AF692" i="2"/>
  <c r="AF394" i="2"/>
  <c r="AF506" i="2"/>
  <c r="AF549" i="2"/>
  <c r="AF201" i="2"/>
  <c r="AF72" i="2"/>
  <c r="AF85" i="2"/>
  <c r="AF498" i="2"/>
  <c r="AF707" i="2"/>
  <c r="AF444" i="2"/>
  <c r="AF319" i="2"/>
  <c r="AF608" i="2"/>
  <c r="AF715" i="2"/>
  <c r="AF458" i="2"/>
  <c r="AF380" i="2"/>
  <c r="AF132" i="2"/>
  <c r="AF387" i="2"/>
  <c r="AF360" i="2"/>
  <c r="AF473" i="2"/>
  <c r="AF370" i="2"/>
  <c r="AF98" i="2"/>
  <c r="AF22" i="2"/>
  <c r="AF383" i="2"/>
  <c r="AF500" i="2"/>
  <c r="AF548" i="2"/>
  <c r="AF55" i="2"/>
  <c r="AF527" i="2"/>
  <c r="AF123" i="2"/>
  <c r="AF713" i="2"/>
  <c r="AF38" i="2"/>
  <c r="AF159" i="2"/>
  <c r="AF623" i="2"/>
  <c r="AF176" i="2"/>
  <c r="AF45" i="2"/>
  <c r="AF134" i="2"/>
  <c r="AF447" i="2"/>
  <c r="AF583" i="2"/>
  <c r="AF406" i="2"/>
  <c r="AF495" i="2"/>
  <c r="AF295" i="2"/>
  <c r="AF667" i="2"/>
  <c r="AF120" i="2"/>
  <c r="AF206" i="2"/>
  <c r="AF481" i="2"/>
  <c r="AF222" i="2"/>
  <c r="AF644" i="2"/>
  <c r="AF68" i="2"/>
  <c r="AF160" i="2"/>
  <c r="AF335" i="2"/>
  <c r="AF147" i="2"/>
  <c r="AF7" i="2"/>
  <c r="AF729" i="2"/>
  <c r="AF25" i="2"/>
  <c r="AF241" i="2"/>
  <c r="AF672" i="2"/>
  <c r="AF239" i="2"/>
  <c r="AF508" i="2"/>
  <c r="AF304" i="2"/>
  <c r="AF4" i="2"/>
  <c r="AF275" i="2"/>
  <c r="AF273" i="2"/>
  <c r="AF92" i="2"/>
  <c r="AF459" i="2"/>
  <c r="AF107" i="2"/>
  <c r="AF361" i="2"/>
  <c r="AF84" i="2"/>
  <c r="AF157" i="2"/>
  <c r="AF409" i="2"/>
  <c r="AF575" i="2"/>
  <c r="AF67" i="2"/>
  <c r="AF332" i="2"/>
  <c r="AF397" i="2"/>
  <c r="AF163" i="2"/>
  <c r="AF122" i="2"/>
  <c r="AF59" i="2"/>
  <c r="AF109" i="2"/>
  <c r="AF115" i="2"/>
  <c r="AF561" i="2"/>
  <c r="AF56" i="2"/>
  <c r="AF650" i="2"/>
  <c r="AF614" i="2"/>
  <c r="AF259" i="2"/>
  <c r="AF86" i="2"/>
  <c r="AF339" i="2"/>
  <c r="AF2" i="2"/>
  <c r="AF138" i="2"/>
  <c r="AF439" i="2"/>
  <c r="AF217" i="2"/>
  <c r="AF547" i="2"/>
  <c r="AF153" i="2"/>
  <c r="AF297" i="2"/>
  <c r="AF690" i="2"/>
  <c r="AF35" i="2"/>
  <c r="AF451" i="2"/>
  <c r="AF578" i="2"/>
  <c r="AF574" i="2"/>
  <c r="AF262" i="2"/>
  <c r="AF520" i="2"/>
  <c r="AF158" i="2"/>
  <c r="AF116" i="2"/>
  <c r="AF633" i="2"/>
  <c r="AF621" i="2"/>
  <c r="AF362" i="2"/>
  <c r="AF372" i="2"/>
  <c r="AF32" i="2"/>
  <c r="AF50" i="2"/>
  <c r="AF135" i="2"/>
  <c r="AF474" i="2"/>
  <c r="AF261" i="2"/>
  <c r="AF37" i="2"/>
  <c r="AF700" i="2"/>
  <c r="AF5" i="2"/>
  <c r="AF77" i="2"/>
  <c r="AF300" i="2"/>
  <c r="AF58" i="2"/>
  <c r="AF100" i="2"/>
  <c r="AF365" i="2"/>
  <c r="AF522" i="2"/>
  <c r="AF214" i="2"/>
  <c r="AF161" i="2"/>
  <c r="AF71" i="2"/>
  <c r="AF302" i="2"/>
  <c r="AF141" i="2"/>
  <c r="AF51" i="2"/>
  <c r="AF599" i="2"/>
  <c r="AF170" i="2"/>
  <c r="AF683" i="2"/>
  <c r="AF735" i="2"/>
  <c r="AF328" i="2"/>
  <c r="AF129" i="2"/>
  <c r="AF491" i="2"/>
  <c r="AF541" i="2"/>
  <c r="AF78" i="2"/>
  <c r="AF384" i="2"/>
  <c r="AF452" i="2"/>
  <c r="AF27" i="2"/>
  <c r="AF221" i="2"/>
  <c r="AF511" i="2"/>
  <c r="AF231" i="2"/>
  <c r="AF12" i="2"/>
  <c r="AF207" i="2"/>
  <c r="AF486" i="2"/>
  <c r="AF425" i="2"/>
  <c r="AF596" i="2"/>
  <c r="AF3" i="2"/>
  <c r="AF183" i="2"/>
  <c r="AF155" i="2"/>
  <c r="AF567" i="2"/>
  <c r="AF20" i="2"/>
  <c r="AF13" i="2"/>
  <c r="AF352" i="2"/>
  <c r="AF327" i="2"/>
  <c r="AF555" i="2"/>
  <c r="AF230" i="2"/>
  <c r="AF671" i="2"/>
  <c r="AF179" i="2"/>
  <c r="AF164" i="2"/>
  <c r="AF695" i="2"/>
  <c r="AF401" i="2"/>
  <c r="AF23" i="2"/>
  <c r="AF483" i="2"/>
  <c r="AF494" i="2"/>
  <c r="AF685" i="2"/>
  <c r="AF653" i="2"/>
  <c r="AF292" i="2"/>
  <c r="AF356" i="2"/>
  <c r="AF151" i="2"/>
  <c r="AF558" i="2"/>
  <c r="AF662" i="2"/>
  <c r="AF290" i="2"/>
  <c r="AF226" i="2"/>
  <c r="AF455" i="2"/>
  <c r="AF111" i="2"/>
  <c r="AF456" i="2"/>
  <c r="AF291" i="2"/>
  <c r="AF173" i="2"/>
  <c r="AF16" i="2"/>
  <c r="AF234" i="2"/>
  <c r="AF604" i="2"/>
  <c r="AF177" i="2"/>
  <c r="AF736" i="2"/>
  <c r="AF166" i="2"/>
  <c r="AF609" i="2"/>
  <c r="AF317" i="2"/>
  <c r="AF571" i="2"/>
  <c r="AF112" i="2"/>
  <c r="AF269" i="2"/>
  <c r="AF256" i="2"/>
  <c r="AF626" i="2"/>
  <c r="AF564" i="2"/>
  <c r="AF199" i="2"/>
  <c r="AF281" i="2"/>
  <c r="AF8" i="2"/>
  <c r="AF124" i="2"/>
  <c r="AF530" i="2"/>
  <c r="AF119" i="2"/>
  <c r="AF424" i="2"/>
  <c r="AF62" i="2"/>
  <c r="AF308" i="2"/>
  <c r="AF137" i="2"/>
  <c r="AF10" i="2"/>
  <c r="AF63" i="2"/>
  <c r="AF103" i="2"/>
  <c r="AF11" i="2"/>
  <c r="AF505" i="2"/>
  <c r="AF514" i="2"/>
  <c r="AF433" i="2"/>
  <c r="AF316" i="2"/>
  <c r="AF70" i="2"/>
  <c r="AF182" i="2"/>
  <c r="AF598" i="2"/>
  <c r="AF709" i="2"/>
  <c r="AF679" i="2"/>
  <c r="AF580" i="2"/>
  <c r="AF14" i="2"/>
  <c r="AF250" i="2"/>
  <c r="AF17" i="2"/>
  <c r="AF629" i="2"/>
  <c r="AF148" i="2"/>
  <c r="AF414" i="2"/>
  <c r="AF449" i="2"/>
  <c r="AF377" i="2"/>
  <c r="AF402" i="2"/>
  <c r="AF569" i="2"/>
  <c r="AF542" i="2"/>
  <c r="AF211" i="2"/>
  <c r="AF220" i="2"/>
  <c r="AF21" i="2"/>
  <c r="AF616" i="2"/>
  <c r="AF31" i="2"/>
  <c r="AF336" i="2"/>
  <c r="AF652" i="2"/>
  <c r="AF581" i="2"/>
  <c r="AF661" i="2"/>
  <c r="AF312" i="2"/>
  <c r="AF202" i="2"/>
  <c r="AF271" i="2"/>
  <c r="AF89" i="2"/>
  <c r="AF334" i="2"/>
  <c r="AF442" i="2"/>
  <c r="AF307" i="2"/>
  <c r="AF696" i="2"/>
  <c r="AF536" i="2"/>
  <c r="AF642" i="2"/>
  <c r="AF93" i="2"/>
  <c r="AF730" i="2"/>
  <c r="AF301" i="2"/>
  <c r="AF722" i="2"/>
  <c r="AF255" i="2"/>
  <c r="AF325" i="2"/>
  <c r="AF553" i="2"/>
  <c r="AF590" i="2"/>
  <c r="AF510" i="2"/>
  <c r="AF539" i="2"/>
  <c r="AF254" i="2"/>
  <c r="AF673" i="2"/>
  <c r="AF284" i="2"/>
  <c r="AF463" i="2"/>
  <c r="AF570" i="2"/>
  <c r="AF710" i="2"/>
  <c r="AF627" i="2"/>
  <c r="AF622" i="2"/>
  <c r="AF416" i="2"/>
  <c r="AF533" i="2"/>
  <c r="AF95" i="2"/>
  <c r="AF282" i="2"/>
  <c r="AF252" i="2"/>
  <c r="AF48" i="2"/>
  <c r="AF41" i="2"/>
  <c r="AF251" i="2"/>
  <c r="AF149" i="2"/>
  <c r="AF263" i="2"/>
  <c r="AF421" i="2"/>
  <c r="AF720" i="2"/>
  <c r="AF73" i="2"/>
  <c r="AF367" i="2"/>
  <c r="AF87" i="2"/>
  <c r="AF66" i="2"/>
  <c r="AF366" i="2"/>
  <c r="AF320" i="2"/>
  <c r="AF411" i="2"/>
  <c r="AF638" i="2"/>
  <c r="AF338" i="2"/>
  <c r="AF544" i="2"/>
  <c r="AF588" i="2"/>
  <c r="AF716" i="2"/>
  <c r="AF341" i="2"/>
  <c r="AF468" i="2"/>
  <c r="AF152" i="2"/>
  <c r="AF30" i="2"/>
  <c r="AF318" i="2"/>
  <c r="AF19" i="2"/>
  <c r="AF457" i="2"/>
  <c r="AF371" i="2"/>
  <c r="AF293" i="2"/>
  <c r="AF385" i="2"/>
  <c r="AF285" i="2"/>
  <c r="AF243" i="2"/>
  <c r="AF680" i="2"/>
  <c r="AF57" i="2"/>
  <c r="AF431" i="2"/>
  <c r="AF353" i="2"/>
  <c r="AF543" i="2"/>
  <c r="AF557" i="2"/>
  <c r="AF39" i="2"/>
  <c r="AF185" i="2"/>
  <c r="AF601" i="2"/>
  <c r="AF562" i="2"/>
  <c r="AF714" i="2"/>
  <c r="AF340" i="2"/>
  <c r="AF232" i="2"/>
  <c r="AF512" i="2"/>
  <c r="AF443" i="2"/>
  <c r="AF576" i="2"/>
  <c r="AF283" i="2"/>
  <c r="AF130" i="2"/>
  <c r="AF563" i="2"/>
  <c r="AF114" i="2"/>
  <c r="AF647" i="2"/>
  <c r="AF91" i="2"/>
  <c r="AF603" i="2"/>
  <c r="AF117" i="2"/>
  <c r="AF198" i="2"/>
  <c r="AF346" i="2"/>
  <c r="AF723" i="2"/>
  <c r="AF516" i="2"/>
  <c r="AF428" i="2"/>
  <c r="AF634" i="2"/>
  <c r="AF184" i="2"/>
  <c r="AF734" i="2"/>
  <c r="AF97" i="2"/>
  <c r="AF187" i="2"/>
  <c r="AF577" i="2"/>
  <c r="AF461" i="2"/>
  <c r="AF658" i="2"/>
  <c r="AF305" i="2"/>
  <c r="AF169" i="2"/>
  <c r="AF624" i="2"/>
  <c r="AF61" i="2"/>
  <c r="AF194" i="2"/>
  <c r="AF104" i="2"/>
  <c r="AF602" i="2"/>
  <c r="AF496" i="2"/>
  <c r="AF655" i="2"/>
  <c r="AF617" i="2"/>
  <c r="AF52" i="2"/>
  <c r="AF287" i="2"/>
  <c r="AF573" i="2"/>
  <c r="AF587" i="2"/>
  <c r="AF258" i="2"/>
  <c r="AF143" i="2"/>
  <c r="AF480" i="2"/>
  <c r="AF156" i="2"/>
  <c r="AF686" i="2"/>
  <c r="AF554" i="2"/>
  <c r="AF265" i="2"/>
  <c r="AF446" i="2"/>
  <c r="AF445" i="2"/>
  <c r="AF465" i="2"/>
  <c r="AF595" i="2"/>
  <c r="AF75" i="2"/>
  <c r="AF454" i="2"/>
  <c r="AF227" i="2"/>
  <c r="AF585" i="2"/>
  <c r="AF178" i="2"/>
  <c r="AF65" i="2"/>
  <c r="AF175" i="2"/>
  <c r="AF150" i="2"/>
  <c r="AF326" i="2"/>
  <c r="AF400" i="2"/>
  <c r="AF531" i="2"/>
  <c r="AF660" i="2"/>
  <c r="AF376" i="2"/>
  <c r="AF704" i="2"/>
  <c r="AF345" i="2"/>
  <c r="AF88" i="2"/>
  <c r="AF646" i="2"/>
  <c r="AF517" i="2"/>
  <c r="AF277" i="2"/>
  <c r="AF610" i="2"/>
  <c r="AF684" i="2"/>
  <c r="AF699" i="2"/>
  <c r="AF625" i="2"/>
  <c r="AF253" i="2"/>
  <c r="AF121" i="2"/>
  <c r="AF200" i="2"/>
  <c r="AF717" i="2"/>
  <c r="AF197" i="2"/>
  <c r="AF677" i="2"/>
  <c r="AF657" i="2"/>
  <c r="AF593" i="2"/>
  <c r="AF240" i="2"/>
  <c r="AF399" i="2"/>
  <c r="AF144" i="2"/>
  <c r="AF333" i="2"/>
  <c r="AF375" i="2"/>
  <c r="AF600" i="2"/>
  <c r="AF545" i="2"/>
  <c r="AF550" i="2"/>
  <c r="AF403" i="2"/>
  <c r="AF607" i="2"/>
  <c r="AF737" i="2"/>
  <c r="AF244" i="2"/>
  <c r="AF412" i="2"/>
  <c r="AF727" i="2"/>
  <c r="AF559" i="2"/>
  <c r="AF532" i="2"/>
  <c r="AF181" i="2"/>
  <c r="AF139" i="2"/>
  <c r="AF105" i="2"/>
  <c r="AF518" i="2"/>
  <c r="AF204" i="2"/>
  <c r="AF342" i="2"/>
  <c r="AF540" i="2"/>
  <c r="AF395" i="2"/>
  <c r="AF213" i="2"/>
  <c r="AF224" i="2"/>
  <c r="AF260" i="2"/>
  <c r="AF286" i="2"/>
  <c r="AF724" i="2"/>
  <c r="AF503" i="2"/>
  <c r="AF355" i="2"/>
  <c r="AF140" i="2"/>
  <c r="AF390" i="2"/>
  <c r="AF524" i="2"/>
  <c r="AF513" i="2"/>
  <c r="AF663" i="2"/>
  <c r="AF174" i="2"/>
  <c r="AF706" i="2"/>
  <c r="AF703" i="2"/>
  <c r="AF315" i="2"/>
  <c r="AF448" i="2"/>
  <c r="AF410" i="2"/>
  <c r="AF565" i="2"/>
  <c r="AF136" i="2"/>
  <c r="AF551" i="2"/>
  <c r="AF708" i="2"/>
  <c r="AF278" i="2"/>
  <c r="AF131" i="2"/>
  <c r="AF216" i="2"/>
  <c r="AF430" i="2"/>
  <c r="AF537" i="2"/>
  <c r="AF438" i="2"/>
  <c r="AF145" i="2"/>
  <c r="AF299" i="2"/>
  <c r="AF526" i="2"/>
  <c r="AF538" i="2"/>
  <c r="AF656" i="2"/>
  <c r="AF632" i="2"/>
  <c r="AF470" i="2"/>
  <c r="AF363" i="2"/>
  <c r="AF731" i="2"/>
  <c r="AF373" i="2"/>
  <c r="AF645" i="2"/>
  <c r="AF460" i="2"/>
  <c r="AF280" i="2"/>
  <c r="AF666" i="2"/>
  <c r="AF694" i="2"/>
  <c r="AF648" i="2"/>
  <c r="AF712" i="2"/>
  <c r="AF659" i="2"/>
  <c r="AF584" i="2"/>
  <c r="AF523" i="2"/>
  <c r="AF450" i="2"/>
  <c r="AF728" i="2"/>
  <c r="AF691" i="2"/>
  <c r="AF676" i="2"/>
  <c r="AF620" i="2"/>
  <c r="AF504" i="2"/>
  <c r="AF641" i="2"/>
  <c r="AF701" i="2"/>
  <c r="AF678" i="2"/>
  <c r="AF697" i="2"/>
  <c r="AF726" i="2"/>
  <c r="AF702" i="2"/>
  <c r="AF718" i="2"/>
  <c r="AF689" i="2"/>
  <c r="AF637" i="2"/>
  <c r="AF711" i="2"/>
  <c r="AF732" i="2"/>
  <c r="AF738" i="2"/>
  <c r="AE651" i="2"/>
  <c r="AE490" i="2"/>
  <c r="AE475" i="2"/>
  <c r="AE125" i="2"/>
  <c r="AE212" i="2"/>
  <c r="AE396" i="2"/>
  <c r="AE298" i="2"/>
  <c r="AE501" i="2"/>
  <c r="AE303" i="2"/>
  <c r="AE606" i="2"/>
  <c r="AE337" i="2"/>
  <c r="AE242" i="2"/>
  <c r="AE133" i="2"/>
  <c r="AE669" i="2"/>
  <c r="AE76" i="2"/>
  <c r="AE236" i="2"/>
  <c r="AE492" i="2"/>
  <c r="AE615" i="2"/>
  <c r="AE594" i="2"/>
  <c r="AE436" i="2"/>
  <c r="AE358" i="2"/>
  <c r="AE233" i="2"/>
  <c r="AE381" i="2"/>
  <c r="AE191" i="2"/>
  <c r="AE566" i="2"/>
  <c r="AE592" i="2"/>
  <c r="AE613" i="2"/>
  <c r="AE101" i="2"/>
  <c r="AE484" i="2"/>
  <c r="AE74" i="2"/>
  <c r="AE429" i="2"/>
  <c r="AE245" i="2"/>
  <c r="AE639" i="2"/>
  <c r="AE15" i="2"/>
  <c r="AE705" i="2"/>
  <c r="AE721" i="2"/>
  <c r="AE426" i="2"/>
  <c r="AE83" i="2"/>
  <c r="AE687" i="2"/>
  <c r="AE368" i="2"/>
  <c r="AE464" i="2"/>
  <c r="AE126" i="2"/>
  <c r="AE636" i="2"/>
  <c r="AE487" i="2"/>
  <c r="AE321" i="2"/>
  <c r="AE509" i="2"/>
  <c r="AE228" i="2"/>
  <c r="AE488" i="2"/>
  <c r="AE605" i="2"/>
  <c r="AE311" i="2"/>
  <c r="AE357" i="2"/>
  <c r="AE188" i="2"/>
  <c r="AE329" i="2"/>
  <c r="AE235" i="2"/>
  <c r="AE208" i="2"/>
  <c r="AE229" i="2"/>
  <c r="AE479" i="2"/>
  <c r="AE482" i="2"/>
  <c r="AE589" i="2"/>
  <c r="AE556" i="2"/>
  <c r="AE218" i="2"/>
  <c r="AE347" i="2"/>
  <c r="AE331" i="2"/>
  <c r="AE272" i="2"/>
  <c r="AE568" i="2"/>
  <c r="AE330" i="2"/>
  <c r="AE502" i="2"/>
  <c r="AE462" i="2"/>
  <c r="AE344" i="2"/>
  <c r="AE404" i="2"/>
  <c r="AE386" i="2"/>
  <c r="AE579" i="2"/>
  <c r="AE195" i="2"/>
  <c r="AE196" i="2"/>
  <c r="AE279" i="2"/>
  <c r="AE238" i="2"/>
  <c r="AE142" i="2"/>
  <c r="AE36" i="2"/>
  <c r="AE154" i="2"/>
  <c r="AE81" i="2"/>
  <c r="AE223" i="2"/>
  <c r="AE219" i="2"/>
  <c r="AE546" i="2"/>
  <c r="AE167" i="2"/>
  <c r="AE388" i="2"/>
  <c r="AE146" i="2"/>
  <c r="AE343" i="2"/>
  <c r="AE434" i="2"/>
  <c r="AE43" i="2"/>
  <c r="AE391" i="2"/>
  <c r="AE719" i="2"/>
  <c r="AE582" i="2"/>
  <c r="AE408" i="2"/>
  <c r="AE348" i="2"/>
  <c r="AE118" i="2"/>
  <c r="AE190" i="2"/>
  <c r="AE128" i="2"/>
  <c r="AE413" i="2"/>
  <c r="AE28" i="2"/>
  <c r="AE635" i="2"/>
  <c r="AE618" i="2"/>
  <c r="AE110" i="2"/>
  <c r="AE668" i="2"/>
  <c r="AE507" i="2"/>
  <c r="AE26" i="2"/>
  <c r="AE393" i="2"/>
  <c r="AE389" i="2"/>
  <c r="AE309" i="2"/>
  <c r="AE369" i="2"/>
  <c r="AE46" i="2"/>
  <c r="AE49" i="2"/>
  <c r="AE306" i="2"/>
  <c r="AE643" i="2"/>
  <c r="AE422" i="2"/>
  <c r="AE351" i="2"/>
  <c r="AE294" i="2"/>
  <c r="AE102" i="2"/>
  <c r="AE47" i="2"/>
  <c r="AE493" i="2"/>
  <c r="AE359" i="2"/>
  <c r="AE246" i="2"/>
  <c r="AE90" i="2"/>
  <c r="AE266" i="2"/>
  <c r="AE725" i="2"/>
  <c r="AE247" i="2"/>
  <c r="AE354" i="2"/>
  <c r="AE382" i="2"/>
  <c r="AE9" i="2"/>
  <c r="AE379" i="2"/>
  <c r="AE225" i="2"/>
  <c r="AE209" i="2"/>
  <c r="AE113" i="2"/>
  <c r="AE237" i="2"/>
  <c r="AE472" i="2"/>
  <c r="AE324" i="2"/>
  <c r="AE415" i="2"/>
  <c r="AE427" i="2"/>
  <c r="AE619" i="2"/>
  <c r="AE640" i="2"/>
  <c r="AE268" i="2"/>
  <c r="AE665" i="2"/>
  <c r="AE171" i="2"/>
  <c r="AE378" i="2"/>
  <c r="AE24" i="2"/>
  <c r="AE572" i="2"/>
  <c r="AE497" i="2"/>
  <c r="AE440" i="2"/>
  <c r="AE172" i="2"/>
  <c r="AE180" i="2"/>
  <c r="AE528" i="2"/>
  <c r="AE453" i="2"/>
  <c r="AE441" i="2"/>
  <c r="AE733" i="2"/>
  <c r="AE162" i="2"/>
  <c r="AE682" i="2"/>
  <c r="AE392" i="2"/>
  <c r="AE423" i="2"/>
  <c r="AE264" i="2"/>
  <c r="AE477" i="2"/>
  <c r="AE519" i="2"/>
  <c r="AE249" i="2"/>
  <c r="AE29" i="2"/>
  <c r="AE215" i="2"/>
  <c r="AE611" i="2"/>
  <c r="AE471" i="2"/>
  <c r="AE489" i="2"/>
  <c r="AE82" i="2"/>
  <c r="AE127" i="2"/>
  <c r="AE296" i="2"/>
  <c r="AE649" i="2"/>
  <c r="AE515" i="2"/>
  <c r="AE80" i="2"/>
  <c r="AE534" i="2"/>
  <c r="AE631" i="2"/>
  <c r="AE529" i="2"/>
  <c r="AE552" i="2"/>
  <c r="AE270" i="2"/>
  <c r="AE435" i="2"/>
  <c r="AE79" i="2"/>
  <c r="AE205" i="2"/>
  <c r="AE597" i="2"/>
  <c r="AE432" i="2"/>
  <c r="AE612" i="2"/>
  <c r="AE693" i="2"/>
  <c r="AE189" i="2"/>
  <c r="AE674" i="2"/>
  <c r="AE591" i="2"/>
  <c r="AE322" i="2"/>
  <c r="AE18" i="2"/>
  <c r="AE69" i="2"/>
  <c r="AE398" i="2"/>
  <c r="AE374" i="2"/>
  <c r="AE469" i="2"/>
  <c r="AE267" i="2"/>
  <c r="AE203" i="2"/>
  <c r="AE698" i="2"/>
  <c r="AE42" i="2"/>
  <c r="AE54" i="2"/>
  <c r="AE478" i="2"/>
  <c r="AE257" i="2"/>
  <c r="AE586" i="2"/>
  <c r="AE628" i="2"/>
  <c r="AE525" i="2"/>
  <c r="AE675" i="2"/>
  <c r="AE210" i="2"/>
  <c r="AE407" i="2"/>
  <c r="AE186" i="2"/>
  <c r="AE664" i="2"/>
  <c r="AE44" i="2"/>
  <c r="AE288" i="2"/>
  <c r="AE314" i="2"/>
  <c r="AE466" i="2"/>
  <c r="AE485" i="2"/>
  <c r="AE274" i="2"/>
  <c r="AE6" i="2"/>
  <c r="AE64" i="2"/>
  <c r="AE688" i="2"/>
  <c r="AE192" i="2"/>
  <c r="AE289" i="2"/>
  <c r="AE417" i="2"/>
  <c r="AE467" i="2"/>
  <c r="AE560" i="2"/>
  <c r="AE165" i="2"/>
  <c r="AE670" i="2"/>
  <c r="AE108" i="2"/>
  <c r="AE535" i="2"/>
  <c r="AE96" i="2"/>
  <c r="AE405" i="2"/>
  <c r="AE350" i="2"/>
  <c r="AE94" i="2"/>
  <c r="AE630" i="2"/>
  <c r="AE499" i="2"/>
  <c r="AE418" i="2"/>
  <c r="AE193" i="2"/>
  <c r="AE420" i="2"/>
  <c r="AE313" i="2"/>
  <c r="AE40" i="2"/>
  <c r="AE476" i="2"/>
  <c r="AE349" i="2"/>
  <c r="AE681" i="2"/>
  <c r="AE99" i="2"/>
  <c r="AE521" i="2"/>
  <c r="AE276" i="2"/>
  <c r="AE437" i="2"/>
  <c r="AE654" i="2"/>
  <c r="AE168" i="2"/>
  <c r="AE60" i="2"/>
  <c r="AE34" i="2"/>
  <c r="AE106" i="2"/>
  <c r="AE323" i="2"/>
  <c r="AE53" i="2"/>
  <c r="AE248" i="2"/>
  <c r="AE419" i="2"/>
  <c r="AE310" i="2"/>
  <c r="AE33" i="2"/>
  <c r="AE364" i="2"/>
  <c r="AE692" i="2"/>
  <c r="AE394" i="2"/>
  <c r="AE506" i="2"/>
  <c r="AE549" i="2"/>
  <c r="AE201" i="2"/>
  <c r="AE72" i="2"/>
  <c r="AE85" i="2"/>
  <c r="AE498" i="2"/>
  <c r="AE707" i="2"/>
  <c r="AE444" i="2"/>
  <c r="AE319" i="2"/>
  <c r="AE608" i="2"/>
  <c r="AE715" i="2"/>
  <c r="AE458" i="2"/>
  <c r="AE380" i="2"/>
  <c r="AE132" i="2"/>
  <c r="AE387" i="2"/>
  <c r="AE360" i="2"/>
  <c r="AE473" i="2"/>
  <c r="AE370" i="2"/>
  <c r="AE98" i="2"/>
  <c r="AE22" i="2"/>
  <c r="AE383" i="2"/>
  <c r="AE500" i="2"/>
  <c r="AE548" i="2"/>
  <c r="AE55" i="2"/>
  <c r="AE527" i="2"/>
  <c r="AE123" i="2"/>
  <c r="AE713" i="2"/>
  <c r="AE38" i="2"/>
  <c r="AE159" i="2"/>
  <c r="AE623" i="2"/>
  <c r="AE176" i="2"/>
  <c r="AE45" i="2"/>
  <c r="AE134" i="2"/>
  <c r="AE447" i="2"/>
  <c r="AE583" i="2"/>
  <c r="AE406" i="2"/>
  <c r="AE495" i="2"/>
  <c r="AE295" i="2"/>
  <c r="AE667" i="2"/>
  <c r="AE120" i="2"/>
  <c r="AE206" i="2"/>
  <c r="AE481" i="2"/>
  <c r="AE222" i="2"/>
  <c r="AE644" i="2"/>
  <c r="AE68" i="2"/>
  <c r="AE160" i="2"/>
  <c r="AE335" i="2"/>
  <c r="AE147" i="2"/>
  <c r="AE7" i="2"/>
  <c r="AE729" i="2"/>
  <c r="AE25" i="2"/>
  <c r="AE241" i="2"/>
  <c r="AE672" i="2"/>
  <c r="AE239" i="2"/>
  <c r="AE508" i="2"/>
  <c r="AE304" i="2"/>
  <c r="AE4" i="2"/>
  <c r="AE275" i="2"/>
  <c r="AE273" i="2"/>
  <c r="AE92" i="2"/>
  <c r="AE459" i="2"/>
  <c r="AE107" i="2"/>
  <c r="AE361" i="2"/>
  <c r="AE84" i="2"/>
  <c r="AE157" i="2"/>
  <c r="AE409" i="2"/>
  <c r="AE575" i="2"/>
  <c r="AE67" i="2"/>
  <c r="AE332" i="2"/>
  <c r="AE397" i="2"/>
  <c r="AE163" i="2"/>
  <c r="AE122" i="2"/>
  <c r="AE59" i="2"/>
  <c r="AE109" i="2"/>
  <c r="AE115" i="2"/>
  <c r="AE561" i="2"/>
  <c r="AE56" i="2"/>
  <c r="AE650" i="2"/>
  <c r="AE614" i="2"/>
  <c r="AE259" i="2"/>
  <c r="AE86" i="2"/>
  <c r="AE339" i="2"/>
  <c r="AE2" i="2"/>
  <c r="AE138" i="2"/>
  <c r="AE439" i="2"/>
  <c r="AE217" i="2"/>
  <c r="AE547" i="2"/>
  <c r="AE153" i="2"/>
  <c r="AE297" i="2"/>
  <c r="AE690" i="2"/>
  <c r="AE35" i="2"/>
  <c r="AE451" i="2"/>
  <c r="AE578" i="2"/>
  <c r="AE574" i="2"/>
  <c r="AE262" i="2"/>
  <c r="AE520" i="2"/>
  <c r="AE158" i="2"/>
  <c r="AE116" i="2"/>
  <c r="AE633" i="2"/>
  <c r="AE621" i="2"/>
  <c r="AE362" i="2"/>
  <c r="AE372" i="2"/>
  <c r="AE32" i="2"/>
  <c r="AE50" i="2"/>
  <c r="AE135" i="2"/>
  <c r="AE474" i="2"/>
  <c r="AE261" i="2"/>
  <c r="AE37" i="2"/>
  <c r="AE700" i="2"/>
  <c r="AE5" i="2"/>
  <c r="AE77" i="2"/>
  <c r="AE300" i="2"/>
  <c r="AE58" i="2"/>
  <c r="AE100" i="2"/>
  <c r="AE365" i="2"/>
  <c r="AE522" i="2"/>
  <c r="AE214" i="2"/>
  <c r="AE161" i="2"/>
  <c r="AE71" i="2"/>
  <c r="AE302" i="2"/>
  <c r="AE141" i="2"/>
  <c r="AE51" i="2"/>
  <c r="AE599" i="2"/>
  <c r="AE170" i="2"/>
  <c r="AE683" i="2"/>
  <c r="AE735" i="2"/>
  <c r="AE328" i="2"/>
  <c r="AE129" i="2"/>
  <c r="AE491" i="2"/>
  <c r="AE541" i="2"/>
  <c r="AE78" i="2"/>
  <c r="AE384" i="2"/>
  <c r="AE452" i="2"/>
  <c r="AE27" i="2"/>
  <c r="AE221" i="2"/>
  <c r="AE511" i="2"/>
  <c r="AE231" i="2"/>
  <c r="AE12" i="2"/>
  <c r="AE207" i="2"/>
  <c r="AE486" i="2"/>
  <c r="AE425" i="2"/>
  <c r="AE596" i="2"/>
  <c r="AE3" i="2"/>
  <c r="AE183" i="2"/>
  <c r="AE155" i="2"/>
  <c r="AE567" i="2"/>
  <c r="AE20" i="2"/>
  <c r="AE13" i="2"/>
  <c r="AE352" i="2"/>
  <c r="AE327" i="2"/>
  <c r="AE555" i="2"/>
  <c r="AE230" i="2"/>
  <c r="AE671" i="2"/>
  <c r="AE179" i="2"/>
  <c r="AE164" i="2"/>
  <c r="AE695" i="2"/>
  <c r="AE401" i="2"/>
  <c r="AE23" i="2"/>
  <c r="AE483" i="2"/>
  <c r="AE494" i="2"/>
  <c r="AE685" i="2"/>
  <c r="AE653" i="2"/>
  <c r="AE292" i="2"/>
  <c r="AE356" i="2"/>
  <c r="AE151" i="2"/>
  <c r="AE558" i="2"/>
  <c r="AE662" i="2"/>
  <c r="AE290" i="2"/>
  <c r="AE226" i="2"/>
  <c r="AE455" i="2"/>
  <c r="AE111" i="2"/>
  <c r="AE456" i="2"/>
  <c r="AE291" i="2"/>
  <c r="AE173" i="2"/>
  <c r="AE16" i="2"/>
  <c r="AE234" i="2"/>
  <c r="AE604" i="2"/>
  <c r="AE177" i="2"/>
  <c r="AE736" i="2"/>
  <c r="AE166" i="2"/>
  <c r="AE609" i="2"/>
  <c r="AE317" i="2"/>
  <c r="AE571" i="2"/>
  <c r="AE112" i="2"/>
  <c r="AE269" i="2"/>
  <c r="AE256" i="2"/>
  <c r="AE626" i="2"/>
  <c r="AE564" i="2"/>
  <c r="AE199" i="2"/>
  <c r="AE281" i="2"/>
  <c r="AE8" i="2"/>
  <c r="AE124" i="2"/>
  <c r="AE530" i="2"/>
  <c r="AE119" i="2"/>
  <c r="AE424" i="2"/>
  <c r="AE62" i="2"/>
  <c r="AE308" i="2"/>
  <c r="AE137" i="2"/>
  <c r="AE10" i="2"/>
  <c r="AE63" i="2"/>
  <c r="AE103" i="2"/>
  <c r="AE11" i="2"/>
  <c r="AE505" i="2"/>
  <c r="AE514" i="2"/>
  <c r="AE433" i="2"/>
  <c r="AE316" i="2"/>
  <c r="AE70" i="2"/>
  <c r="AE182" i="2"/>
  <c r="AE598" i="2"/>
  <c r="AE709" i="2"/>
  <c r="AE679" i="2"/>
  <c r="AE580" i="2"/>
  <c r="AE14" i="2"/>
  <c r="AE250" i="2"/>
  <c r="AE17" i="2"/>
  <c r="AE629" i="2"/>
  <c r="AE148" i="2"/>
  <c r="AE414" i="2"/>
  <c r="AE449" i="2"/>
  <c r="AE377" i="2"/>
  <c r="AE402" i="2"/>
  <c r="AE569" i="2"/>
  <c r="AE542" i="2"/>
  <c r="AE211" i="2"/>
  <c r="AE220" i="2"/>
  <c r="AE21" i="2"/>
  <c r="AE616" i="2"/>
  <c r="AE31" i="2"/>
  <c r="AE336" i="2"/>
  <c r="AE652" i="2"/>
  <c r="AE581" i="2"/>
  <c r="AE661" i="2"/>
  <c r="AE312" i="2"/>
  <c r="AE202" i="2"/>
  <c r="AE271" i="2"/>
  <c r="AE89" i="2"/>
  <c r="AE334" i="2"/>
  <c r="AE442" i="2"/>
  <c r="AE307" i="2"/>
  <c r="AE696" i="2"/>
  <c r="AE536" i="2"/>
  <c r="AE642" i="2"/>
  <c r="AE93" i="2"/>
  <c r="AE730" i="2"/>
  <c r="AE301" i="2"/>
  <c r="AE722" i="2"/>
  <c r="AE255" i="2"/>
  <c r="AE325" i="2"/>
  <c r="AE553" i="2"/>
  <c r="AE590" i="2"/>
  <c r="AE510" i="2"/>
  <c r="AE539" i="2"/>
  <c r="AE254" i="2"/>
  <c r="AE673" i="2"/>
  <c r="AE284" i="2"/>
  <c r="AE463" i="2"/>
  <c r="AE570" i="2"/>
  <c r="AE710" i="2"/>
  <c r="AE627" i="2"/>
  <c r="AE622" i="2"/>
  <c r="AE416" i="2"/>
  <c r="AE533" i="2"/>
  <c r="AE95" i="2"/>
  <c r="AE282" i="2"/>
  <c r="AE252" i="2"/>
  <c r="AE48" i="2"/>
  <c r="AE41" i="2"/>
  <c r="AE251" i="2"/>
  <c r="AE149" i="2"/>
  <c r="AE263" i="2"/>
  <c r="AE421" i="2"/>
  <c r="AE720" i="2"/>
  <c r="AE73" i="2"/>
  <c r="AE367" i="2"/>
  <c r="AE87" i="2"/>
  <c r="AE66" i="2"/>
  <c r="AE366" i="2"/>
  <c r="AE320" i="2"/>
  <c r="AE411" i="2"/>
  <c r="AE638" i="2"/>
  <c r="AE338" i="2"/>
  <c r="AE544" i="2"/>
  <c r="AE588" i="2"/>
  <c r="AE716" i="2"/>
  <c r="AE341" i="2"/>
  <c r="AE468" i="2"/>
  <c r="AE152" i="2"/>
  <c r="AE30" i="2"/>
  <c r="AE318" i="2"/>
  <c r="AE19" i="2"/>
  <c r="AE457" i="2"/>
  <c r="AE371" i="2"/>
  <c r="AE293" i="2"/>
  <c r="AE385" i="2"/>
  <c r="AE285" i="2"/>
  <c r="AE243" i="2"/>
  <c r="AE680" i="2"/>
  <c r="AE57" i="2"/>
  <c r="AE431" i="2"/>
  <c r="AE353" i="2"/>
  <c r="AE543" i="2"/>
  <c r="AE557" i="2"/>
  <c r="AE39" i="2"/>
  <c r="AE185" i="2"/>
  <c r="AE601" i="2"/>
  <c r="AE562" i="2"/>
  <c r="AE714" i="2"/>
  <c r="AE340" i="2"/>
  <c r="AE232" i="2"/>
  <c r="AE512" i="2"/>
  <c r="AE443" i="2"/>
  <c r="AE576" i="2"/>
  <c r="AE283" i="2"/>
  <c r="AE130" i="2"/>
  <c r="AE563" i="2"/>
  <c r="AE114" i="2"/>
  <c r="AE647" i="2"/>
  <c r="AE91" i="2"/>
  <c r="AE603" i="2"/>
  <c r="AE117" i="2"/>
  <c r="AE198" i="2"/>
  <c r="AE346" i="2"/>
  <c r="AE723" i="2"/>
  <c r="AE516" i="2"/>
  <c r="AE428" i="2"/>
  <c r="AE634" i="2"/>
  <c r="AE184" i="2"/>
  <c r="AE734" i="2"/>
  <c r="AE97" i="2"/>
  <c r="AE187" i="2"/>
  <c r="AE577" i="2"/>
  <c r="AE461" i="2"/>
  <c r="AE658" i="2"/>
  <c r="AE305" i="2"/>
  <c r="AE169" i="2"/>
  <c r="AE624" i="2"/>
  <c r="AE61" i="2"/>
  <c r="AE194" i="2"/>
  <c r="AE104" i="2"/>
  <c r="AE602" i="2"/>
  <c r="AE496" i="2"/>
  <c r="AE655" i="2"/>
  <c r="AE617" i="2"/>
  <c r="AE52" i="2"/>
  <c r="AE287" i="2"/>
  <c r="AE573" i="2"/>
  <c r="AE587" i="2"/>
  <c r="AE258" i="2"/>
  <c r="AE143" i="2"/>
  <c r="AE480" i="2"/>
  <c r="AE156" i="2"/>
  <c r="AE686" i="2"/>
  <c r="AE554" i="2"/>
  <c r="AE265" i="2"/>
  <c r="AE446" i="2"/>
  <c r="AE445" i="2"/>
  <c r="AE465" i="2"/>
  <c r="AE595" i="2"/>
  <c r="AE75" i="2"/>
  <c r="AE454" i="2"/>
  <c r="AE227" i="2"/>
  <c r="AE585" i="2"/>
  <c r="AE178" i="2"/>
  <c r="AE65" i="2"/>
  <c r="AE175" i="2"/>
  <c r="AE150" i="2"/>
  <c r="AE326" i="2"/>
  <c r="AE400" i="2"/>
  <c r="AE531" i="2"/>
  <c r="AE660" i="2"/>
  <c r="AE376" i="2"/>
  <c r="AE704" i="2"/>
  <c r="AE345" i="2"/>
  <c r="AE88" i="2"/>
  <c r="AE646" i="2"/>
  <c r="AE517" i="2"/>
  <c r="AE277" i="2"/>
  <c r="AE610" i="2"/>
  <c r="AE684" i="2"/>
  <c r="AE699" i="2"/>
  <c r="AE625" i="2"/>
  <c r="AE253" i="2"/>
  <c r="AE121" i="2"/>
  <c r="AE200" i="2"/>
  <c r="AE717" i="2"/>
  <c r="AE197" i="2"/>
  <c r="AE677" i="2"/>
  <c r="AE657" i="2"/>
  <c r="AE593" i="2"/>
  <c r="AE240" i="2"/>
  <c r="AE399" i="2"/>
  <c r="AE144" i="2"/>
  <c r="AE333" i="2"/>
  <c r="AE375" i="2"/>
  <c r="AE600" i="2"/>
  <c r="AE545" i="2"/>
  <c r="AE550" i="2"/>
  <c r="AE403" i="2"/>
  <c r="AE607" i="2"/>
  <c r="AE737" i="2"/>
  <c r="AE244" i="2"/>
  <c r="AE412" i="2"/>
  <c r="AE727" i="2"/>
  <c r="AE559" i="2"/>
  <c r="AE532" i="2"/>
  <c r="AE181" i="2"/>
  <c r="AE139" i="2"/>
  <c r="AE105" i="2"/>
  <c r="AE518" i="2"/>
  <c r="AE204" i="2"/>
  <c r="AE342" i="2"/>
  <c r="AE540" i="2"/>
  <c r="AE395" i="2"/>
  <c r="AE213" i="2"/>
  <c r="AE224" i="2"/>
  <c r="AE260" i="2"/>
  <c r="AE286" i="2"/>
  <c r="AE724" i="2"/>
  <c r="AE503" i="2"/>
  <c r="AE355" i="2"/>
  <c r="AE140" i="2"/>
  <c r="AE390" i="2"/>
  <c r="AE524" i="2"/>
  <c r="AE513" i="2"/>
  <c r="AE663" i="2"/>
  <c r="AE174" i="2"/>
  <c r="AE706" i="2"/>
  <c r="AE703" i="2"/>
  <c r="AE315" i="2"/>
  <c r="AE448" i="2"/>
  <c r="AE410" i="2"/>
  <c r="AE565" i="2"/>
  <c r="AE136" i="2"/>
  <c r="AE551" i="2"/>
  <c r="AE708" i="2"/>
  <c r="AE278" i="2"/>
  <c r="AE131" i="2"/>
  <c r="AE216" i="2"/>
  <c r="AE430" i="2"/>
  <c r="AE537" i="2"/>
  <c r="AE438" i="2"/>
  <c r="AE145" i="2"/>
  <c r="AE299" i="2"/>
  <c r="AE526" i="2"/>
  <c r="AE538" i="2"/>
  <c r="AE656" i="2"/>
  <c r="AE632" i="2"/>
  <c r="AE470" i="2"/>
  <c r="AE363" i="2"/>
  <c r="AE731" i="2"/>
  <c r="AE373" i="2"/>
  <c r="AE645" i="2"/>
  <c r="AE460" i="2"/>
  <c r="AE280" i="2"/>
  <c r="AE666" i="2"/>
  <c r="AE694" i="2"/>
  <c r="AE648" i="2"/>
  <c r="AE712" i="2"/>
  <c r="AE659" i="2"/>
  <c r="AE584" i="2"/>
  <c r="AE523" i="2"/>
  <c r="AE450" i="2"/>
  <c r="AE728" i="2"/>
  <c r="AE691" i="2"/>
  <c r="AE676" i="2"/>
  <c r="AE620" i="2"/>
  <c r="AE504" i="2"/>
  <c r="AE641" i="2"/>
  <c r="AE701" i="2"/>
  <c r="AE678" i="2"/>
  <c r="AE697" i="2"/>
  <c r="AE726" i="2"/>
  <c r="AE702" i="2"/>
  <c r="AE718" i="2"/>
  <c r="AE689" i="2"/>
  <c r="AE637" i="2"/>
  <c r="AE711" i="2"/>
  <c r="AE732" i="2"/>
  <c r="AE738" i="2"/>
  <c r="AD651" i="2"/>
  <c r="AD490" i="2"/>
  <c r="AD475" i="2"/>
  <c r="AD125" i="2"/>
  <c r="AD212" i="2"/>
  <c r="AD396" i="2"/>
  <c r="AD298" i="2"/>
  <c r="AD501" i="2"/>
  <c r="AD303" i="2"/>
  <c r="AD606" i="2"/>
  <c r="AD337" i="2"/>
  <c r="AD242" i="2"/>
  <c r="AD133" i="2"/>
  <c r="AD669" i="2"/>
  <c r="AD76" i="2"/>
  <c r="AD236" i="2"/>
  <c r="AD492" i="2"/>
  <c r="AD615" i="2"/>
  <c r="AD594" i="2"/>
  <c r="AD436" i="2"/>
  <c r="AD358" i="2"/>
  <c r="AD233" i="2"/>
  <c r="AD381" i="2"/>
  <c r="AD191" i="2"/>
  <c r="AD566" i="2"/>
  <c r="AD592" i="2"/>
  <c r="AD613" i="2"/>
  <c r="AD101" i="2"/>
  <c r="AD484" i="2"/>
  <c r="AD74" i="2"/>
  <c r="AD429" i="2"/>
  <c r="AD245" i="2"/>
  <c r="AD639" i="2"/>
  <c r="AD15" i="2"/>
  <c r="AD705" i="2"/>
  <c r="AD721" i="2"/>
  <c r="AD426" i="2"/>
  <c r="AD83" i="2"/>
  <c r="AD687" i="2"/>
  <c r="AD368" i="2"/>
  <c r="AD464" i="2"/>
  <c r="AD126" i="2"/>
  <c r="AD636" i="2"/>
  <c r="AD487" i="2"/>
  <c r="AD321" i="2"/>
  <c r="AD509" i="2"/>
  <c r="AD228" i="2"/>
  <c r="AD488" i="2"/>
  <c r="AD605" i="2"/>
  <c r="AD311" i="2"/>
  <c r="AD357" i="2"/>
  <c r="AD188" i="2"/>
  <c r="AD329" i="2"/>
  <c r="AD235" i="2"/>
  <c r="AD208" i="2"/>
  <c r="AD229" i="2"/>
  <c r="AD479" i="2"/>
  <c r="AD482" i="2"/>
  <c r="AD589" i="2"/>
  <c r="AD556" i="2"/>
  <c r="AD218" i="2"/>
  <c r="AD347" i="2"/>
  <c r="AD331" i="2"/>
  <c r="AD272" i="2"/>
  <c r="AD568" i="2"/>
  <c r="AD330" i="2"/>
  <c r="AD502" i="2"/>
  <c r="AD462" i="2"/>
  <c r="AD344" i="2"/>
  <c r="AD404" i="2"/>
  <c r="AD386" i="2"/>
  <c r="AD579" i="2"/>
  <c r="AD195" i="2"/>
  <c r="AD196" i="2"/>
  <c r="AD279" i="2"/>
  <c r="AD238" i="2"/>
  <c r="AD142" i="2"/>
  <c r="AD36" i="2"/>
  <c r="AD154" i="2"/>
  <c r="AD81" i="2"/>
  <c r="AD223" i="2"/>
  <c r="AD219" i="2"/>
  <c r="AD546" i="2"/>
  <c r="AD167" i="2"/>
  <c r="AD388" i="2"/>
  <c r="AD146" i="2"/>
  <c r="AD343" i="2"/>
  <c r="AD434" i="2"/>
  <c r="AD43" i="2"/>
  <c r="AD391" i="2"/>
  <c r="AD719" i="2"/>
  <c r="AD582" i="2"/>
  <c r="AD408" i="2"/>
  <c r="AD348" i="2"/>
  <c r="AD118" i="2"/>
  <c r="AD190" i="2"/>
  <c r="AD128" i="2"/>
  <c r="AD413" i="2"/>
  <c r="AD28" i="2"/>
  <c r="AD635" i="2"/>
  <c r="AD618" i="2"/>
  <c r="AD110" i="2"/>
  <c r="AD668" i="2"/>
  <c r="AD507" i="2"/>
  <c r="AD26" i="2"/>
  <c r="AD393" i="2"/>
  <c r="AD389" i="2"/>
  <c r="AD309" i="2"/>
  <c r="AD369" i="2"/>
  <c r="AD46" i="2"/>
  <c r="AD49" i="2"/>
  <c r="AD306" i="2"/>
  <c r="AD643" i="2"/>
  <c r="AD422" i="2"/>
  <c r="AD351" i="2"/>
  <c r="AD294" i="2"/>
  <c r="AD102" i="2"/>
  <c r="AD47" i="2"/>
  <c r="AD493" i="2"/>
  <c r="AD359" i="2"/>
  <c r="AD246" i="2"/>
  <c r="AD90" i="2"/>
  <c r="AD266" i="2"/>
  <c r="AD725" i="2"/>
  <c r="AD247" i="2"/>
  <c r="AD354" i="2"/>
  <c r="AD382" i="2"/>
  <c r="AD9" i="2"/>
  <c r="AD379" i="2"/>
  <c r="AD225" i="2"/>
  <c r="AD209" i="2"/>
  <c r="AD113" i="2"/>
  <c r="AD237" i="2"/>
  <c r="AD472" i="2"/>
  <c r="AD324" i="2"/>
  <c r="AD415" i="2"/>
  <c r="AD427" i="2"/>
  <c r="AD619" i="2"/>
  <c r="AD640" i="2"/>
  <c r="AD268" i="2"/>
  <c r="AD665" i="2"/>
  <c r="AD171" i="2"/>
  <c r="AD378" i="2"/>
  <c r="AD24" i="2"/>
  <c r="AD572" i="2"/>
  <c r="AD497" i="2"/>
  <c r="AD440" i="2"/>
  <c r="AD172" i="2"/>
  <c r="AD180" i="2"/>
  <c r="AD528" i="2"/>
  <c r="AD453" i="2"/>
  <c r="AD441" i="2"/>
  <c r="AD733" i="2"/>
  <c r="AD162" i="2"/>
  <c r="AD682" i="2"/>
  <c r="AD392" i="2"/>
  <c r="AD423" i="2"/>
  <c r="AD264" i="2"/>
  <c r="AD477" i="2"/>
  <c r="AD519" i="2"/>
  <c r="AD249" i="2"/>
  <c r="AD29" i="2"/>
  <c r="AD215" i="2"/>
  <c r="AD611" i="2"/>
  <c r="AD471" i="2"/>
  <c r="AD489" i="2"/>
  <c r="AD82" i="2"/>
  <c r="AD127" i="2"/>
  <c r="AD296" i="2"/>
  <c r="AD649" i="2"/>
  <c r="AD515" i="2"/>
  <c r="AD80" i="2"/>
  <c r="AD534" i="2"/>
  <c r="AD631" i="2"/>
  <c r="AD529" i="2"/>
  <c r="AD552" i="2"/>
  <c r="AD270" i="2"/>
  <c r="AD435" i="2"/>
  <c r="AD79" i="2"/>
  <c r="AD205" i="2"/>
  <c r="AD597" i="2"/>
  <c r="AD432" i="2"/>
  <c r="AD612" i="2"/>
  <c r="AD693" i="2"/>
  <c r="AD189" i="2"/>
  <c r="AD674" i="2"/>
  <c r="AD591" i="2"/>
  <c r="AD322" i="2"/>
  <c r="AD18" i="2"/>
  <c r="AD69" i="2"/>
  <c r="AD398" i="2"/>
  <c r="AD374" i="2"/>
  <c r="AD469" i="2"/>
  <c r="AD267" i="2"/>
  <c r="AD203" i="2"/>
  <c r="AD698" i="2"/>
  <c r="AD42" i="2"/>
  <c r="AD54" i="2"/>
  <c r="AD478" i="2"/>
  <c r="AD257" i="2"/>
  <c r="AD586" i="2"/>
  <c r="AD628" i="2"/>
  <c r="AD525" i="2"/>
  <c r="AD675" i="2"/>
  <c r="AD210" i="2"/>
  <c r="AD407" i="2"/>
  <c r="AD186" i="2"/>
  <c r="AD664" i="2"/>
  <c r="AD44" i="2"/>
  <c r="AD288" i="2"/>
  <c r="AD314" i="2"/>
  <c r="AD466" i="2"/>
  <c r="AD485" i="2"/>
  <c r="AD274" i="2"/>
  <c r="AD6" i="2"/>
  <c r="AD64" i="2"/>
  <c r="AD688" i="2"/>
  <c r="AD192" i="2"/>
  <c r="AD289" i="2"/>
  <c r="AD417" i="2"/>
  <c r="AD467" i="2"/>
  <c r="AD560" i="2"/>
  <c r="AD165" i="2"/>
  <c r="AD670" i="2"/>
  <c r="AD108" i="2"/>
  <c r="AD535" i="2"/>
  <c r="AD96" i="2"/>
  <c r="AD405" i="2"/>
  <c r="AD350" i="2"/>
  <c r="AD94" i="2"/>
  <c r="AD630" i="2"/>
  <c r="AD499" i="2"/>
  <c r="AD418" i="2"/>
  <c r="AD193" i="2"/>
  <c r="AD420" i="2"/>
  <c r="AD313" i="2"/>
  <c r="AD40" i="2"/>
  <c r="AD476" i="2"/>
  <c r="AD349" i="2"/>
  <c r="AD681" i="2"/>
  <c r="AD99" i="2"/>
  <c r="AD521" i="2"/>
  <c r="AD276" i="2"/>
  <c r="AD437" i="2"/>
  <c r="AD654" i="2"/>
  <c r="AD168" i="2"/>
  <c r="AD60" i="2"/>
  <c r="AD34" i="2"/>
  <c r="AD106" i="2"/>
  <c r="AD323" i="2"/>
  <c r="AD53" i="2"/>
  <c r="AD248" i="2"/>
  <c r="AD419" i="2"/>
  <c r="AD310" i="2"/>
  <c r="AD33" i="2"/>
  <c r="AD364" i="2"/>
  <c r="AD692" i="2"/>
  <c r="AD394" i="2"/>
  <c r="AD506" i="2"/>
  <c r="AD549" i="2"/>
  <c r="AD201" i="2"/>
  <c r="AD72" i="2"/>
  <c r="AD85" i="2"/>
  <c r="AD498" i="2"/>
  <c r="AD707" i="2"/>
  <c r="AD444" i="2"/>
  <c r="AD319" i="2"/>
  <c r="AD608" i="2"/>
  <c r="AD715" i="2"/>
  <c r="AD458" i="2"/>
  <c r="AD380" i="2"/>
  <c r="AD132" i="2"/>
  <c r="AD387" i="2"/>
  <c r="AD360" i="2"/>
  <c r="AD473" i="2"/>
  <c r="AD370" i="2"/>
  <c r="AD98" i="2"/>
  <c r="AD22" i="2"/>
  <c r="AD383" i="2"/>
  <c r="AD500" i="2"/>
  <c r="AD548" i="2"/>
  <c r="AD55" i="2"/>
  <c r="AD527" i="2"/>
  <c r="AD123" i="2"/>
  <c r="AD713" i="2"/>
  <c r="AD38" i="2"/>
  <c r="AD159" i="2"/>
  <c r="AD623" i="2"/>
  <c r="AD176" i="2"/>
  <c r="AD45" i="2"/>
  <c r="AD134" i="2"/>
  <c r="AD447" i="2"/>
  <c r="AD583" i="2"/>
  <c r="AD406" i="2"/>
  <c r="AD495" i="2"/>
  <c r="AD295" i="2"/>
  <c r="AD667" i="2"/>
  <c r="AD120" i="2"/>
  <c r="AD206" i="2"/>
  <c r="AD481" i="2"/>
  <c r="AD222" i="2"/>
  <c r="AD644" i="2"/>
  <c r="AD68" i="2"/>
  <c r="AD160" i="2"/>
  <c r="AD335" i="2"/>
  <c r="AD147" i="2"/>
  <c r="AD7" i="2"/>
  <c r="AD729" i="2"/>
  <c r="AD25" i="2"/>
  <c r="AD241" i="2"/>
  <c r="AD672" i="2"/>
  <c r="AD239" i="2"/>
  <c r="AD508" i="2"/>
  <c r="AD304" i="2"/>
  <c r="AD4" i="2"/>
  <c r="AD275" i="2"/>
  <c r="AD273" i="2"/>
  <c r="AD92" i="2"/>
  <c r="AD459" i="2"/>
  <c r="AD107" i="2"/>
  <c r="AD361" i="2"/>
  <c r="AD84" i="2"/>
  <c r="AD157" i="2"/>
  <c r="AD409" i="2"/>
  <c r="AD575" i="2"/>
  <c r="AD67" i="2"/>
  <c r="AD332" i="2"/>
  <c r="AD397" i="2"/>
  <c r="AD163" i="2"/>
  <c r="AD122" i="2"/>
  <c r="AD59" i="2"/>
  <c r="AD109" i="2"/>
  <c r="AD115" i="2"/>
  <c r="AD561" i="2"/>
  <c r="AD56" i="2"/>
  <c r="AD650" i="2"/>
  <c r="AD614" i="2"/>
  <c r="AD259" i="2"/>
  <c r="AD86" i="2"/>
  <c r="AD339" i="2"/>
  <c r="AD2" i="2"/>
  <c r="AD138" i="2"/>
  <c r="AD439" i="2"/>
  <c r="AD217" i="2"/>
  <c r="AD547" i="2"/>
  <c r="AD153" i="2"/>
  <c r="AD297" i="2"/>
  <c r="AD690" i="2"/>
  <c r="AD35" i="2"/>
  <c r="AD451" i="2"/>
  <c r="AD578" i="2"/>
  <c r="AD574" i="2"/>
  <c r="AD262" i="2"/>
  <c r="AD520" i="2"/>
  <c r="AD158" i="2"/>
  <c r="AD116" i="2"/>
  <c r="AD633" i="2"/>
  <c r="AD621" i="2"/>
  <c r="AD362" i="2"/>
  <c r="AD372" i="2"/>
  <c r="AD32" i="2"/>
  <c r="AD50" i="2"/>
  <c r="AD135" i="2"/>
  <c r="AD474" i="2"/>
  <c r="AD261" i="2"/>
  <c r="AD37" i="2"/>
  <c r="AD700" i="2"/>
  <c r="AD5" i="2"/>
  <c r="AD77" i="2"/>
  <c r="AD300" i="2"/>
  <c r="AD58" i="2"/>
  <c r="AD100" i="2"/>
  <c r="AD365" i="2"/>
  <c r="AD522" i="2"/>
  <c r="AD214" i="2"/>
  <c r="AD161" i="2"/>
  <c r="AD71" i="2"/>
  <c r="AD302" i="2"/>
  <c r="AD141" i="2"/>
  <c r="AD51" i="2"/>
  <c r="AD599" i="2"/>
  <c r="AD170" i="2"/>
  <c r="AD683" i="2"/>
  <c r="AD735" i="2"/>
  <c r="AD328" i="2"/>
  <c r="AD129" i="2"/>
  <c r="AD491" i="2"/>
  <c r="AD541" i="2"/>
  <c r="AD78" i="2"/>
  <c r="AD384" i="2"/>
  <c r="AD452" i="2"/>
  <c r="AD27" i="2"/>
  <c r="AD221" i="2"/>
  <c r="AD511" i="2"/>
  <c r="AD231" i="2"/>
  <c r="AD12" i="2"/>
  <c r="AD207" i="2"/>
  <c r="AD486" i="2"/>
  <c r="AD425" i="2"/>
  <c r="AD596" i="2"/>
  <c r="AD3" i="2"/>
  <c r="AD183" i="2"/>
  <c r="AD155" i="2"/>
  <c r="AD567" i="2"/>
  <c r="AD20" i="2"/>
  <c r="AD13" i="2"/>
  <c r="AD352" i="2"/>
  <c r="AD327" i="2"/>
  <c r="AD555" i="2"/>
  <c r="AD230" i="2"/>
  <c r="AD671" i="2"/>
  <c r="AD179" i="2"/>
  <c r="AD164" i="2"/>
  <c r="AD695" i="2"/>
  <c r="AD401" i="2"/>
  <c r="AD23" i="2"/>
  <c r="AD483" i="2"/>
  <c r="AD494" i="2"/>
  <c r="AD685" i="2"/>
  <c r="AD653" i="2"/>
  <c r="AD292" i="2"/>
  <c r="AD356" i="2"/>
  <c r="AD151" i="2"/>
  <c r="AD558" i="2"/>
  <c r="AD662" i="2"/>
  <c r="AD290" i="2"/>
  <c r="AD226" i="2"/>
  <c r="AD455" i="2"/>
  <c r="AD111" i="2"/>
  <c r="AD456" i="2"/>
  <c r="AD291" i="2"/>
  <c r="AD173" i="2"/>
  <c r="AD16" i="2"/>
  <c r="AD234" i="2"/>
  <c r="AD604" i="2"/>
  <c r="AD177" i="2"/>
  <c r="AD736" i="2"/>
  <c r="AD166" i="2"/>
  <c r="AD609" i="2"/>
  <c r="AD317" i="2"/>
  <c r="AD571" i="2"/>
  <c r="AD112" i="2"/>
  <c r="AD269" i="2"/>
  <c r="AD256" i="2"/>
  <c r="AD626" i="2"/>
  <c r="AD564" i="2"/>
  <c r="AD199" i="2"/>
  <c r="AD281" i="2"/>
  <c r="AD8" i="2"/>
  <c r="AD124" i="2"/>
  <c r="AD530" i="2"/>
  <c r="AD119" i="2"/>
  <c r="AD424" i="2"/>
  <c r="AD62" i="2"/>
  <c r="AD308" i="2"/>
  <c r="AD137" i="2"/>
  <c r="AD10" i="2"/>
  <c r="AD63" i="2"/>
  <c r="AD103" i="2"/>
  <c r="AD11" i="2"/>
  <c r="AD505" i="2"/>
  <c r="AD514" i="2"/>
  <c r="AD433" i="2"/>
  <c r="AD316" i="2"/>
  <c r="AD70" i="2"/>
  <c r="AD182" i="2"/>
  <c r="AD598" i="2"/>
  <c r="AD709" i="2"/>
  <c r="AD679" i="2"/>
  <c r="AD580" i="2"/>
  <c r="AD14" i="2"/>
  <c r="AD250" i="2"/>
  <c r="AD17" i="2"/>
  <c r="AD629" i="2"/>
  <c r="AD148" i="2"/>
  <c r="AD414" i="2"/>
  <c r="AD449" i="2"/>
  <c r="AD377" i="2"/>
  <c r="AD402" i="2"/>
  <c r="AD569" i="2"/>
  <c r="AD542" i="2"/>
  <c r="AD211" i="2"/>
  <c r="AD220" i="2"/>
  <c r="AD21" i="2"/>
  <c r="AD616" i="2"/>
  <c r="AD31" i="2"/>
  <c r="AD336" i="2"/>
  <c r="AD652" i="2"/>
  <c r="AD581" i="2"/>
  <c r="AD661" i="2"/>
  <c r="AD312" i="2"/>
  <c r="AD202" i="2"/>
  <c r="AD271" i="2"/>
  <c r="AD89" i="2"/>
  <c r="AD334" i="2"/>
  <c r="AD442" i="2"/>
  <c r="AD307" i="2"/>
  <c r="AD696" i="2"/>
  <c r="AD536" i="2"/>
  <c r="AD642" i="2"/>
  <c r="AD93" i="2"/>
  <c r="AD730" i="2"/>
  <c r="AD301" i="2"/>
  <c r="AD722" i="2"/>
  <c r="AD255" i="2"/>
  <c r="AD325" i="2"/>
  <c r="AD553" i="2"/>
  <c r="AD590" i="2"/>
  <c r="AD510" i="2"/>
  <c r="AD539" i="2"/>
  <c r="AD254" i="2"/>
  <c r="AD673" i="2"/>
  <c r="AD284" i="2"/>
  <c r="AD463" i="2"/>
  <c r="AD570" i="2"/>
  <c r="AD710" i="2"/>
  <c r="AD627" i="2"/>
  <c r="AD622" i="2"/>
  <c r="AD416" i="2"/>
  <c r="AD533" i="2"/>
  <c r="AD95" i="2"/>
  <c r="AD282" i="2"/>
  <c r="AD252" i="2"/>
  <c r="AD48" i="2"/>
  <c r="AD41" i="2"/>
  <c r="AD251" i="2"/>
  <c r="AD149" i="2"/>
  <c r="AD263" i="2"/>
  <c r="AD421" i="2"/>
  <c r="AD720" i="2"/>
  <c r="AD73" i="2"/>
  <c r="AD367" i="2"/>
  <c r="AD87" i="2"/>
  <c r="AD66" i="2"/>
  <c r="AD366" i="2"/>
  <c r="AD320" i="2"/>
  <c r="AD411" i="2"/>
  <c r="AD638" i="2"/>
  <c r="AD338" i="2"/>
  <c r="AD544" i="2"/>
  <c r="AD588" i="2"/>
  <c r="AD716" i="2"/>
  <c r="AD341" i="2"/>
  <c r="AD468" i="2"/>
  <c r="AD152" i="2"/>
  <c r="AD30" i="2"/>
  <c r="AD318" i="2"/>
  <c r="AD19" i="2"/>
  <c r="AD457" i="2"/>
  <c r="AD371" i="2"/>
  <c r="AD293" i="2"/>
  <c r="AD385" i="2"/>
  <c r="AD285" i="2"/>
  <c r="AD243" i="2"/>
  <c r="K61" i="3" s="1"/>
  <c r="AD680" i="2"/>
  <c r="AD57" i="2"/>
  <c r="AD431" i="2"/>
  <c r="AD353" i="2"/>
  <c r="AD543" i="2"/>
  <c r="AD557" i="2"/>
  <c r="AD39" i="2"/>
  <c r="AD185" i="2"/>
  <c r="AD601" i="2"/>
  <c r="AD562" i="2"/>
  <c r="AD714" i="2"/>
  <c r="AD340" i="2"/>
  <c r="AD232" i="2"/>
  <c r="AD512" i="2"/>
  <c r="AD443" i="2"/>
  <c r="AD576" i="2"/>
  <c r="AD283" i="2"/>
  <c r="AD130" i="2"/>
  <c r="AD563" i="2"/>
  <c r="AD114" i="2"/>
  <c r="AD647" i="2"/>
  <c r="AD91" i="2"/>
  <c r="AD603" i="2"/>
  <c r="AD117" i="2"/>
  <c r="AD198" i="2"/>
  <c r="AD346" i="2"/>
  <c r="AD723" i="2"/>
  <c r="AD516" i="2"/>
  <c r="AD428" i="2"/>
  <c r="AD634" i="2"/>
  <c r="AD184" i="2"/>
  <c r="AD734" i="2"/>
  <c r="AD97" i="2"/>
  <c r="AD187" i="2"/>
  <c r="AD577" i="2"/>
  <c r="AD461" i="2"/>
  <c r="AD658" i="2"/>
  <c r="AD305" i="2"/>
  <c r="AD169" i="2"/>
  <c r="AD624" i="2"/>
  <c r="AD61" i="2"/>
  <c r="AD194" i="2"/>
  <c r="AD104" i="2"/>
  <c r="AD602" i="2"/>
  <c r="AD496" i="2"/>
  <c r="AD655" i="2"/>
  <c r="AD617" i="2"/>
  <c r="AD52" i="2"/>
  <c r="AD287" i="2"/>
  <c r="AD573" i="2"/>
  <c r="AD587" i="2"/>
  <c r="AD258" i="2"/>
  <c r="AD143" i="2"/>
  <c r="AD480" i="2"/>
  <c r="AD156" i="2"/>
  <c r="AD686" i="2"/>
  <c r="AD554" i="2"/>
  <c r="AD265" i="2"/>
  <c r="AD446" i="2"/>
  <c r="AD445" i="2"/>
  <c r="AD465" i="2"/>
  <c r="AD595" i="2"/>
  <c r="AD75" i="2"/>
  <c r="AD454" i="2"/>
  <c r="AD227" i="2"/>
  <c r="AD585" i="2"/>
  <c r="AD178" i="2"/>
  <c r="AD65" i="2"/>
  <c r="AD175" i="2"/>
  <c r="AD150" i="2"/>
  <c r="AD326" i="2"/>
  <c r="AD400" i="2"/>
  <c r="AD531" i="2"/>
  <c r="AD660" i="2"/>
  <c r="AD376" i="2"/>
  <c r="AD704" i="2"/>
  <c r="AD345" i="2"/>
  <c r="AD88" i="2"/>
  <c r="AD646" i="2"/>
  <c r="AD517" i="2"/>
  <c r="AD277" i="2"/>
  <c r="AD610" i="2"/>
  <c r="AD684" i="2"/>
  <c r="AD699" i="2"/>
  <c r="AD625" i="2"/>
  <c r="AD253" i="2"/>
  <c r="AD121" i="2"/>
  <c r="AD200" i="2"/>
  <c r="AD717" i="2"/>
  <c r="AD197" i="2"/>
  <c r="AD677" i="2"/>
  <c r="AD657" i="2"/>
  <c r="AD593" i="2"/>
  <c r="AD240" i="2"/>
  <c r="AD399" i="2"/>
  <c r="AD144" i="2"/>
  <c r="AD333" i="2"/>
  <c r="AD375" i="2"/>
  <c r="AD600" i="2"/>
  <c r="AD545" i="2"/>
  <c r="AD550" i="2"/>
  <c r="AD403" i="2"/>
  <c r="AD607" i="2"/>
  <c r="AD737" i="2"/>
  <c r="AD244" i="2"/>
  <c r="AD412" i="2"/>
  <c r="AD727" i="2"/>
  <c r="AD559" i="2"/>
  <c r="AD532" i="2"/>
  <c r="AD181" i="2"/>
  <c r="AD139" i="2"/>
  <c r="AD105" i="2"/>
  <c r="AD518" i="2"/>
  <c r="AD204" i="2"/>
  <c r="AD342" i="2"/>
  <c r="AD540" i="2"/>
  <c r="AD395" i="2"/>
  <c r="AD213" i="2"/>
  <c r="AD224" i="2"/>
  <c r="AD260" i="2"/>
  <c r="AD286" i="2"/>
  <c r="AD724" i="2"/>
  <c r="AD503" i="2"/>
  <c r="AD355" i="2"/>
  <c r="AD140" i="2"/>
  <c r="AD390" i="2"/>
  <c r="AD524" i="2"/>
  <c r="AD513" i="2"/>
  <c r="AD663" i="2"/>
  <c r="AD174" i="2"/>
  <c r="AD706" i="2"/>
  <c r="AD703" i="2"/>
  <c r="AD315" i="2"/>
  <c r="AD448" i="2"/>
  <c r="AD410" i="2"/>
  <c r="AD565" i="2"/>
  <c r="AD136" i="2"/>
  <c r="AD551" i="2"/>
  <c r="AD708" i="2"/>
  <c r="AD278" i="2"/>
  <c r="AD131" i="2"/>
  <c r="AD216" i="2"/>
  <c r="AD430" i="2"/>
  <c r="AD537" i="2"/>
  <c r="AD438" i="2"/>
  <c r="AD145" i="2"/>
  <c r="AD299" i="2"/>
  <c r="AD526" i="2"/>
  <c r="AD538" i="2"/>
  <c r="AD656" i="2"/>
  <c r="AD632" i="2"/>
  <c r="AD470" i="2"/>
  <c r="AD363" i="2"/>
  <c r="AD731" i="2"/>
  <c r="AD373" i="2"/>
  <c r="AD645" i="2"/>
  <c r="AD460" i="2"/>
  <c r="AD280" i="2"/>
  <c r="AD666" i="2"/>
  <c r="AD694" i="2"/>
  <c r="AD648" i="2"/>
  <c r="AD712" i="2"/>
  <c r="AD659" i="2"/>
  <c r="AD584" i="2"/>
  <c r="AD523" i="2"/>
  <c r="AD450" i="2"/>
  <c r="AD728" i="2"/>
  <c r="AD691" i="2"/>
  <c r="AD676" i="2"/>
  <c r="AD620" i="2"/>
  <c r="AD504" i="2"/>
  <c r="AD641" i="2"/>
  <c r="AD701" i="2"/>
  <c r="AD678" i="2"/>
  <c r="AD697" i="2"/>
  <c r="AD726" i="2"/>
  <c r="AD702" i="2"/>
  <c r="AD718" i="2"/>
  <c r="AD689" i="2"/>
  <c r="AD637" i="2"/>
  <c r="AD711" i="2"/>
  <c r="AD732" i="2"/>
  <c r="AD738" i="2"/>
  <c r="C68" i="3" l="1"/>
  <c r="D36" i="3"/>
  <c r="C24" i="3"/>
  <c r="K72" i="3"/>
  <c r="O65" i="3"/>
  <c r="D55" i="3"/>
  <c r="C62" i="3"/>
  <c r="E92" i="3"/>
  <c r="E71" i="3"/>
  <c r="E87" i="3"/>
  <c r="E8" i="3"/>
  <c r="M73" i="3"/>
  <c r="C7" i="3"/>
  <c r="L24" i="3"/>
  <c r="C70" i="3"/>
  <c r="C5" i="3"/>
  <c r="E35" i="3"/>
  <c r="D106" i="3"/>
  <c r="E15" i="3"/>
  <c r="C26" i="3"/>
  <c r="C105" i="3"/>
  <c r="C20" i="3"/>
  <c r="C36" i="3"/>
  <c r="C6" i="3"/>
  <c r="F103" i="3"/>
  <c r="F92" i="3"/>
  <c r="C55" i="3"/>
  <c r="C18" i="3"/>
  <c r="D4" i="3"/>
  <c r="C117" i="3"/>
  <c r="C49" i="3"/>
  <c r="D82" i="3"/>
  <c r="F71" i="3"/>
  <c r="F85" i="3"/>
  <c r="G90" i="3"/>
  <c r="I24" i="3"/>
  <c r="C92" i="3"/>
  <c r="C32" i="3"/>
  <c r="C35" i="3"/>
  <c r="D48" i="3"/>
  <c r="D33" i="3"/>
  <c r="F2" i="3"/>
  <c r="G84" i="3"/>
  <c r="H7" i="3"/>
  <c r="C120" i="3"/>
  <c r="C72" i="3"/>
  <c r="C106" i="3"/>
  <c r="C61" i="3"/>
  <c r="C64" i="3"/>
  <c r="C85" i="3"/>
  <c r="C4" i="3"/>
  <c r="C41" i="3"/>
  <c r="D73" i="3"/>
  <c r="D80" i="3"/>
  <c r="D2" i="3"/>
  <c r="D24" i="3"/>
  <c r="E58" i="3"/>
  <c r="F90" i="3"/>
  <c r="G79" i="3"/>
  <c r="C107" i="3"/>
  <c r="D83" i="3"/>
  <c r="E32" i="3"/>
  <c r="E5" i="3"/>
  <c r="F87" i="3"/>
  <c r="F29" i="3"/>
  <c r="G8" i="3"/>
  <c r="I92" i="3"/>
  <c r="C13" i="3"/>
  <c r="C100" i="3"/>
  <c r="C78" i="3"/>
  <c r="C39" i="3"/>
  <c r="C99" i="3"/>
  <c r="C79" i="3"/>
  <c r="D72" i="3"/>
  <c r="D40" i="3"/>
  <c r="E103" i="3"/>
  <c r="E83" i="3"/>
  <c r="F61" i="3"/>
  <c r="F7" i="3"/>
  <c r="G111" i="3"/>
  <c r="L9" i="3"/>
  <c r="M28" i="3"/>
  <c r="N6" i="3"/>
  <c r="K105" i="3"/>
  <c r="C71" i="3"/>
  <c r="C15" i="3"/>
  <c r="D9" i="3"/>
  <c r="D105" i="3"/>
  <c r="F84" i="3"/>
  <c r="F62" i="3"/>
  <c r="G11" i="3"/>
  <c r="I87" i="3"/>
  <c r="C73" i="3"/>
  <c r="C53" i="3"/>
  <c r="M80" i="3"/>
  <c r="C88" i="3"/>
  <c r="C65" i="3"/>
  <c r="C67" i="3"/>
  <c r="C23" i="3"/>
  <c r="C17" i="3"/>
  <c r="C28" i="3"/>
  <c r="C31" i="3"/>
  <c r="D53" i="3"/>
  <c r="D88" i="3"/>
  <c r="D7" i="3"/>
  <c r="E65" i="3"/>
  <c r="F120" i="3"/>
  <c r="F32" i="3"/>
  <c r="G35" i="3"/>
  <c r="I6" i="3"/>
  <c r="C90" i="3"/>
  <c r="C44" i="3"/>
  <c r="D99" i="3"/>
  <c r="D23" i="3"/>
  <c r="F118" i="3"/>
  <c r="F40" i="3"/>
  <c r="F24" i="3"/>
  <c r="G62" i="3"/>
  <c r="I8" i="3"/>
  <c r="C104" i="3"/>
  <c r="C111" i="3"/>
  <c r="F21" i="3"/>
  <c r="G118" i="3"/>
  <c r="G17" i="3"/>
  <c r="I31" i="3"/>
  <c r="C103" i="3"/>
  <c r="C87" i="3"/>
  <c r="D28" i="3"/>
  <c r="D31" i="3"/>
  <c r="D41" i="3"/>
  <c r="E53" i="3"/>
  <c r="E67" i="3"/>
  <c r="F72" i="3"/>
  <c r="F8" i="3"/>
  <c r="G92" i="3"/>
  <c r="H120" i="3"/>
  <c r="I35" i="3"/>
  <c r="C113" i="3"/>
  <c r="C114" i="3"/>
  <c r="C37" i="3"/>
  <c r="C38" i="3"/>
  <c r="C14" i="3"/>
  <c r="C48" i="3"/>
  <c r="D50" i="3"/>
  <c r="D65" i="3"/>
  <c r="D70" i="3"/>
  <c r="F64" i="3"/>
  <c r="G99" i="3"/>
  <c r="I7" i="3"/>
  <c r="C118" i="3"/>
  <c r="C84" i="3"/>
  <c r="D17" i="3"/>
  <c r="E50" i="3"/>
  <c r="E23" i="3"/>
  <c r="F107" i="3"/>
  <c r="F18" i="3"/>
  <c r="G71" i="3"/>
  <c r="H31" i="3"/>
  <c r="I5" i="3"/>
  <c r="P103" i="3"/>
  <c r="U46" i="3"/>
  <c r="V46" i="3"/>
  <c r="N46" i="3"/>
  <c r="P46" i="3"/>
  <c r="L46" i="3"/>
  <c r="M46" i="3"/>
  <c r="I46" i="3"/>
  <c r="O46" i="3"/>
  <c r="K46" i="3"/>
  <c r="Q46" i="3"/>
  <c r="G46" i="3"/>
  <c r="H46" i="3"/>
  <c r="D46" i="3"/>
  <c r="E46" i="3"/>
  <c r="E96" i="3"/>
  <c r="F46" i="3"/>
  <c r="H58" i="3"/>
  <c r="U43" i="3"/>
  <c r="V43" i="3"/>
  <c r="N43" i="3"/>
  <c r="P43" i="3"/>
  <c r="O43" i="3"/>
  <c r="Q43" i="3"/>
  <c r="I43" i="3"/>
  <c r="K43" i="3"/>
  <c r="H43" i="3"/>
  <c r="M43" i="3"/>
  <c r="L43" i="3"/>
  <c r="D43" i="3"/>
  <c r="E43" i="3"/>
  <c r="U115" i="3"/>
  <c r="V115" i="3"/>
  <c r="L115" i="3"/>
  <c r="M115" i="3"/>
  <c r="Q115" i="3"/>
  <c r="G115" i="3"/>
  <c r="I115" i="3"/>
  <c r="N115" i="3"/>
  <c r="O115" i="3"/>
  <c r="P115" i="3"/>
  <c r="K115" i="3"/>
  <c r="C115" i="3"/>
  <c r="D115" i="3"/>
  <c r="U63" i="3"/>
  <c r="V63" i="3"/>
  <c r="L63" i="3"/>
  <c r="M63" i="3"/>
  <c r="Q63" i="3"/>
  <c r="G63" i="3"/>
  <c r="I63" i="3"/>
  <c r="P63" i="3"/>
  <c r="N63" i="3"/>
  <c r="O63" i="3"/>
  <c r="H63" i="3"/>
  <c r="C63" i="3"/>
  <c r="D63" i="3"/>
  <c r="K63" i="3"/>
  <c r="U110" i="3"/>
  <c r="V110" i="3"/>
  <c r="L110" i="3"/>
  <c r="M110" i="3"/>
  <c r="Q110" i="3"/>
  <c r="G110" i="3"/>
  <c r="I110" i="3"/>
  <c r="N110" i="3"/>
  <c r="O110" i="3"/>
  <c r="K110" i="3"/>
  <c r="C110" i="3"/>
  <c r="D110" i="3"/>
  <c r="H110" i="3"/>
  <c r="P110" i="3"/>
  <c r="U30" i="3"/>
  <c r="V30" i="3"/>
  <c r="L30" i="3"/>
  <c r="M30" i="3"/>
  <c r="Q30" i="3"/>
  <c r="G30" i="3"/>
  <c r="I30" i="3"/>
  <c r="P30" i="3"/>
  <c r="N30" i="3"/>
  <c r="O30" i="3"/>
  <c r="H30" i="3"/>
  <c r="C30" i="3"/>
  <c r="D30" i="3"/>
  <c r="K30" i="3"/>
  <c r="U54" i="3"/>
  <c r="V54" i="3"/>
  <c r="L54" i="3"/>
  <c r="M54" i="3"/>
  <c r="Q54" i="3"/>
  <c r="G54" i="3"/>
  <c r="P54" i="3"/>
  <c r="I54" i="3"/>
  <c r="N54" i="3"/>
  <c r="O54" i="3"/>
  <c r="C54" i="3"/>
  <c r="E54" i="3"/>
  <c r="K54" i="3"/>
  <c r="D54" i="3"/>
  <c r="H54" i="3"/>
  <c r="U56" i="3"/>
  <c r="V56" i="3"/>
  <c r="L56" i="3"/>
  <c r="M56" i="3"/>
  <c r="Q56" i="3"/>
  <c r="G56" i="3"/>
  <c r="I56" i="3"/>
  <c r="P56" i="3"/>
  <c r="N56" i="3"/>
  <c r="O56" i="3"/>
  <c r="C56" i="3"/>
  <c r="D56" i="3"/>
  <c r="E56" i="3"/>
  <c r="F56" i="3"/>
  <c r="H56" i="3"/>
  <c r="K56" i="3"/>
  <c r="U12" i="3"/>
  <c r="V12" i="3"/>
  <c r="K12" i="3"/>
  <c r="L12" i="3"/>
  <c r="M12" i="3"/>
  <c r="Q12" i="3"/>
  <c r="G12" i="3"/>
  <c r="I12" i="3"/>
  <c r="N12" i="3"/>
  <c r="P12" i="3"/>
  <c r="O12" i="3"/>
  <c r="H12" i="3"/>
  <c r="C12" i="3"/>
  <c r="E12" i="3"/>
  <c r="D12" i="3"/>
  <c r="F12" i="3"/>
  <c r="U25" i="3"/>
  <c r="V25" i="3"/>
  <c r="K25" i="3"/>
  <c r="L25" i="3"/>
  <c r="M25" i="3"/>
  <c r="Q25" i="3"/>
  <c r="P25" i="3"/>
  <c r="G25" i="3"/>
  <c r="I25" i="3"/>
  <c r="N25" i="3"/>
  <c r="C25" i="3"/>
  <c r="D25" i="3"/>
  <c r="E25" i="3"/>
  <c r="H25" i="3"/>
  <c r="O25" i="3"/>
  <c r="F25" i="3"/>
  <c r="U60" i="3"/>
  <c r="V60" i="3"/>
  <c r="K60" i="3"/>
  <c r="L60" i="3"/>
  <c r="M60" i="3"/>
  <c r="Q60" i="3"/>
  <c r="G60" i="3"/>
  <c r="I60" i="3"/>
  <c r="N60" i="3"/>
  <c r="O60" i="3"/>
  <c r="P60" i="3"/>
  <c r="F60" i="3"/>
  <c r="H60" i="3"/>
  <c r="C60" i="3"/>
  <c r="E60" i="3"/>
  <c r="D60" i="3"/>
  <c r="U19" i="3"/>
  <c r="V19" i="3"/>
  <c r="K19" i="3"/>
  <c r="L19" i="3"/>
  <c r="M19" i="3"/>
  <c r="Q19" i="3"/>
  <c r="G19" i="3"/>
  <c r="O19" i="3"/>
  <c r="I19" i="3"/>
  <c r="P19" i="3"/>
  <c r="N19" i="3"/>
  <c r="C19" i="3"/>
  <c r="F19" i="3"/>
  <c r="D19" i="3"/>
  <c r="E19" i="3"/>
  <c r="H19" i="3"/>
  <c r="D108" i="3"/>
  <c r="E30" i="3"/>
  <c r="F54" i="3"/>
  <c r="G75" i="3"/>
  <c r="U16" i="3"/>
  <c r="V16" i="3"/>
  <c r="N16" i="3"/>
  <c r="P16" i="3"/>
  <c r="Q16" i="3"/>
  <c r="M16" i="3"/>
  <c r="I16" i="3"/>
  <c r="O16" i="3"/>
  <c r="K16" i="3"/>
  <c r="G16" i="3"/>
  <c r="L16" i="3"/>
  <c r="H16" i="3"/>
  <c r="D16" i="3"/>
  <c r="E16" i="3"/>
  <c r="F16" i="3"/>
  <c r="D58" i="3"/>
  <c r="E77" i="3"/>
  <c r="F100" i="3"/>
  <c r="H98" i="3"/>
  <c r="E63" i="3"/>
  <c r="F110" i="3"/>
  <c r="H115" i="3"/>
  <c r="U78" i="3"/>
  <c r="V78" i="3"/>
  <c r="N78" i="3"/>
  <c r="O78" i="3"/>
  <c r="P78" i="3"/>
  <c r="L78" i="3"/>
  <c r="F78" i="3"/>
  <c r="I78" i="3"/>
  <c r="Q78" i="3"/>
  <c r="K78" i="3"/>
  <c r="G78" i="3"/>
  <c r="D78" i="3"/>
  <c r="E78" i="3"/>
  <c r="H78" i="3"/>
  <c r="M78" i="3"/>
  <c r="U102" i="3"/>
  <c r="M102" i="3"/>
  <c r="N102" i="3"/>
  <c r="V102" i="3"/>
  <c r="O102" i="3"/>
  <c r="I102" i="3"/>
  <c r="K102" i="3"/>
  <c r="L102" i="3"/>
  <c r="P102" i="3"/>
  <c r="G102" i="3"/>
  <c r="C102" i="3"/>
  <c r="E102" i="3"/>
  <c r="F102" i="3"/>
  <c r="Q102" i="3"/>
  <c r="H102" i="3"/>
  <c r="U34" i="3"/>
  <c r="V34" i="3"/>
  <c r="M34" i="3"/>
  <c r="N34" i="3"/>
  <c r="O34" i="3"/>
  <c r="I34" i="3"/>
  <c r="K34" i="3"/>
  <c r="Q34" i="3"/>
  <c r="P34" i="3"/>
  <c r="G34" i="3"/>
  <c r="L34" i="3"/>
  <c r="C34" i="3"/>
  <c r="D34" i="3"/>
  <c r="E34" i="3"/>
  <c r="F34" i="3"/>
  <c r="H34" i="3"/>
  <c r="U57" i="3"/>
  <c r="M57" i="3"/>
  <c r="N57" i="3"/>
  <c r="O57" i="3"/>
  <c r="V57" i="3"/>
  <c r="I57" i="3"/>
  <c r="K57" i="3"/>
  <c r="Q57" i="3"/>
  <c r="G57" i="3"/>
  <c r="C57" i="3"/>
  <c r="D57" i="3"/>
  <c r="E57" i="3"/>
  <c r="H57" i="3"/>
  <c r="F57" i="3"/>
  <c r="P57" i="3"/>
  <c r="L57" i="3"/>
  <c r="U81" i="3"/>
  <c r="V81" i="3"/>
  <c r="M81" i="3"/>
  <c r="N81" i="3"/>
  <c r="O81" i="3"/>
  <c r="I81" i="3"/>
  <c r="P81" i="3"/>
  <c r="L81" i="3"/>
  <c r="G81" i="3"/>
  <c r="C81" i="3"/>
  <c r="D81" i="3"/>
  <c r="H81" i="3"/>
  <c r="Q81" i="3"/>
  <c r="E81" i="3"/>
  <c r="K81" i="3"/>
  <c r="U27" i="3"/>
  <c r="V27" i="3"/>
  <c r="M27" i="3"/>
  <c r="N27" i="3"/>
  <c r="O27" i="3"/>
  <c r="I27" i="3"/>
  <c r="Q27" i="3"/>
  <c r="L27" i="3"/>
  <c r="P27" i="3"/>
  <c r="K27" i="3"/>
  <c r="G27" i="3"/>
  <c r="H27" i="3"/>
  <c r="C27" i="3"/>
  <c r="D27" i="3"/>
  <c r="E27" i="3"/>
  <c r="D109" i="3"/>
  <c r="U97" i="3"/>
  <c r="V97" i="3"/>
  <c r="N97" i="3"/>
  <c r="O97" i="3"/>
  <c r="P97" i="3"/>
  <c r="M97" i="3"/>
  <c r="Q97" i="3"/>
  <c r="H97" i="3"/>
  <c r="I97" i="3"/>
  <c r="D97" i="3"/>
  <c r="E97" i="3"/>
  <c r="F97" i="3"/>
  <c r="L97" i="3"/>
  <c r="G97" i="3"/>
  <c r="K97" i="3"/>
  <c r="U114" i="3"/>
  <c r="V114" i="3"/>
  <c r="N114" i="3"/>
  <c r="O114" i="3"/>
  <c r="P114" i="3"/>
  <c r="Q114" i="3"/>
  <c r="M114" i="3"/>
  <c r="L114" i="3"/>
  <c r="H114" i="3"/>
  <c r="G114" i="3"/>
  <c r="D114" i="3"/>
  <c r="E114" i="3"/>
  <c r="F114" i="3"/>
  <c r="K114" i="3"/>
  <c r="I114" i="3"/>
  <c r="U112" i="3"/>
  <c r="V112" i="3"/>
  <c r="N112" i="3"/>
  <c r="O112" i="3"/>
  <c r="P112" i="3"/>
  <c r="L112" i="3"/>
  <c r="Q112" i="3"/>
  <c r="M112" i="3"/>
  <c r="H112" i="3"/>
  <c r="K112" i="3"/>
  <c r="I112" i="3"/>
  <c r="D112" i="3"/>
  <c r="E112" i="3"/>
  <c r="F112" i="3"/>
  <c r="G112" i="3"/>
  <c r="U42" i="3"/>
  <c r="V42" i="3"/>
  <c r="N42" i="3"/>
  <c r="O42" i="3"/>
  <c r="P42" i="3"/>
  <c r="M42" i="3"/>
  <c r="Q42" i="3"/>
  <c r="L42" i="3"/>
  <c r="H42" i="3"/>
  <c r="I42" i="3"/>
  <c r="G42" i="3"/>
  <c r="D42" i="3"/>
  <c r="E42" i="3"/>
  <c r="K42" i="3"/>
  <c r="F42" i="3"/>
  <c r="U38" i="3"/>
  <c r="V38" i="3"/>
  <c r="N38" i="3"/>
  <c r="O38" i="3"/>
  <c r="P38" i="3"/>
  <c r="L38" i="3"/>
  <c r="Q38" i="3"/>
  <c r="M38" i="3"/>
  <c r="H38" i="3"/>
  <c r="D38" i="3"/>
  <c r="E38" i="3"/>
  <c r="F38" i="3"/>
  <c r="G38" i="3"/>
  <c r="I38" i="3"/>
  <c r="K38" i="3"/>
  <c r="U47" i="3"/>
  <c r="V47" i="3"/>
  <c r="N47" i="3"/>
  <c r="O47" i="3"/>
  <c r="P47" i="3"/>
  <c r="Q47" i="3"/>
  <c r="M47" i="3"/>
  <c r="K47" i="3"/>
  <c r="L47" i="3"/>
  <c r="H47" i="3"/>
  <c r="I47" i="3"/>
  <c r="D47" i="3"/>
  <c r="E47" i="3"/>
  <c r="F47" i="3"/>
  <c r="U14" i="3"/>
  <c r="V14" i="3"/>
  <c r="N14" i="3"/>
  <c r="O14" i="3"/>
  <c r="P14" i="3"/>
  <c r="Q14" i="3"/>
  <c r="K14" i="3"/>
  <c r="M14" i="3"/>
  <c r="H14" i="3"/>
  <c r="D14" i="3"/>
  <c r="L14" i="3"/>
  <c r="E14" i="3"/>
  <c r="G14" i="3"/>
  <c r="I14" i="3"/>
  <c r="F14" i="3"/>
  <c r="U59" i="3"/>
  <c r="V59" i="3"/>
  <c r="N59" i="3"/>
  <c r="O59" i="3"/>
  <c r="P59" i="3"/>
  <c r="Q59" i="3"/>
  <c r="M59" i="3"/>
  <c r="H59" i="3"/>
  <c r="L59" i="3"/>
  <c r="I59" i="3"/>
  <c r="D59" i="3"/>
  <c r="E59" i="3"/>
  <c r="K59" i="3"/>
  <c r="E95" i="3"/>
  <c r="F59" i="3"/>
  <c r="U98" i="3"/>
  <c r="V98" i="3"/>
  <c r="N98" i="3"/>
  <c r="P98" i="3"/>
  <c r="Q98" i="3"/>
  <c r="I98" i="3"/>
  <c r="O98" i="3"/>
  <c r="M98" i="3"/>
  <c r="K98" i="3"/>
  <c r="L98" i="3"/>
  <c r="D98" i="3"/>
  <c r="E98" i="3"/>
  <c r="U10" i="3"/>
  <c r="V10" i="3"/>
  <c r="N10" i="3"/>
  <c r="O10" i="3"/>
  <c r="P10" i="3"/>
  <c r="F10" i="3"/>
  <c r="M10" i="3"/>
  <c r="I10" i="3"/>
  <c r="Q10" i="3"/>
  <c r="L10" i="3"/>
  <c r="G10" i="3"/>
  <c r="K10" i="3"/>
  <c r="H10" i="3"/>
  <c r="D10" i="3"/>
  <c r="E10" i="3"/>
  <c r="U74" i="3"/>
  <c r="M74" i="3"/>
  <c r="N74" i="3"/>
  <c r="O74" i="3"/>
  <c r="V74" i="3"/>
  <c r="P74" i="3"/>
  <c r="I74" i="3"/>
  <c r="L74" i="3"/>
  <c r="K74" i="3"/>
  <c r="Q74" i="3"/>
  <c r="G74" i="3"/>
  <c r="C74" i="3"/>
  <c r="H74" i="3"/>
  <c r="E74" i="3"/>
  <c r="F74" i="3"/>
  <c r="U52" i="3"/>
  <c r="V52" i="3"/>
  <c r="M52" i="3"/>
  <c r="N52" i="3"/>
  <c r="O52" i="3"/>
  <c r="I52" i="3"/>
  <c r="P52" i="3"/>
  <c r="K52" i="3"/>
  <c r="Q52" i="3"/>
  <c r="G52" i="3"/>
  <c r="H52" i="3"/>
  <c r="C52" i="3"/>
  <c r="L52" i="3"/>
  <c r="E52" i="3"/>
  <c r="F52" i="3"/>
  <c r="U93" i="3"/>
  <c r="M93" i="3"/>
  <c r="N93" i="3"/>
  <c r="O93" i="3"/>
  <c r="V93" i="3"/>
  <c r="I93" i="3"/>
  <c r="K93" i="3"/>
  <c r="P93" i="3"/>
  <c r="L93" i="3"/>
  <c r="G93" i="3"/>
  <c r="C93" i="3"/>
  <c r="D93" i="3"/>
  <c r="E93" i="3"/>
  <c r="Q93" i="3"/>
  <c r="F93" i="3"/>
  <c r="U66" i="3"/>
  <c r="V66" i="3"/>
  <c r="M66" i="3"/>
  <c r="N66" i="3"/>
  <c r="O66" i="3"/>
  <c r="I66" i="3"/>
  <c r="L66" i="3"/>
  <c r="K66" i="3"/>
  <c r="Q66" i="3"/>
  <c r="P66" i="3"/>
  <c r="G66" i="3"/>
  <c r="C66" i="3"/>
  <c r="D66" i="3"/>
  <c r="E66" i="3"/>
  <c r="F66" i="3"/>
  <c r="H66" i="3"/>
  <c r="U89" i="3"/>
  <c r="V89" i="3"/>
  <c r="M89" i="3"/>
  <c r="N89" i="3"/>
  <c r="O89" i="3"/>
  <c r="L89" i="3"/>
  <c r="I89" i="3"/>
  <c r="K89" i="3"/>
  <c r="Q89" i="3"/>
  <c r="P89" i="3"/>
  <c r="G89" i="3"/>
  <c r="C89" i="3"/>
  <c r="D89" i="3"/>
  <c r="E89" i="3"/>
  <c r="H89" i="3"/>
  <c r="F89" i="3"/>
  <c r="D95" i="3"/>
  <c r="U113" i="3"/>
  <c r="V113" i="3"/>
  <c r="N113" i="3"/>
  <c r="O113" i="3"/>
  <c r="P113" i="3"/>
  <c r="Q113" i="3"/>
  <c r="M113" i="3"/>
  <c r="H113" i="3"/>
  <c r="D113" i="3"/>
  <c r="E113" i="3"/>
  <c r="F113" i="3"/>
  <c r="K113" i="3"/>
  <c r="G113" i="3"/>
  <c r="I113" i="3"/>
  <c r="L113" i="3"/>
  <c r="U37" i="3"/>
  <c r="V37" i="3"/>
  <c r="N37" i="3"/>
  <c r="O37" i="3"/>
  <c r="P37" i="3"/>
  <c r="M37" i="3"/>
  <c r="Q37" i="3"/>
  <c r="H37" i="3"/>
  <c r="D37" i="3"/>
  <c r="E37" i="3"/>
  <c r="F37" i="3"/>
  <c r="I37" i="3"/>
  <c r="K37" i="3"/>
  <c r="G37" i="3"/>
  <c r="L37" i="3"/>
  <c r="C98" i="3"/>
  <c r="C46" i="3"/>
  <c r="C16" i="3"/>
  <c r="C10" i="3"/>
  <c r="F115" i="3"/>
  <c r="F43" i="3"/>
  <c r="G43" i="3"/>
  <c r="U100" i="3"/>
  <c r="V100" i="3"/>
  <c r="N100" i="3"/>
  <c r="P100" i="3"/>
  <c r="Q100" i="3"/>
  <c r="M100" i="3"/>
  <c r="I100" i="3"/>
  <c r="O100" i="3"/>
  <c r="K100" i="3"/>
  <c r="L100" i="3"/>
  <c r="G100" i="3"/>
  <c r="D100" i="3"/>
  <c r="E100" i="3"/>
  <c r="U95" i="3"/>
  <c r="V95" i="3"/>
  <c r="N95" i="3"/>
  <c r="P95" i="3"/>
  <c r="Q95" i="3"/>
  <c r="L95" i="3"/>
  <c r="M95" i="3"/>
  <c r="O95" i="3"/>
  <c r="F95" i="3"/>
  <c r="K95" i="3"/>
  <c r="I95" i="3"/>
  <c r="G95" i="3"/>
  <c r="C95" i="3"/>
  <c r="U82" i="3"/>
  <c r="V82" i="3"/>
  <c r="N82" i="3"/>
  <c r="P82" i="3"/>
  <c r="Q82" i="3"/>
  <c r="L82" i="3"/>
  <c r="M82" i="3"/>
  <c r="G82" i="3"/>
  <c r="O82" i="3"/>
  <c r="F82" i="3"/>
  <c r="I82" i="3"/>
  <c r="H82" i="3"/>
  <c r="K82" i="3"/>
  <c r="C82" i="3"/>
  <c r="U58" i="3"/>
  <c r="V58" i="3"/>
  <c r="N58" i="3"/>
  <c r="P58" i="3"/>
  <c r="Q58" i="3"/>
  <c r="L58" i="3"/>
  <c r="M58" i="3"/>
  <c r="O58" i="3"/>
  <c r="K58" i="3"/>
  <c r="G58" i="3"/>
  <c r="I58" i="3"/>
  <c r="C58" i="3"/>
  <c r="D86" i="3"/>
  <c r="H100" i="3"/>
  <c r="U94" i="3"/>
  <c r="V94" i="3"/>
  <c r="N94" i="3"/>
  <c r="P94" i="3"/>
  <c r="Q94" i="3"/>
  <c r="L94" i="3"/>
  <c r="M94" i="3"/>
  <c r="O94" i="3"/>
  <c r="K94" i="3"/>
  <c r="I94" i="3"/>
  <c r="F94" i="3"/>
  <c r="G94" i="3"/>
  <c r="H94" i="3"/>
  <c r="C94" i="3"/>
  <c r="U45" i="3"/>
  <c r="V45" i="3"/>
  <c r="N45" i="3"/>
  <c r="P45" i="3"/>
  <c r="Q45" i="3"/>
  <c r="L45" i="3"/>
  <c r="M45" i="3"/>
  <c r="G45" i="3"/>
  <c r="O45" i="3"/>
  <c r="K45" i="3"/>
  <c r="F45" i="3"/>
  <c r="H45" i="3"/>
  <c r="I45" i="3"/>
  <c r="C45" i="3"/>
  <c r="D102" i="3"/>
  <c r="G98" i="3"/>
  <c r="H93" i="3"/>
  <c r="U75" i="3"/>
  <c r="V75" i="3"/>
  <c r="N75" i="3"/>
  <c r="P75" i="3"/>
  <c r="O75" i="3"/>
  <c r="Q75" i="3"/>
  <c r="I75" i="3"/>
  <c r="K75" i="3"/>
  <c r="L75" i="3"/>
  <c r="H75" i="3"/>
  <c r="M75" i="3"/>
  <c r="D75" i="3"/>
  <c r="E75" i="3"/>
  <c r="C43" i="3"/>
  <c r="U116" i="3"/>
  <c r="V116" i="3"/>
  <c r="N116" i="3"/>
  <c r="P116" i="3"/>
  <c r="Q116" i="3"/>
  <c r="L116" i="3"/>
  <c r="M116" i="3"/>
  <c r="O116" i="3"/>
  <c r="I116" i="3"/>
  <c r="F116" i="3"/>
  <c r="H116" i="3"/>
  <c r="G116" i="3"/>
  <c r="K116" i="3"/>
  <c r="C116" i="3"/>
  <c r="U86" i="3"/>
  <c r="V86" i="3"/>
  <c r="N86" i="3"/>
  <c r="P86" i="3"/>
  <c r="Q86" i="3"/>
  <c r="L86" i="3"/>
  <c r="M86" i="3"/>
  <c r="O86" i="3"/>
  <c r="G86" i="3"/>
  <c r="I86" i="3"/>
  <c r="F86" i="3"/>
  <c r="K86" i="3"/>
  <c r="H86" i="3"/>
  <c r="C86" i="3"/>
  <c r="C97" i="3"/>
  <c r="C112" i="3"/>
  <c r="C42" i="3"/>
  <c r="C47" i="3"/>
  <c r="C59" i="3"/>
  <c r="D94" i="3"/>
  <c r="E110" i="3"/>
  <c r="F30" i="3"/>
  <c r="G47" i="3"/>
  <c r="U13" i="3"/>
  <c r="V13" i="3"/>
  <c r="N13" i="3"/>
  <c r="P13" i="3"/>
  <c r="O13" i="3"/>
  <c r="L13" i="3"/>
  <c r="I13" i="3"/>
  <c r="K13" i="3"/>
  <c r="Q13" i="3"/>
  <c r="G13" i="3"/>
  <c r="H13" i="3"/>
  <c r="D13" i="3"/>
  <c r="M13" i="3"/>
  <c r="E13" i="3"/>
  <c r="U39" i="3"/>
  <c r="V39" i="3"/>
  <c r="N39" i="3"/>
  <c r="O39" i="3"/>
  <c r="P39" i="3"/>
  <c r="L39" i="3"/>
  <c r="F39" i="3"/>
  <c r="Q39" i="3"/>
  <c r="I39" i="3"/>
  <c r="G39" i="3"/>
  <c r="D39" i="3"/>
  <c r="M39" i="3"/>
  <c r="H39" i="3"/>
  <c r="E39" i="3"/>
  <c r="K39" i="3"/>
  <c r="C75" i="3"/>
  <c r="U109" i="3"/>
  <c r="V109" i="3"/>
  <c r="N109" i="3"/>
  <c r="P109" i="3"/>
  <c r="Q109" i="3"/>
  <c r="O109" i="3"/>
  <c r="M109" i="3"/>
  <c r="H109" i="3"/>
  <c r="F109" i="3"/>
  <c r="G109" i="3"/>
  <c r="K109" i="3"/>
  <c r="I109" i="3"/>
  <c r="L109" i="3"/>
  <c r="C109" i="3"/>
  <c r="U108" i="3"/>
  <c r="V108" i="3"/>
  <c r="N108" i="3"/>
  <c r="P108" i="3"/>
  <c r="Q108" i="3"/>
  <c r="L108" i="3"/>
  <c r="M108" i="3"/>
  <c r="G108" i="3"/>
  <c r="O108" i="3"/>
  <c r="F108" i="3"/>
  <c r="I108" i="3"/>
  <c r="K108" i="3"/>
  <c r="H108" i="3"/>
  <c r="C108" i="3"/>
  <c r="U77" i="3"/>
  <c r="V77" i="3"/>
  <c r="N77" i="3"/>
  <c r="P77" i="3"/>
  <c r="Q77" i="3"/>
  <c r="L77" i="3"/>
  <c r="M77" i="3"/>
  <c r="O77" i="3"/>
  <c r="G77" i="3"/>
  <c r="I77" i="3"/>
  <c r="H77" i="3"/>
  <c r="F77" i="3"/>
  <c r="K77" i="3"/>
  <c r="C77" i="3"/>
  <c r="V119" i="3"/>
  <c r="U119" i="3"/>
  <c r="Q119" i="3"/>
  <c r="M119" i="3"/>
  <c r="O119" i="3"/>
  <c r="H119" i="3"/>
  <c r="N119" i="3"/>
  <c r="K119" i="3"/>
  <c r="P119" i="3"/>
  <c r="G119" i="3"/>
  <c r="I119" i="3"/>
  <c r="L119" i="3"/>
  <c r="C119" i="3"/>
  <c r="D119" i="3"/>
  <c r="F119" i="3"/>
  <c r="V101" i="3"/>
  <c r="U101" i="3"/>
  <c r="Q101" i="3"/>
  <c r="M101" i="3"/>
  <c r="O101" i="3"/>
  <c r="N101" i="3"/>
  <c r="P101" i="3"/>
  <c r="H101" i="3"/>
  <c r="K101" i="3"/>
  <c r="G101" i="3"/>
  <c r="L101" i="3"/>
  <c r="C101" i="3"/>
  <c r="D101" i="3"/>
  <c r="I101" i="3"/>
  <c r="F101" i="3"/>
  <c r="V51" i="3"/>
  <c r="U51" i="3"/>
  <c r="Q51" i="3"/>
  <c r="M51" i="3"/>
  <c r="O51" i="3"/>
  <c r="P51" i="3"/>
  <c r="L51" i="3"/>
  <c r="H51" i="3"/>
  <c r="N51" i="3"/>
  <c r="K51" i="3"/>
  <c r="I51" i="3"/>
  <c r="C51" i="3"/>
  <c r="G51" i="3"/>
  <c r="D51" i="3"/>
  <c r="F51" i="3"/>
  <c r="V3" i="3"/>
  <c r="U3" i="3"/>
  <c r="Q3" i="3"/>
  <c r="M3" i="3"/>
  <c r="O3" i="3"/>
  <c r="N3" i="3"/>
  <c r="H3" i="3"/>
  <c r="P3" i="3"/>
  <c r="K3" i="3"/>
  <c r="G3" i="3"/>
  <c r="C3" i="3"/>
  <c r="D3" i="3"/>
  <c r="I3" i="3"/>
  <c r="F3" i="3"/>
  <c r="L3" i="3"/>
  <c r="V91" i="3"/>
  <c r="U91" i="3"/>
  <c r="Q91" i="3"/>
  <c r="M91" i="3"/>
  <c r="O91" i="3"/>
  <c r="P91" i="3"/>
  <c r="H91" i="3"/>
  <c r="N91" i="3"/>
  <c r="K91" i="3"/>
  <c r="G91" i="3"/>
  <c r="I91" i="3"/>
  <c r="C91" i="3"/>
  <c r="L91" i="3"/>
  <c r="D91" i="3"/>
  <c r="F91" i="3"/>
  <c r="V76" i="3"/>
  <c r="U76" i="3"/>
  <c r="Q76" i="3"/>
  <c r="M76" i="3"/>
  <c r="O76" i="3"/>
  <c r="N76" i="3"/>
  <c r="L76" i="3"/>
  <c r="H76" i="3"/>
  <c r="K76" i="3"/>
  <c r="P76" i="3"/>
  <c r="C76" i="3"/>
  <c r="D76" i="3"/>
  <c r="I76" i="3"/>
  <c r="G76" i="3"/>
  <c r="F76" i="3"/>
  <c r="V96" i="3"/>
  <c r="U96" i="3"/>
  <c r="Q96" i="3"/>
  <c r="M96" i="3"/>
  <c r="O96" i="3"/>
  <c r="P96" i="3"/>
  <c r="H96" i="3"/>
  <c r="N96" i="3"/>
  <c r="L96" i="3"/>
  <c r="G96" i="3"/>
  <c r="I96" i="3"/>
  <c r="C96" i="3"/>
  <c r="K96" i="3"/>
  <c r="D96" i="3"/>
  <c r="V29" i="3"/>
  <c r="U29" i="3"/>
  <c r="Q29" i="3"/>
  <c r="M29" i="3"/>
  <c r="O29" i="3"/>
  <c r="N29" i="3"/>
  <c r="P29" i="3"/>
  <c r="L29" i="3"/>
  <c r="H29" i="3"/>
  <c r="K29" i="3"/>
  <c r="C29" i="3"/>
  <c r="G29" i="3"/>
  <c r="D29" i="3"/>
  <c r="I29" i="3"/>
  <c r="V69" i="3"/>
  <c r="U69" i="3"/>
  <c r="Q69" i="3"/>
  <c r="M69" i="3"/>
  <c r="O69" i="3"/>
  <c r="K69" i="3"/>
  <c r="H69" i="3"/>
  <c r="N69" i="3"/>
  <c r="L69" i="3"/>
  <c r="P69" i="3"/>
  <c r="G69" i="3"/>
  <c r="F69" i="3"/>
  <c r="I69" i="3"/>
  <c r="C69" i="3"/>
  <c r="D69" i="3"/>
  <c r="V22" i="3"/>
  <c r="U22" i="3"/>
  <c r="Q22" i="3"/>
  <c r="M22" i="3"/>
  <c r="O22" i="3"/>
  <c r="N22" i="3"/>
  <c r="L22" i="3"/>
  <c r="P22" i="3"/>
  <c r="K22" i="3"/>
  <c r="H22" i="3"/>
  <c r="G22" i="3"/>
  <c r="F22" i="3"/>
  <c r="C22" i="3"/>
  <c r="D22" i="3"/>
  <c r="I22" i="3"/>
  <c r="D116" i="3"/>
  <c r="D45" i="3"/>
  <c r="E94" i="3"/>
  <c r="F13" i="3"/>
  <c r="U104" i="3"/>
  <c r="V104" i="3"/>
  <c r="O104" i="3"/>
  <c r="P104" i="3"/>
  <c r="Q104" i="3"/>
  <c r="L104" i="3"/>
  <c r="K104" i="3"/>
  <c r="N104" i="3"/>
  <c r="I104" i="3"/>
  <c r="U117" i="3"/>
  <c r="V117" i="3"/>
  <c r="O117" i="3"/>
  <c r="P117" i="3"/>
  <c r="Q117" i="3"/>
  <c r="K117" i="3"/>
  <c r="N117" i="3"/>
  <c r="M117" i="3"/>
  <c r="L117" i="3"/>
  <c r="I117" i="3"/>
  <c r="U99" i="3"/>
  <c r="V99" i="3"/>
  <c r="M99" i="3"/>
  <c r="O99" i="3"/>
  <c r="P99" i="3"/>
  <c r="Q99" i="3"/>
  <c r="K99" i="3"/>
  <c r="L99" i="3"/>
  <c r="N99" i="3"/>
  <c r="I99" i="3"/>
  <c r="U68" i="3"/>
  <c r="V68" i="3"/>
  <c r="M68" i="3"/>
  <c r="O68" i="3"/>
  <c r="P68" i="3"/>
  <c r="Q68" i="3"/>
  <c r="K68" i="3"/>
  <c r="N68" i="3"/>
  <c r="I68" i="3"/>
  <c r="U49" i="3"/>
  <c r="V49" i="3"/>
  <c r="M49" i="3"/>
  <c r="O49" i="3"/>
  <c r="P49" i="3"/>
  <c r="Q49" i="3"/>
  <c r="K49" i="3"/>
  <c r="L49" i="3"/>
  <c r="N49" i="3"/>
  <c r="I49" i="3"/>
  <c r="U79" i="3"/>
  <c r="V79" i="3"/>
  <c r="M79" i="3"/>
  <c r="O79" i="3"/>
  <c r="P79" i="3"/>
  <c r="Q79" i="3"/>
  <c r="K79" i="3"/>
  <c r="N79" i="3"/>
  <c r="L79" i="3"/>
  <c r="I79" i="3"/>
  <c r="U111" i="3"/>
  <c r="V111" i="3"/>
  <c r="M111" i="3"/>
  <c r="O111" i="3"/>
  <c r="P111" i="3"/>
  <c r="Q111" i="3"/>
  <c r="L111" i="3"/>
  <c r="K111" i="3"/>
  <c r="N111" i="3"/>
  <c r="I111" i="3"/>
  <c r="U20" i="3"/>
  <c r="V20" i="3"/>
  <c r="M20" i="3"/>
  <c r="O20" i="3"/>
  <c r="P20" i="3"/>
  <c r="Q20" i="3"/>
  <c r="N20" i="3"/>
  <c r="K20" i="3"/>
  <c r="L20" i="3"/>
  <c r="I20" i="3"/>
  <c r="U36" i="3"/>
  <c r="V36" i="3"/>
  <c r="M36" i="3"/>
  <c r="O36" i="3"/>
  <c r="P36" i="3"/>
  <c r="Q36" i="3"/>
  <c r="K36" i="3"/>
  <c r="N36" i="3"/>
  <c r="L36" i="3"/>
  <c r="I36" i="3"/>
  <c r="U55" i="3"/>
  <c r="V55" i="3"/>
  <c r="M55" i="3"/>
  <c r="O55" i="3"/>
  <c r="P55" i="3"/>
  <c r="Q55" i="3"/>
  <c r="N55" i="3"/>
  <c r="L55" i="3"/>
  <c r="K55" i="3"/>
  <c r="I55" i="3"/>
  <c r="D26" i="3"/>
  <c r="E120" i="3"/>
  <c r="E72" i="3"/>
  <c r="E106" i="3"/>
  <c r="E61" i="3"/>
  <c r="E40" i="3"/>
  <c r="E64" i="3"/>
  <c r="E85" i="3"/>
  <c r="E4" i="3"/>
  <c r="E41" i="3"/>
  <c r="E33" i="3"/>
  <c r="F55" i="3"/>
  <c r="G73" i="3"/>
  <c r="G80" i="3"/>
  <c r="G20" i="3"/>
  <c r="G44" i="3"/>
  <c r="H48" i="3"/>
  <c r="H106" i="3"/>
  <c r="H49" i="3"/>
  <c r="H33" i="3"/>
  <c r="K6" i="3"/>
  <c r="M104" i="3"/>
  <c r="M70" i="3"/>
  <c r="V103" i="3"/>
  <c r="O103" i="3"/>
  <c r="Q103" i="3"/>
  <c r="U103" i="3"/>
  <c r="M103" i="3"/>
  <c r="N103" i="3"/>
  <c r="H103" i="3"/>
  <c r="L103" i="3"/>
  <c r="K103" i="3"/>
  <c r="V92" i="3"/>
  <c r="U92" i="3"/>
  <c r="O92" i="3"/>
  <c r="Q92" i="3"/>
  <c r="M92" i="3"/>
  <c r="N92" i="3"/>
  <c r="L92" i="3"/>
  <c r="P92" i="3"/>
  <c r="H92" i="3"/>
  <c r="K92" i="3"/>
  <c r="U71" i="3"/>
  <c r="V71" i="3"/>
  <c r="O71" i="3"/>
  <c r="Q71" i="3"/>
  <c r="M71" i="3"/>
  <c r="P71" i="3"/>
  <c r="L71" i="3"/>
  <c r="N71" i="3"/>
  <c r="H71" i="3"/>
  <c r="K71" i="3"/>
  <c r="U87" i="3"/>
  <c r="V87" i="3"/>
  <c r="O87" i="3"/>
  <c r="Q87" i="3"/>
  <c r="M87" i="3"/>
  <c r="N87" i="3"/>
  <c r="H87" i="3"/>
  <c r="P87" i="3"/>
  <c r="L87" i="3"/>
  <c r="K87" i="3"/>
  <c r="U32" i="3"/>
  <c r="V32" i="3"/>
  <c r="O32" i="3"/>
  <c r="Q32" i="3"/>
  <c r="M32" i="3"/>
  <c r="L32" i="3"/>
  <c r="P32" i="3"/>
  <c r="N32" i="3"/>
  <c r="H32" i="3"/>
  <c r="K32" i="3"/>
  <c r="U8" i="3"/>
  <c r="V8" i="3"/>
  <c r="O8" i="3"/>
  <c r="Q8" i="3"/>
  <c r="M8" i="3"/>
  <c r="N8" i="3"/>
  <c r="L8" i="3"/>
  <c r="H8" i="3"/>
  <c r="P8" i="3"/>
  <c r="K8" i="3"/>
  <c r="U26" i="3"/>
  <c r="V26" i="3"/>
  <c r="O26" i="3"/>
  <c r="P26" i="3"/>
  <c r="Q26" i="3"/>
  <c r="K26" i="3"/>
  <c r="M26" i="3"/>
  <c r="N26" i="3"/>
  <c r="H26" i="3"/>
  <c r="U35" i="3"/>
  <c r="V35" i="3"/>
  <c r="O35" i="3"/>
  <c r="P35" i="3"/>
  <c r="Q35" i="3"/>
  <c r="K35" i="3"/>
  <c r="M35" i="3"/>
  <c r="N35" i="3"/>
  <c r="H35" i="3"/>
  <c r="U15" i="3"/>
  <c r="V15" i="3"/>
  <c r="O15" i="3"/>
  <c r="P15" i="3"/>
  <c r="Q15" i="3"/>
  <c r="K15" i="3"/>
  <c r="M15" i="3"/>
  <c r="F15" i="3"/>
  <c r="N15" i="3"/>
  <c r="H15" i="3"/>
  <c r="U5" i="3"/>
  <c r="V5" i="3"/>
  <c r="O5" i="3"/>
  <c r="P5" i="3"/>
  <c r="Q5" i="3"/>
  <c r="K5" i="3"/>
  <c r="M5" i="3"/>
  <c r="N5" i="3"/>
  <c r="L5" i="3"/>
  <c r="F5" i="3"/>
  <c r="H5" i="3"/>
  <c r="C40" i="3"/>
  <c r="C33" i="3"/>
  <c r="F48" i="3"/>
  <c r="F9" i="3"/>
  <c r="F28" i="3"/>
  <c r="F6" i="3"/>
  <c r="F105" i="3"/>
  <c r="F31" i="3"/>
  <c r="G65" i="3"/>
  <c r="G55" i="3"/>
  <c r="H28" i="3"/>
  <c r="H111" i="3"/>
  <c r="I107" i="3"/>
  <c r="I84" i="3"/>
  <c r="I18" i="3"/>
  <c r="I62" i="3"/>
  <c r="K9" i="3"/>
  <c r="L105" i="3"/>
  <c r="N73" i="3"/>
  <c r="U120" i="3"/>
  <c r="V120" i="3"/>
  <c r="P120" i="3"/>
  <c r="Q120" i="3"/>
  <c r="L120" i="3"/>
  <c r="N120" i="3"/>
  <c r="G120" i="3"/>
  <c r="O120" i="3"/>
  <c r="M120" i="3"/>
  <c r="I120" i="3"/>
  <c r="U72" i="3"/>
  <c r="V72" i="3"/>
  <c r="P72" i="3"/>
  <c r="Q72" i="3"/>
  <c r="L72" i="3"/>
  <c r="N72" i="3"/>
  <c r="M72" i="3"/>
  <c r="O72" i="3"/>
  <c r="G72" i="3"/>
  <c r="I72" i="3"/>
  <c r="U106" i="3"/>
  <c r="V106" i="3"/>
  <c r="P106" i="3"/>
  <c r="Q106" i="3"/>
  <c r="L106" i="3"/>
  <c r="N106" i="3"/>
  <c r="G106" i="3"/>
  <c r="M106" i="3"/>
  <c r="O106" i="3"/>
  <c r="I106" i="3"/>
  <c r="U61" i="3"/>
  <c r="V61" i="3"/>
  <c r="P61" i="3"/>
  <c r="Q61" i="3"/>
  <c r="L61" i="3"/>
  <c r="N61" i="3"/>
  <c r="M61" i="3"/>
  <c r="O61" i="3"/>
  <c r="G61" i="3"/>
  <c r="I61" i="3"/>
  <c r="U40" i="3"/>
  <c r="V40" i="3"/>
  <c r="P40" i="3"/>
  <c r="Q40" i="3"/>
  <c r="L40" i="3"/>
  <c r="N40" i="3"/>
  <c r="G40" i="3"/>
  <c r="M40" i="3"/>
  <c r="O40" i="3"/>
  <c r="I40" i="3"/>
  <c r="U64" i="3"/>
  <c r="V64" i="3"/>
  <c r="P64" i="3"/>
  <c r="Q64" i="3"/>
  <c r="L64" i="3"/>
  <c r="N64" i="3"/>
  <c r="M64" i="3"/>
  <c r="O64" i="3"/>
  <c r="G64" i="3"/>
  <c r="I64" i="3"/>
  <c r="U85" i="3"/>
  <c r="V85" i="3"/>
  <c r="P85" i="3"/>
  <c r="Q85" i="3"/>
  <c r="L85" i="3"/>
  <c r="N85" i="3"/>
  <c r="G85" i="3"/>
  <c r="M85" i="3"/>
  <c r="O85" i="3"/>
  <c r="I85" i="3"/>
  <c r="K85" i="3"/>
  <c r="U4" i="3"/>
  <c r="V4" i="3"/>
  <c r="P4" i="3"/>
  <c r="Q4" i="3"/>
  <c r="L4" i="3"/>
  <c r="N4" i="3"/>
  <c r="M4" i="3"/>
  <c r="K4" i="3"/>
  <c r="O4" i="3"/>
  <c r="G4" i="3"/>
  <c r="I4" i="3"/>
  <c r="U41" i="3"/>
  <c r="V41" i="3"/>
  <c r="P41" i="3"/>
  <c r="Q41" i="3"/>
  <c r="L41" i="3"/>
  <c r="N41" i="3"/>
  <c r="K41" i="3"/>
  <c r="G41" i="3"/>
  <c r="M41" i="3"/>
  <c r="I41" i="3"/>
  <c r="O41" i="3"/>
  <c r="U33" i="3"/>
  <c r="V33" i="3"/>
  <c r="P33" i="3"/>
  <c r="Q33" i="3"/>
  <c r="L33" i="3"/>
  <c r="N33" i="3"/>
  <c r="M33" i="3"/>
  <c r="O33" i="3"/>
  <c r="G33" i="3"/>
  <c r="K33" i="3"/>
  <c r="I33" i="3"/>
  <c r="E9" i="3"/>
  <c r="E28" i="3"/>
  <c r="E6" i="3"/>
  <c r="E105" i="3"/>
  <c r="F73" i="3"/>
  <c r="F53" i="3"/>
  <c r="F50" i="3"/>
  <c r="F80" i="3"/>
  <c r="F88" i="3"/>
  <c r="F11" i="3"/>
  <c r="G117" i="3"/>
  <c r="G49" i="3"/>
  <c r="G18" i="3"/>
  <c r="G5" i="3"/>
  <c r="H117" i="3"/>
  <c r="K67" i="3"/>
  <c r="M53" i="3"/>
  <c r="N9" i="3"/>
  <c r="G50" i="3"/>
  <c r="G32" i="3"/>
  <c r="G23" i="3"/>
  <c r="H105" i="3"/>
  <c r="H85" i="3"/>
  <c r="H36" i="3"/>
  <c r="K40" i="3"/>
  <c r="N50" i="3"/>
  <c r="P62" i="3"/>
  <c r="H72" i="3"/>
  <c r="H68" i="3"/>
  <c r="I103" i="3"/>
  <c r="I71" i="3"/>
  <c r="I32" i="3"/>
  <c r="I26" i="3"/>
  <c r="I15" i="3"/>
  <c r="L26" i="3"/>
  <c r="V48" i="3"/>
  <c r="U48" i="3"/>
  <c r="O48" i="3"/>
  <c r="P48" i="3"/>
  <c r="Q48" i="3"/>
  <c r="G48" i="3"/>
  <c r="N48" i="3"/>
  <c r="M48" i="3"/>
  <c r="L48" i="3"/>
  <c r="V28" i="3"/>
  <c r="O28" i="3"/>
  <c r="U28" i="3"/>
  <c r="P28" i="3"/>
  <c r="Q28" i="3"/>
  <c r="G28" i="3"/>
  <c r="L28" i="3"/>
  <c r="N28" i="3"/>
  <c r="V6" i="3"/>
  <c r="U6" i="3"/>
  <c r="O6" i="3"/>
  <c r="P6" i="3"/>
  <c r="Q6" i="3"/>
  <c r="G6" i="3"/>
  <c r="L6" i="3"/>
  <c r="M6" i="3"/>
  <c r="V105" i="3"/>
  <c r="U105" i="3"/>
  <c r="O105" i="3"/>
  <c r="P105" i="3"/>
  <c r="Q105" i="3"/>
  <c r="G105" i="3"/>
  <c r="N105" i="3"/>
  <c r="V31" i="3"/>
  <c r="U31" i="3"/>
  <c r="O31" i="3"/>
  <c r="P31" i="3"/>
  <c r="Q31" i="3"/>
  <c r="G31" i="3"/>
  <c r="L31" i="3"/>
  <c r="M31" i="3"/>
  <c r="V2" i="3"/>
  <c r="U2" i="3"/>
  <c r="O2" i="3"/>
  <c r="P2" i="3"/>
  <c r="Q2" i="3"/>
  <c r="G2" i="3"/>
  <c r="N2" i="3"/>
  <c r="K2" i="3"/>
  <c r="L2" i="3"/>
  <c r="V7" i="3"/>
  <c r="O7" i="3"/>
  <c r="P7" i="3"/>
  <c r="Q7" i="3"/>
  <c r="L7" i="3"/>
  <c r="G7" i="3"/>
  <c r="U7" i="3"/>
  <c r="M7" i="3"/>
  <c r="V70" i="3"/>
  <c r="O70" i="3"/>
  <c r="U70" i="3"/>
  <c r="P70" i="3"/>
  <c r="Q70" i="3"/>
  <c r="K70" i="3"/>
  <c r="G70" i="3"/>
  <c r="H70" i="3"/>
  <c r="N70" i="3"/>
  <c r="L70" i="3"/>
  <c r="V24" i="3"/>
  <c r="U24" i="3"/>
  <c r="O24" i="3"/>
  <c r="P24" i="3"/>
  <c r="Q24" i="3"/>
  <c r="G24" i="3"/>
  <c r="K24" i="3"/>
  <c r="H24" i="3"/>
  <c r="M24" i="3"/>
  <c r="C50" i="3"/>
  <c r="C80" i="3"/>
  <c r="C83" i="3"/>
  <c r="E118" i="3"/>
  <c r="E107" i="3"/>
  <c r="E90" i="3"/>
  <c r="E84" i="3"/>
  <c r="E21" i="3"/>
  <c r="E18" i="3"/>
  <c r="E11" i="3"/>
  <c r="E62" i="3"/>
  <c r="E44" i="3"/>
  <c r="F20" i="3"/>
  <c r="F41" i="3"/>
  <c r="G26" i="3"/>
  <c r="H2" i="3"/>
  <c r="H41" i="3"/>
  <c r="K106" i="3"/>
  <c r="N31" i="3"/>
  <c r="V9" i="3"/>
  <c r="O9" i="3"/>
  <c r="P9" i="3"/>
  <c r="Q9" i="3"/>
  <c r="G9" i="3"/>
  <c r="U9" i="3"/>
  <c r="M9" i="3"/>
  <c r="U73" i="3"/>
  <c r="V73" i="3"/>
  <c r="P73" i="3"/>
  <c r="Q73" i="3"/>
  <c r="H73" i="3"/>
  <c r="I73" i="3"/>
  <c r="O73" i="3"/>
  <c r="K73" i="3"/>
  <c r="L73" i="3"/>
  <c r="U53" i="3"/>
  <c r="V53" i="3"/>
  <c r="P53" i="3"/>
  <c r="Q53" i="3"/>
  <c r="H53" i="3"/>
  <c r="I53" i="3"/>
  <c r="K53" i="3"/>
  <c r="N53" i="3"/>
  <c r="L53" i="3"/>
  <c r="U50" i="3"/>
  <c r="V50" i="3"/>
  <c r="P50" i="3"/>
  <c r="Q50" i="3"/>
  <c r="L50" i="3"/>
  <c r="H50" i="3"/>
  <c r="M50" i="3"/>
  <c r="I50" i="3"/>
  <c r="O50" i="3"/>
  <c r="K50" i="3"/>
  <c r="U80" i="3"/>
  <c r="P80" i="3"/>
  <c r="Q80" i="3"/>
  <c r="H80" i="3"/>
  <c r="V80" i="3"/>
  <c r="I80" i="3"/>
  <c r="K80" i="3"/>
  <c r="L80" i="3"/>
  <c r="N80" i="3"/>
  <c r="U88" i="3"/>
  <c r="P88" i="3"/>
  <c r="V88" i="3"/>
  <c r="Q88" i="3"/>
  <c r="H88" i="3"/>
  <c r="M88" i="3"/>
  <c r="I88" i="3"/>
  <c r="N88" i="3"/>
  <c r="O88" i="3"/>
  <c r="K88" i="3"/>
  <c r="L88" i="3"/>
  <c r="U65" i="3"/>
  <c r="L65" i="3"/>
  <c r="V65" i="3"/>
  <c r="P65" i="3"/>
  <c r="Q65" i="3"/>
  <c r="F65" i="3"/>
  <c r="H65" i="3"/>
  <c r="I65" i="3"/>
  <c r="K65" i="3"/>
  <c r="N65" i="3"/>
  <c r="U67" i="3"/>
  <c r="L67" i="3"/>
  <c r="V67" i="3"/>
  <c r="P67" i="3"/>
  <c r="Q67" i="3"/>
  <c r="F67" i="3"/>
  <c r="H67" i="3"/>
  <c r="M67" i="3"/>
  <c r="I67" i="3"/>
  <c r="N67" i="3"/>
  <c r="O67" i="3"/>
  <c r="U23" i="3"/>
  <c r="K23" i="3"/>
  <c r="L23" i="3"/>
  <c r="V23" i="3"/>
  <c r="P23" i="3"/>
  <c r="Q23" i="3"/>
  <c r="O23" i="3"/>
  <c r="F23" i="3"/>
  <c r="H23" i="3"/>
  <c r="I23" i="3"/>
  <c r="M23" i="3"/>
  <c r="N23" i="3"/>
  <c r="U17" i="3"/>
  <c r="K17" i="3"/>
  <c r="V17" i="3"/>
  <c r="L17" i="3"/>
  <c r="P17" i="3"/>
  <c r="Q17" i="3"/>
  <c r="F17" i="3"/>
  <c r="H17" i="3"/>
  <c r="M17" i="3"/>
  <c r="I17" i="3"/>
  <c r="N17" i="3"/>
  <c r="O17" i="3"/>
  <c r="U83" i="3"/>
  <c r="V83" i="3"/>
  <c r="K83" i="3"/>
  <c r="L83" i="3"/>
  <c r="P83" i="3"/>
  <c r="Q83" i="3"/>
  <c r="F83" i="3"/>
  <c r="O83" i="3"/>
  <c r="H83" i="3"/>
  <c r="I83" i="3"/>
  <c r="M83" i="3"/>
  <c r="N83" i="3"/>
  <c r="D118" i="3"/>
  <c r="D90" i="3"/>
  <c r="D21" i="3"/>
  <c r="D11" i="3"/>
  <c r="D44" i="3"/>
  <c r="F111" i="3"/>
  <c r="G104" i="3"/>
  <c r="G68" i="3"/>
  <c r="G88" i="3"/>
  <c r="G36" i="3"/>
  <c r="H9" i="3"/>
  <c r="H61" i="3"/>
  <c r="H79" i="3"/>
  <c r="I48" i="3"/>
  <c r="I28" i="3"/>
  <c r="I105" i="3"/>
  <c r="I2" i="3"/>
  <c r="I70" i="3"/>
  <c r="K28" i="3"/>
  <c r="K7" i="3"/>
  <c r="L35" i="3"/>
  <c r="M105" i="3"/>
  <c r="N7" i="3"/>
  <c r="F104" i="3"/>
  <c r="F117" i="3"/>
  <c r="F99" i="3"/>
  <c r="F68" i="3"/>
  <c r="F49" i="3"/>
  <c r="F79" i="3"/>
  <c r="F35" i="3"/>
  <c r="F70" i="3"/>
  <c r="G53" i="3"/>
  <c r="G21" i="3"/>
  <c r="G15" i="3"/>
  <c r="H104" i="3"/>
  <c r="K120" i="3"/>
  <c r="N24" i="3"/>
  <c r="V118" i="3"/>
  <c r="U118" i="3"/>
  <c r="L118" i="3"/>
  <c r="M118" i="3"/>
  <c r="N118" i="3"/>
  <c r="Q118" i="3"/>
  <c r="H118" i="3"/>
  <c r="O118" i="3"/>
  <c r="K118" i="3"/>
  <c r="P118" i="3"/>
  <c r="V107" i="3"/>
  <c r="L107" i="3"/>
  <c r="M107" i="3"/>
  <c r="N107" i="3"/>
  <c r="U107" i="3"/>
  <c r="H107" i="3"/>
  <c r="P107" i="3"/>
  <c r="K107" i="3"/>
  <c r="Q107" i="3"/>
  <c r="O107" i="3"/>
  <c r="V90" i="3"/>
  <c r="L90" i="3"/>
  <c r="M90" i="3"/>
  <c r="N90" i="3"/>
  <c r="U90" i="3"/>
  <c r="H90" i="3"/>
  <c r="O90" i="3"/>
  <c r="K90" i="3"/>
  <c r="Q90" i="3"/>
  <c r="P90" i="3"/>
  <c r="V84" i="3"/>
  <c r="L84" i="3"/>
  <c r="M84" i="3"/>
  <c r="N84" i="3"/>
  <c r="U84" i="3"/>
  <c r="Q84" i="3"/>
  <c r="H84" i="3"/>
  <c r="K84" i="3"/>
  <c r="P84" i="3"/>
  <c r="O84" i="3"/>
  <c r="V21" i="3"/>
  <c r="L21" i="3"/>
  <c r="M21" i="3"/>
  <c r="U21" i="3"/>
  <c r="N21" i="3"/>
  <c r="P21" i="3"/>
  <c r="H21" i="3"/>
  <c r="O21" i="3"/>
  <c r="K21" i="3"/>
  <c r="Q21" i="3"/>
  <c r="V18" i="3"/>
  <c r="U18" i="3"/>
  <c r="L18" i="3"/>
  <c r="M18" i="3"/>
  <c r="N18" i="3"/>
  <c r="H18" i="3"/>
  <c r="K18" i="3"/>
  <c r="Q18" i="3"/>
  <c r="P18" i="3"/>
  <c r="O18" i="3"/>
  <c r="V11" i="3"/>
  <c r="U11" i="3"/>
  <c r="L11" i="3"/>
  <c r="M11" i="3"/>
  <c r="N11" i="3"/>
  <c r="Q11" i="3"/>
  <c r="H11" i="3"/>
  <c r="P11" i="3"/>
  <c r="O11" i="3"/>
  <c r="K11" i="3"/>
  <c r="V62" i="3"/>
  <c r="L62" i="3"/>
  <c r="M62" i="3"/>
  <c r="N62" i="3"/>
  <c r="U62" i="3"/>
  <c r="H62" i="3"/>
  <c r="K62" i="3"/>
  <c r="Q62" i="3"/>
  <c r="O62" i="3"/>
  <c r="V44" i="3"/>
  <c r="L44" i="3"/>
  <c r="M44" i="3"/>
  <c r="N44" i="3"/>
  <c r="U44" i="3"/>
  <c r="H44" i="3"/>
  <c r="O44" i="3"/>
  <c r="Q44" i="3"/>
  <c r="P44" i="3"/>
  <c r="F44" i="3"/>
  <c r="E104" i="3"/>
  <c r="E117" i="3"/>
  <c r="E99" i="3"/>
  <c r="E68" i="3"/>
  <c r="E49" i="3"/>
  <c r="E79" i="3"/>
  <c r="E111" i="3"/>
  <c r="E20" i="3"/>
  <c r="E36" i="3"/>
  <c r="E55" i="3"/>
  <c r="F26" i="3"/>
  <c r="F4" i="3"/>
  <c r="G103" i="3"/>
  <c r="G107" i="3"/>
  <c r="G87" i="3"/>
  <c r="G67" i="3"/>
  <c r="H6" i="3"/>
  <c r="H64" i="3"/>
  <c r="H20" i="3"/>
  <c r="K48" i="3"/>
  <c r="K64" i="3"/>
  <c r="L15" i="3"/>
  <c r="M65" i="3"/>
  <c r="O53" i="3"/>
  <c r="K31" i="3"/>
  <c r="K44" i="3"/>
  <c r="L68" i="3"/>
  <c r="M2" i="3"/>
  <c r="O80" i="3"/>
  <c r="AU718" i="2"/>
  <c r="AU450" i="2"/>
  <c r="AU731" i="2"/>
  <c r="AU216" i="2"/>
  <c r="AU174" i="2"/>
  <c r="AU213" i="2"/>
  <c r="AU412" i="2"/>
  <c r="AU385" i="2"/>
  <c r="AU256" i="2"/>
  <c r="AU650" i="2"/>
  <c r="AU248" i="2"/>
  <c r="AU374" i="2"/>
  <c r="AU240" i="2"/>
  <c r="AU544" i="2"/>
  <c r="AU173" i="2"/>
  <c r="AU409" i="2"/>
  <c r="AU64" i="2"/>
  <c r="AU24" i="2"/>
  <c r="AU562" i="2"/>
  <c r="AU202" i="2"/>
  <c r="AU372" i="2"/>
  <c r="AU681" i="2"/>
  <c r="AU359" i="2"/>
  <c r="AU702" i="2"/>
  <c r="AU655" i="2"/>
  <c r="AU569" i="2"/>
  <c r="AU12" i="2"/>
  <c r="AU623" i="2"/>
  <c r="AU675" i="2"/>
  <c r="AU190" i="2"/>
  <c r="AU150" i="2"/>
  <c r="AU710" i="2"/>
  <c r="AU327" i="2"/>
  <c r="AU481" i="2"/>
  <c r="AU392" i="2"/>
  <c r="AU610" i="2"/>
  <c r="AU263" i="2"/>
  <c r="AU653" i="2"/>
  <c r="AU239" i="2"/>
  <c r="AU113" i="2"/>
  <c r="AU187" i="2"/>
  <c r="AU709" i="2"/>
  <c r="AU100" i="2"/>
  <c r="AU498" i="2"/>
  <c r="AU127" i="2"/>
  <c r="AU523" i="2"/>
  <c r="AU91" i="2"/>
  <c r="AU137" i="2"/>
  <c r="AU690" i="2"/>
  <c r="AU405" i="2"/>
  <c r="AU309" i="2"/>
  <c r="AU363" i="2"/>
  <c r="AU265" i="2"/>
  <c r="AU722" i="2"/>
  <c r="AU735" i="2"/>
  <c r="AU370" i="2"/>
  <c r="AU205" i="2"/>
  <c r="AU131" i="2"/>
  <c r="AU593" i="2"/>
  <c r="AU149" i="2"/>
  <c r="AU685" i="2"/>
  <c r="AU159" i="2"/>
  <c r="AU525" i="2"/>
  <c r="AU209" i="2"/>
  <c r="AU726" i="2"/>
  <c r="AU584" i="2"/>
  <c r="AU470" i="2"/>
  <c r="AU278" i="2"/>
  <c r="AU513" i="2"/>
  <c r="AU540" i="2"/>
  <c r="AU737" i="2"/>
  <c r="AU657" i="2"/>
  <c r="AU517" i="2"/>
  <c r="AU65" i="2"/>
  <c r="AU686" i="2"/>
  <c r="AU602" i="2"/>
  <c r="AU734" i="2"/>
  <c r="AU114" i="2"/>
  <c r="AU185" i="2"/>
  <c r="AU371" i="2"/>
  <c r="AU638" i="2"/>
  <c r="AU251" i="2"/>
  <c r="AU463" i="2"/>
  <c r="AU730" i="2"/>
  <c r="AU661" i="2"/>
  <c r="AU377" i="2"/>
  <c r="AU182" i="2"/>
  <c r="AU62" i="2"/>
  <c r="AU112" i="2"/>
  <c r="AU456" i="2"/>
  <c r="AU494" i="2"/>
  <c r="AU13" i="2"/>
  <c r="AU511" i="2"/>
  <c r="AU170" i="2"/>
  <c r="AU300" i="2"/>
  <c r="AU621" i="2"/>
  <c r="AU153" i="2"/>
  <c r="AU561" i="2"/>
  <c r="AU84" i="2"/>
  <c r="AU241" i="2"/>
  <c r="AU120" i="2"/>
  <c r="AU38" i="2"/>
  <c r="AU360" i="2"/>
  <c r="AU72" i="2"/>
  <c r="AU323" i="2"/>
  <c r="AU476" i="2"/>
  <c r="AU535" i="2"/>
  <c r="AU274" i="2"/>
  <c r="AU628" i="2"/>
  <c r="AU69" i="2"/>
  <c r="AU435" i="2"/>
  <c r="AU489" i="2"/>
  <c r="AU162" i="2"/>
  <c r="AU171" i="2"/>
  <c r="AU225" i="2"/>
  <c r="AU47" i="2"/>
  <c r="AU393" i="2"/>
  <c r="AU348" i="2"/>
  <c r="AU219" i="2"/>
  <c r="AU404" i="2"/>
  <c r="AU277" i="2"/>
  <c r="AU570" i="2"/>
  <c r="AU352" i="2"/>
  <c r="AU206" i="2"/>
  <c r="AU96" i="2"/>
  <c r="AU682" i="2"/>
  <c r="AU697" i="2"/>
  <c r="AU659" i="2"/>
  <c r="AU632" i="2"/>
  <c r="AU708" i="2"/>
  <c r="AU524" i="2"/>
  <c r="AU342" i="2"/>
  <c r="AU607" i="2"/>
  <c r="AU677" i="2"/>
  <c r="AU646" i="2"/>
  <c r="AU178" i="2"/>
  <c r="AU156" i="2"/>
  <c r="AU104" i="2"/>
  <c r="AU184" i="2"/>
  <c r="AU563" i="2"/>
  <c r="AU39" i="2"/>
  <c r="AU457" i="2"/>
  <c r="AU411" i="2"/>
  <c r="AU41" i="2"/>
  <c r="AU284" i="2"/>
  <c r="AU93" i="2"/>
  <c r="AU581" i="2"/>
  <c r="AU449" i="2"/>
  <c r="AU70" i="2"/>
  <c r="AU424" i="2"/>
  <c r="AU571" i="2"/>
  <c r="AU111" i="2"/>
  <c r="AU483" i="2"/>
  <c r="AU20" i="2"/>
  <c r="AU221" i="2"/>
  <c r="AU599" i="2"/>
  <c r="AU77" i="2"/>
  <c r="AU633" i="2"/>
  <c r="AU547" i="2"/>
  <c r="AU115" i="2"/>
  <c r="AU361" i="2"/>
  <c r="AU25" i="2"/>
  <c r="AU667" i="2"/>
  <c r="AU713" i="2"/>
  <c r="AU387" i="2"/>
  <c r="AU201" i="2"/>
  <c r="AU106" i="2"/>
  <c r="AU40" i="2"/>
  <c r="AU108" i="2"/>
  <c r="AU485" i="2"/>
  <c r="AU586" i="2"/>
  <c r="AU18" i="2"/>
  <c r="AU270" i="2"/>
  <c r="AU471" i="2"/>
  <c r="AU733" i="2"/>
  <c r="AU665" i="2"/>
  <c r="AU379" i="2"/>
  <c r="AU102" i="2"/>
  <c r="AU26" i="2"/>
  <c r="AU408" i="2"/>
  <c r="AU175" i="2"/>
  <c r="AU301" i="2"/>
  <c r="AU231" i="2"/>
  <c r="AU473" i="2"/>
  <c r="AU6" i="2"/>
  <c r="AU378" i="2"/>
  <c r="AU678" i="2"/>
  <c r="AU712" i="2"/>
  <c r="AU656" i="2"/>
  <c r="AU551" i="2"/>
  <c r="AU390" i="2"/>
  <c r="AU204" i="2"/>
  <c r="AU403" i="2"/>
  <c r="AU197" i="2"/>
  <c r="AU88" i="2"/>
  <c r="AU585" i="2"/>
  <c r="AU480" i="2"/>
  <c r="AU194" i="2"/>
  <c r="AU634" i="2"/>
  <c r="AU130" i="2"/>
  <c r="AU557" i="2"/>
  <c r="AU19" i="2"/>
  <c r="AU320" i="2"/>
  <c r="AU48" i="2"/>
  <c r="AU673" i="2"/>
  <c r="AU642" i="2"/>
  <c r="AU652" i="2"/>
  <c r="AU414" i="2"/>
  <c r="AU316" i="2"/>
  <c r="AU119" i="2"/>
  <c r="AU317" i="2"/>
  <c r="AU455" i="2"/>
  <c r="AU23" i="2"/>
  <c r="AU567" i="2"/>
  <c r="AU27" i="2"/>
  <c r="AU51" i="2"/>
  <c r="AU5" i="2"/>
  <c r="AU116" i="2"/>
  <c r="AU217" i="2"/>
  <c r="AU109" i="2"/>
  <c r="AU107" i="2"/>
  <c r="AU729" i="2"/>
  <c r="AU295" i="2"/>
  <c r="AU123" i="2"/>
  <c r="AU132" i="2"/>
  <c r="AU549" i="2"/>
  <c r="AU34" i="2"/>
  <c r="AU313" i="2"/>
  <c r="AU670" i="2"/>
  <c r="AU466" i="2"/>
  <c r="AU257" i="2"/>
  <c r="AU322" i="2"/>
  <c r="AU552" i="2"/>
  <c r="AU611" i="2"/>
  <c r="AU441" i="2"/>
  <c r="AU268" i="2"/>
  <c r="AU9" i="2"/>
  <c r="AU294" i="2"/>
  <c r="AU507" i="2"/>
  <c r="AU582" i="2"/>
  <c r="AU81" i="2"/>
  <c r="AU462" i="2"/>
  <c r="AU554" i="2"/>
  <c r="AU312" i="2"/>
  <c r="AU683" i="2"/>
  <c r="AU85" i="2"/>
  <c r="AU398" i="2"/>
  <c r="AU493" i="2"/>
  <c r="AU701" i="2"/>
  <c r="AU648" i="2"/>
  <c r="AU538" i="2"/>
  <c r="AU136" i="2"/>
  <c r="AU140" i="2"/>
  <c r="AU518" i="2"/>
  <c r="AU550" i="2"/>
  <c r="AU717" i="2"/>
  <c r="AU345" i="2"/>
  <c r="AU227" i="2"/>
  <c r="AU143" i="2"/>
  <c r="AU61" i="2"/>
  <c r="AU428" i="2"/>
  <c r="AU283" i="2"/>
  <c r="AU543" i="2"/>
  <c r="AU318" i="2"/>
  <c r="AU366" i="2"/>
  <c r="AU252" i="2"/>
  <c r="AU254" i="2"/>
  <c r="AU536" i="2"/>
  <c r="AU336" i="2"/>
  <c r="AU148" i="2"/>
  <c r="AU433" i="2"/>
  <c r="AU530" i="2"/>
  <c r="AU609" i="2"/>
  <c r="AU226" i="2"/>
  <c r="AU401" i="2"/>
  <c r="AU155" i="2"/>
  <c r="AU452" i="2"/>
  <c r="AU141" i="2"/>
  <c r="AU700" i="2"/>
  <c r="AU158" i="2"/>
  <c r="AU439" i="2"/>
  <c r="AU59" i="2"/>
  <c r="AU459" i="2"/>
  <c r="AU7" i="2"/>
  <c r="AU495" i="2"/>
  <c r="AU527" i="2"/>
  <c r="AU380" i="2"/>
  <c r="AU506" i="2"/>
  <c r="AU60" i="2"/>
  <c r="AU420" i="2"/>
  <c r="AU165" i="2"/>
  <c r="AU314" i="2"/>
  <c r="AU478" i="2"/>
  <c r="AU591" i="2"/>
  <c r="AU529" i="2"/>
  <c r="AU215" i="2"/>
  <c r="AU453" i="2"/>
  <c r="AU640" i="2"/>
  <c r="AU382" i="2"/>
  <c r="AU351" i="2"/>
  <c r="AU668" i="2"/>
  <c r="AU719" i="2"/>
  <c r="AU395" i="2"/>
  <c r="AU293" i="2"/>
  <c r="AU269" i="2"/>
  <c r="AU157" i="2"/>
  <c r="AU53" i="2"/>
  <c r="AU79" i="2"/>
  <c r="AU389" i="2"/>
  <c r="AU641" i="2"/>
  <c r="AU694" i="2"/>
  <c r="AU526" i="2"/>
  <c r="AU565" i="2"/>
  <c r="AU355" i="2"/>
  <c r="AU105" i="2"/>
  <c r="AU545" i="2"/>
  <c r="AU200" i="2"/>
  <c r="AU704" i="2"/>
  <c r="AU454" i="2"/>
  <c r="AU258" i="2"/>
  <c r="AU624" i="2"/>
  <c r="AU516" i="2"/>
  <c r="AU576" i="2"/>
  <c r="AU353" i="2"/>
  <c r="AU30" i="2"/>
  <c r="AU66" i="2"/>
  <c r="AU282" i="2"/>
  <c r="AU539" i="2"/>
  <c r="AU696" i="2"/>
  <c r="AU31" i="2"/>
  <c r="AU629" i="2"/>
  <c r="AU514" i="2"/>
  <c r="AU124" i="2"/>
  <c r="AU166" i="2"/>
  <c r="AU290" i="2"/>
  <c r="AU695" i="2"/>
  <c r="AU183" i="2"/>
  <c r="AU384" i="2"/>
  <c r="AU302" i="2"/>
  <c r="AU37" i="2"/>
  <c r="AU520" i="2"/>
  <c r="AU138" i="2"/>
  <c r="AU122" i="2"/>
  <c r="AU92" i="2"/>
  <c r="AU147" i="2"/>
  <c r="AU406" i="2"/>
  <c r="AU55" i="2"/>
  <c r="AU458" i="2"/>
  <c r="AU394" i="2"/>
  <c r="AU168" i="2"/>
  <c r="AU193" i="2"/>
  <c r="AU560" i="2"/>
  <c r="AU288" i="2"/>
  <c r="AU54" i="2"/>
  <c r="AU674" i="2"/>
  <c r="AU631" i="2"/>
  <c r="AU29" i="2"/>
  <c r="AU528" i="2"/>
  <c r="AU619" i="2"/>
  <c r="AU354" i="2"/>
  <c r="AU422" i="2"/>
  <c r="AU110" i="2"/>
  <c r="AU391" i="2"/>
  <c r="AU36" i="2"/>
  <c r="AU244" i="2"/>
  <c r="AU338" i="2"/>
  <c r="AU291" i="2"/>
  <c r="AU672" i="2"/>
  <c r="AU349" i="2"/>
  <c r="AU82" i="2"/>
  <c r="AU738" i="2"/>
  <c r="AU504" i="2"/>
  <c r="AU666" i="2"/>
  <c r="AU299" i="2"/>
  <c r="AU410" i="2"/>
  <c r="AU503" i="2"/>
  <c r="AU139" i="2"/>
  <c r="AU600" i="2"/>
  <c r="AU121" i="2"/>
  <c r="AU376" i="2"/>
  <c r="AU75" i="2"/>
  <c r="AU587" i="2"/>
  <c r="AU169" i="2"/>
  <c r="AU723" i="2"/>
  <c r="AU443" i="2"/>
  <c r="AU431" i="2"/>
  <c r="AU152" i="2"/>
  <c r="AU87" i="2"/>
  <c r="AU95" i="2"/>
  <c r="AU510" i="2"/>
  <c r="AU307" i="2"/>
  <c r="AU616" i="2"/>
  <c r="AU17" i="2"/>
  <c r="AU505" i="2"/>
  <c r="AU8" i="2"/>
  <c r="AU736" i="2"/>
  <c r="AU662" i="2"/>
  <c r="AU164" i="2"/>
  <c r="AU3" i="2"/>
  <c r="AU78" i="2"/>
  <c r="AU71" i="2"/>
  <c r="AU261" i="2"/>
  <c r="AU262" i="2"/>
  <c r="AU2" i="2"/>
  <c r="AU163" i="2"/>
  <c r="AU273" i="2"/>
  <c r="AU335" i="2"/>
  <c r="AU583" i="2"/>
  <c r="AU548" i="2"/>
  <c r="AU715" i="2"/>
  <c r="AU692" i="2"/>
  <c r="AU654" i="2"/>
  <c r="AU418" i="2"/>
  <c r="AU467" i="2"/>
  <c r="AU44" i="2"/>
  <c r="AU42" i="2"/>
  <c r="AU189" i="2"/>
  <c r="AU534" i="2"/>
  <c r="AU249" i="2"/>
  <c r="AU180" i="2"/>
  <c r="AU427" i="2"/>
  <c r="AU247" i="2"/>
  <c r="AU643" i="2"/>
  <c r="AU618" i="2"/>
  <c r="AU663" i="2"/>
  <c r="AU601" i="2"/>
  <c r="AU58" i="2"/>
  <c r="AU732" i="2"/>
  <c r="AU620" i="2"/>
  <c r="AU280" i="2"/>
  <c r="AU145" i="2"/>
  <c r="AU448" i="2"/>
  <c r="AU724" i="2"/>
  <c r="AU181" i="2"/>
  <c r="AU375" i="2"/>
  <c r="AU253" i="2"/>
  <c r="AU660" i="2"/>
  <c r="AU595" i="2"/>
  <c r="AU573" i="2"/>
  <c r="AU305" i="2"/>
  <c r="AU346" i="2"/>
  <c r="AU512" i="2"/>
  <c r="AU57" i="2"/>
  <c r="AU468" i="2"/>
  <c r="AU367" i="2"/>
  <c r="AU533" i="2"/>
  <c r="AU590" i="2"/>
  <c r="AU442" i="2"/>
  <c r="AU21" i="2"/>
  <c r="AU250" i="2"/>
  <c r="AU11" i="2"/>
  <c r="AU281" i="2"/>
  <c r="AU177" i="2"/>
  <c r="AU558" i="2"/>
  <c r="AU179" i="2"/>
  <c r="AU596" i="2"/>
  <c r="AU541" i="2"/>
  <c r="AU161" i="2"/>
  <c r="AU474" i="2"/>
  <c r="AU574" i="2"/>
  <c r="AU339" i="2"/>
  <c r="AU397" i="2"/>
  <c r="AU275" i="2"/>
  <c r="AU160" i="2"/>
  <c r="AU447" i="2"/>
  <c r="AU500" i="2"/>
  <c r="AU608" i="2"/>
  <c r="AU364" i="2"/>
  <c r="AU437" i="2"/>
  <c r="AU499" i="2"/>
  <c r="AU417" i="2"/>
  <c r="AU664" i="2"/>
  <c r="AU698" i="2"/>
  <c r="AU693" i="2"/>
  <c r="AU80" i="2"/>
  <c r="AU519" i="2"/>
  <c r="AU172" i="2"/>
  <c r="AU415" i="2"/>
  <c r="AU725" i="2"/>
  <c r="AU306" i="2"/>
  <c r="AU635" i="2"/>
  <c r="AU434" i="2"/>
  <c r="AU101" i="2"/>
  <c r="AU496" i="2"/>
  <c r="AU402" i="2"/>
  <c r="AU362" i="2"/>
  <c r="AU711" i="2"/>
  <c r="AU676" i="2"/>
  <c r="AU460" i="2"/>
  <c r="AU438" i="2"/>
  <c r="AU315" i="2"/>
  <c r="AU286" i="2"/>
  <c r="AU532" i="2"/>
  <c r="AU333" i="2"/>
  <c r="AU625" i="2"/>
  <c r="AU531" i="2"/>
  <c r="AU465" i="2"/>
  <c r="AU287" i="2"/>
  <c r="AU658" i="2"/>
  <c r="AU198" i="2"/>
  <c r="AU232" i="2"/>
  <c r="AU680" i="2"/>
  <c r="AU341" i="2"/>
  <c r="AU73" i="2"/>
  <c r="AU416" i="2"/>
  <c r="AU553" i="2"/>
  <c r="AU334" i="2"/>
  <c r="AU220" i="2"/>
  <c r="AU14" i="2"/>
  <c r="AU103" i="2"/>
  <c r="AU199" i="2"/>
  <c r="AU604" i="2"/>
  <c r="AU151" i="2"/>
  <c r="AU671" i="2"/>
  <c r="AU425" i="2"/>
  <c r="AU491" i="2"/>
  <c r="AU214" i="2"/>
  <c r="AU135" i="2"/>
  <c r="AU578" i="2"/>
  <c r="AU86" i="2"/>
  <c r="AU332" i="2"/>
  <c r="AU4" i="2"/>
  <c r="AU68" i="2"/>
  <c r="AU134" i="2"/>
  <c r="AU383" i="2"/>
  <c r="AU319" i="2"/>
  <c r="AU33" i="2"/>
  <c r="AU276" i="2"/>
  <c r="AU630" i="2"/>
  <c r="AU289" i="2"/>
  <c r="AU186" i="2"/>
  <c r="AU203" i="2"/>
  <c r="AU612" i="2"/>
  <c r="AU515" i="2"/>
  <c r="AU477" i="2"/>
  <c r="AU440" i="2"/>
  <c r="AU324" i="2"/>
  <c r="AU266" i="2"/>
  <c r="AU49" i="2"/>
  <c r="AU28" i="2"/>
  <c r="AU343" i="2"/>
  <c r="AU613" i="2"/>
  <c r="AU97" i="2"/>
  <c r="AU598" i="2"/>
  <c r="AU297" i="2"/>
  <c r="AU637" i="2"/>
  <c r="AU691" i="2"/>
  <c r="AU645" i="2"/>
  <c r="AU537" i="2"/>
  <c r="AU703" i="2"/>
  <c r="AU260" i="2"/>
  <c r="AU559" i="2"/>
  <c r="AU144" i="2"/>
  <c r="AU699" i="2"/>
  <c r="AU400" i="2"/>
  <c r="AU445" i="2"/>
  <c r="AU52" i="2"/>
  <c r="AU461" i="2"/>
  <c r="AU117" i="2"/>
  <c r="AU340" i="2"/>
  <c r="AU243" i="2"/>
  <c r="AU716" i="2"/>
  <c r="AU720" i="2"/>
  <c r="AU622" i="2"/>
  <c r="AU325" i="2"/>
  <c r="AU89" i="2"/>
  <c r="AU211" i="2"/>
  <c r="AU580" i="2"/>
  <c r="AU63" i="2"/>
  <c r="AU564" i="2"/>
  <c r="AU234" i="2"/>
  <c r="AU356" i="2"/>
  <c r="AU230" i="2"/>
  <c r="AU486" i="2"/>
  <c r="AU129" i="2"/>
  <c r="AU522" i="2"/>
  <c r="AU50" i="2"/>
  <c r="AU451" i="2"/>
  <c r="AU259" i="2"/>
  <c r="AU67" i="2"/>
  <c r="AU304" i="2"/>
  <c r="AU644" i="2"/>
  <c r="AU45" i="2"/>
  <c r="AU22" i="2"/>
  <c r="AU444" i="2"/>
  <c r="AU310" i="2"/>
  <c r="AU521" i="2"/>
  <c r="AU94" i="2"/>
  <c r="AU192" i="2"/>
  <c r="AU407" i="2"/>
  <c r="AU267" i="2"/>
  <c r="AU432" i="2"/>
  <c r="AU649" i="2"/>
  <c r="AU264" i="2"/>
  <c r="AU497" i="2"/>
  <c r="AU472" i="2"/>
  <c r="AU90" i="2"/>
  <c r="AU46" i="2"/>
  <c r="AU413" i="2"/>
  <c r="AU146" i="2"/>
  <c r="AU647" i="2"/>
  <c r="AU308" i="2"/>
  <c r="AU56" i="2"/>
  <c r="AU689" i="2"/>
  <c r="AU728" i="2"/>
  <c r="AU373" i="2"/>
  <c r="AU430" i="2"/>
  <c r="AU706" i="2"/>
  <c r="AU224" i="2"/>
  <c r="AU727" i="2"/>
  <c r="AU399" i="2"/>
  <c r="AU684" i="2"/>
  <c r="AU326" i="2"/>
  <c r="AU446" i="2"/>
  <c r="AU617" i="2"/>
  <c r="AU577" i="2"/>
  <c r="AU603" i="2"/>
  <c r="AU714" i="2"/>
  <c r="AU285" i="2"/>
  <c r="AU588" i="2"/>
  <c r="AU421" i="2"/>
  <c r="AU627" i="2"/>
  <c r="AU255" i="2"/>
  <c r="AU271" i="2"/>
  <c r="AU542" i="2"/>
  <c r="AU679" i="2"/>
  <c r="AU10" i="2"/>
  <c r="AU626" i="2"/>
  <c r="AU16" i="2"/>
  <c r="AU292" i="2"/>
  <c r="AU555" i="2"/>
  <c r="AU207" i="2"/>
  <c r="AU328" i="2"/>
  <c r="AU365" i="2"/>
  <c r="AU32" i="2"/>
  <c r="AU35" i="2"/>
  <c r="AU614" i="2"/>
  <c r="AU575" i="2"/>
  <c r="AU508" i="2"/>
  <c r="AU222" i="2"/>
  <c r="AU176" i="2"/>
  <c r="AU98" i="2"/>
  <c r="AU707" i="2"/>
  <c r="AU419" i="2"/>
  <c r="AU99" i="2"/>
  <c r="AU350" i="2"/>
  <c r="AU688" i="2"/>
  <c r="AU210" i="2"/>
  <c r="AU469" i="2"/>
  <c r="AU597" i="2"/>
  <c r="AU296" i="2"/>
  <c r="AU423" i="2"/>
  <c r="AU572" i="2"/>
  <c r="AU237" i="2"/>
  <c r="AU246" i="2"/>
  <c r="AU369" i="2"/>
  <c r="AU128" i="2"/>
  <c r="AU388" i="2"/>
  <c r="AU195" i="2"/>
  <c r="AU218" i="2"/>
  <c r="AU605" i="2"/>
  <c r="AU426" i="2"/>
  <c r="AU566" i="2"/>
  <c r="AU133" i="2"/>
  <c r="AU482" i="2"/>
  <c r="AU509" i="2"/>
  <c r="AU15" i="2"/>
  <c r="AU233" i="2"/>
  <c r="AU606" i="2"/>
  <c r="AU223" i="2"/>
  <c r="AU344" i="2"/>
  <c r="AU479" i="2"/>
  <c r="AU321" i="2"/>
  <c r="AU639" i="2"/>
  <c r="AU358" i="2"/>
  <c r="AU303" i="2"/>
  <c r="AU229" i="2"/>
  <c r="AU487" i="2"/>
  <c r="AU245" i="2"/>
  <c r="AU436" i="2"/>
  <c r="AU501" i="2"/>
  <c r="AU154" i="2"/>
  <c r="AU502" i="2"/>
  <c r="AU208" i="2"/>
  <c r="AU636" i="2"/>
  <c r="AU429" i="2"/>
  <c r="AU594" i="2"/>
  <c r="AU298" i="2"/>
  <c r="AU330" i="2"/>
  <c r="AU235" i="2"/>
  <c r="AU126" i="2"/>
  <c r="AU74" i="2"/>
  <c r="AU615" i="2"/>
  <c r="AU396" i="2"/>
  <c r="AU43" i="2"/>
  <c r="AU142" i="2"/>
  <c r="AU568" i="2"/>
  <c r="AU329" i="2"/>
  <c r="AU464" i="2"/>
  <c r="AU484" i="2"/>
  <c r="AU492" i="2"/>
  <c r="AU212" i="2"/>
  <c r="AU238" i="2"/>
  <c r="AU272" i="2"/>
  <c r="AU188" i="2"/>
  <c r="AU368" i="2"/>
  <c r="AU236" i="2"/>
  <c r="AU125" i="2"/>
  <c r="AU279" i="2"/>
  <c r="AU331" i="2"/>
  <c r="AU357" i="2"/>
  <c r="AU687" i="2"/>
  <c r="AU76" i="2"/>
  <c r="AU475" i="2"/>
  <c r="AU196" i="2"/>
  <c r="AU347" i="2"/>
  <c r="AU311" i="2"/>
  <c r="AU83" i="2"/>
  <c r="AU592" i="2"/>
  <c r="AU669" i="2"/>
  <c r="AU490" i="2"/>
  <c r="AU651" i="2"/>
  <c r="AU167" i="2"/>
  <c r="AU579" i="2"/>
  <c r="AU556" i="2"/>
  <c r="AU488" i="2"/>
  <c r="AU721" i="2"/>
  <c r="AU191" i="2"/>
  <c r="AU242" i="2"/>
  <c r="AU118" i="2"/>
  <c r="AU546" i="2"/>
  <c r="AU386" i="2"/>
  <c r="AU589" i="2"/>
  <c r="AU228" i="2"/>
  <c r="AU705" i="2"/>
  <c r="AU381" i="2"/>
  <c r="AU337" i="2"/>
  <c r="W41" i="3" l="1"/>
  <c r="Y27" i="3"/>
  <c r="W114" i="3"/>
  <c r="Y68" i="3"/>
  <c r="W16" i="3"/>
  <c r="W15" i="3"/>
  <c r="W99" i="3"/>
  <c r="Y99" i="3"/>
  <c r="Y88" i="3"/>
  <c r="Y28" i="3"/>
  <c r="Y55" i="3"/>
  <c r="W76" i="3"/>
  <c r="Y101" i="3"/>
  <c r="W4" i="3"/>
  <c r="W2" i="3"/>
  <c r="W82" i="3"/>
  <c r="W92" i="3"/>
  <c r="W46" i="3"/>
  <c r="W26" i="3"/>
  <c r="Y78" i="3"/>
  <c r="W62" i="3"/>
  <c r="W54" i="3"/>
  <c r="W110" i="3"/>
  <c r="Y71" i="3"/>
  <c r="W53" i="3"/>
  <c r="W38" i="3"/>
  <c r="Y80" i="3"/>
  <c r="Y9" i="3"/>
  <c r="W55" i="3"/>
  <c r="Y30" i="3"/>
  <c r="W85" i="3"/>
  <c r="W116" i="3"/>
  <c r="W45" i="3"/>
  <c r="W98" i="3"/>
  <c r="Y113" i="3"/>
  <c r="W89" i="3"/>
  <c r="Y93" i="3"/>
  <c r="W32" i="3"/>
  <c r="Y38" i="3"/>
  <c r="Y112" i="3"/>
  <c r="W81" i="3"/>
  <c r="W18" i="3"/>
  <c r="W25" i="3"/>
  <c r="Y29" i="3"/>
  <c r="W113" i="3"/>
  <c r="Y104" i="3"/>
  <c r="Y50" i="3"/>
  <c r="Y48" i="3"/>
  <c r="W20" i="3"/>
  <c r="W69" i="3"/>
  <c r="W3" i="3"/>
  <c r="W72" i="3"/>
  <c r="Y108" i="3"/>
  <c r="Y72" i="3"/>
  <c r="W64" i="3"/>
  <c r="Y24" i="3"/>
  <c r="W71" i="3"/>
  <c r="Y36" i="3"/>
  <c r="W84" i="3"/>
  <c r="W60" i="3"/>
  <c r="Y56" i="3"/>
  <c r="Y63" i="3"/>
  <c r="W24" i="3"/>
  <c r="W5" i="3"/>
  <c r="Y3" i="3"/>
  <c r="Y16" i="3"/>
  <c r="Y17" i="3"/>
  <c r="Y23" i="3"/>
  <c r="W83" i="3"/>
  <c r="Y53" i="3"/>
  <c r="W33" i="3"/>
  <c r="W79" i="3"/>
  <c r="Y91" i="3"/>
  <c r="W101" i="3"/>
  <c r="W28" i="3"/>
  <c r="W61" i="3"/>
  <c r="Y18" i="3"/>
  <c r="Y74" i="3"/>
  <c r="W103" i="3"/>
  <c r="W27" i="3"/>
  <c r="W34" i="3"/>
  <c r="Y100" i="3"/>
  <c r="W107" i="3"/>
  <c r="W8" i="3"/>
  <c r="W7" i="3"/>
  <c r="W39" i="3"/>
  <c r="Y34" i="3"/>
  <c r="Y46" i="3"/>
  <c r="Y117" i="3"/>
  <c r="Y41" i="3"/>
  <c r="W80" i="3"/>
  <c r="Y73" i="3"/>
  <c r="W40" i="3"/>
  <c r="W68" i="3"/>
  <c r="Y69" i="3"/>
  <c r="W96" i="3"/>
  <c r="W77" i="3"/>
  <c r="W109" i="3"/>
  <c r="W106" i="3"/>
  <c r="Y85" i="3"/>
  <c r="Y45" i="3"/>
  <c r="Y61" i="3"/>
  <c r="Y82" i="3"/>
  <c r="Y47" i="3"/>
  <c r="Y103" i="3"/>
  <c r="Y60" i="3"/>
  <c r="Y12" i="3"/>
  <c r="W31" i="3"/>
  <c r="W100" i="3"/>
  <c r="W29" i="3"/>
  <c r="Y81" i="3"/>
  <c r="W88" i="3"/>
  <c r="Y20" i="3"/>
  <c r="W50" i="3"/>
  <c r="W117" i="3"/>
  <c r="Y51" i="3"/>
  <c r="W59" i="3"/>
  <c r="W120" i="3"/>
  <c r="Y116" i="3"/>
  <c r="Y92" i="3"/>
  <c r="W36" i="3"/>
  <c r="Y66" i="3"/>
  <c r="W93" i="3"/>
  <c r="Y42" i="3"/>
  <c r="Y97" i="3"/>
  <c r="Y57" i="3"/>
  <c r="W56" i="3"/>
  <c r="W30" i="3"/>
  <c r="W63" i="3"/>
  <c r="W6" i="3"/>
  <c r="W13" i="3"/>
  <c r="Y6" i="3"/>
  <c r="W52" i="3"/>
  <c r="Y5" i="3"/>
  <c r="W91" i="3"/>
  <c r="Y77" i="3"/>
  <c r="W47" i="3"/>
  <c r="W48" i="3"/>
  <c r="W70" i="3"/>
  <c r="W95" i="3"/>
  <c r="Y37" i="3"/>
  <c r="W49" i="3"/>
  <c r="W74" i="3"/>
  <c r="W9" i="3"/>
  <c r="Y98" i="3"/>
  <c r="W118" i="3"/>
  <c r="Y4" i="3"/>
  <c r="Y44" i="3"/>
  <c r="Y70" i="3"/>
  <c r="Y67" i="3"/>
  <c r="Y21" i="3"/>
  <c r="Y119" i="3"/>
  <c r="W42" i="3"/>
  <c r="W86" i="3"/>
  <c r="W43" i="3"/>
  <c r="W44" i="3"/>
  <c r="W94" i="3"/>
  <c r="W105" i="3"/>
  <c r="Y43" i="3"/>
  <c r="W104" i="3"/>
  <c r="Y10" i="3"/>
  <c r="W73" i="3"/>
  <c r="Y62" i="3"/>
  <c r="Y19" i="3"/>
  <c r="W12" i="3"/>
  <c r="W17" i="3"/>
  <c r="W78" i="3"/>
  <c r="Y111" i="3"/>
  <c r="W102" i="3"/>
  <c r="Y120" i="3"/>
  <c r="Y26" i="3"/>
  <c r="Y35" i="3"/>
  <c r="Y65" i="3"/>
  <c r="Y90" i="3"/>
  <c r="Y2" i="3"/>
  <c r="W22" i="3"/>
  <c r="Y76" i="3"/>
  <c r="W51" i="3"/>
  <c r="Y39" i="3"/>
  <c r="W112" i="3"/>
  <c r="W87" i="3"/>
  <c r="W11" i="3"/>
  <c r="W58" i="3"/>
  <c r="Y87" i="3"/>
  <c r="Y89" i="3"/>
  <c r="W66" i="3"/>
  <c r="Y52" i="3"/>
  <c r="Y59" i="3"/>
  <c r="Y102" i="3"/>
  <c r="Y40" i="3"/>
  <c r="Y54" i="3"/>
  <c r="W19" i="3"/>
  <c r="Y25" i="3"/>
  <c r="W23" i="3"/>
  <c r="Y75" i="3"/>
  <c r="Y11" i="3"/>
  <c r="Y79" i="3"/>
  <c r="Y118" i="3"/>
  <c r="Y31" i="3"/>
  <c r="Y15" i="3"/>
  <c r="Y13" i="3"/>
  <c r="Y22" i="3"/>
  <c r="W119" i="3"/>
  <c r="Y109" i="3"/>
  <c r="W97" i="3"/>
  <c r="W21" i="3"/>
  <c r="Y115" i="3"/>
  <c r="Y64" i="3"/>
  <c r="Y14" i="3"/>
  <c r="Y114" i="3"/>
  <c r="W57" i="3"/>
  <c r="Y8" i="3"/>
  <c r="Y32" i="3"/>
  <c r="Y106" i="3"/>
  <c r="W67" i="3"/>
  <c r="W14" i="3"/>
  <c r="Y96" i="3"/>
  <c r="Y49" i="3"/>
  <c r="Y83" i="3"/>
  <c r="Y84" i="3"/>
  <c r="Y107" i="3"/>
  <c r="Y105" i="3"/>
  <c r="W108" i="3"/>
  <c r="W75" i="3"/>
  <c r="Y33" i="3"/>
  <c r="Y86" i="3"/>
  <c r="W90" i="3"/>
  <c r="Y94" i="3"/>
  <c r="Z94" i="3" s="1"/>
  <c r="Y95" i="3"/>
  <c r="W10" i="3"/>
  <c r="W111" i="3"/>
  <c r="Y110" i="3"/>
  <c r="W35" i="3"/>
  <c r="W115" i="3"/>
  <c r="Y7" i="3"/>
  <c r="W65" i="3"/>
  <c r="W37" i="3"/>
  <c r="Y58" i="3"/>
  <c r="X114" i="3" l="1"/>
  <c r="Z96" i="3"/>
  <c r="X52" i="3"/>
  <c r="X7" i="3"/>
  <c r="X53" i="3"/>
  <c r="Z101" i="3"/>
  <c r="X90" i="3"/>
  <c r="X14" i="3"/>
  <c r="Z109" i="3"/>
  <c r="X19" i="3"/>
  <c r="X112" i="3"/>
  <c r="Z111" i="3"/>
  <c r="X44" i="3"/>
  <c r="X9" i="3"/>
  <c r="Z6" i="3"/>
  <c r="Z92" i="3"/>
  <c r="X31" i="3"/>
  <c r="X96" i="3"/>
  <c r="X8" i="3"/>
  <c r="X79" i="3"/>
  <c r="X60" i="3"/>
  <c r="Z48" i="3"/>
  <c r="X89" i="3"/>
  <c r="Z71" i="3"/>
  <c r="X76" i="3"/>
  <c r="Z98" i="3"/>
  <c r="Z93" i="3"/>
  <c r="Z39" i="3"/>
  <c r="X78" i="3"/>
  <c r="X43" i="3"/>
  <c r="X74" i="3"/>
  <c r="X13" i="3"/>
  <c r="Z116" i="3"/>
  <c r="Z12" i="3"/>
  <c r="Z69" i="3"/>
  <c r="X107" i="3"/>
  <c r="X33" i="3"/>
  <c r="X84" i="3"/>
  <c r="Z50" i="3"/>
  <c r="Z113" i="3"/>
  <c r="X110" i="3"/>
  <c r="Z55" i="3"/>
  <c r="X87" i="3"/>
  <c r="Z91" i="3"/>
  <c r="X37" i="3"/>
  <c r="Z33" i="3"/>
  <c r="Z106" i="3"/>
  <c r="Z22" i="3"/>
  <c r="Z40" i="3"/>
  <c r="X51" i="3"/>
  <c r="X17" i="3"/>
  <c r="X86" i="3"/>
  <c r="X49" i="3"/>
  <c r="X6" i="3"/>
  <c r="X120" i="3"/>
  <c r="Z60" i="3"/>
  <c r="X68" i="3"/>
  <c r="Z100" i="3"/>
  <c r="Z53" i="3"/>
  <c r="Z36" i="3"/>
  <c r="Z104" i="3"/>
  <c r="X98" i="3"/>
  <c r="X54" i="3"/>
  <c r="Z28" i="3"/>
  <c r="X77" i="3"/>
  <c r="Z54" i="3"/>
  <c r="X65" i="3"/>
  <c r="X75" i="3"/>
  <c r="Z32" i="3"/>
  <c r="Z13" i="3"/>
  <c r="Z102" i="3"/>
  <c r="Z76" i="3"/>
  <c r="X12" i="3"/>
  <c r="X42" i="3"/>
  <c r="Z37" i="3"/>
  <c r="X63" i="3"/>
  <c r="X59" i="3"/>
  <c r="Z103" i="3"/>
  <c r="X40" i="3"/>
  <c r="X34" i="3"/>
  <c r="X83" i="3"/>
  <c r="X71" i="3"/>
  <c r="X113" i="3"/>
  <c r="X45" i="3"/>
  <c r="X62" i="3"/>
  <c r="Z88" i="3"/>
  <c r="X94" i="3"/>
  <c r="X119" i="3"/>
  <c r="Z7" i="3"/>
  <c r="X108" i="3"/>
  <c r="Z8" i="3"/>
  <c r="Z15" i="3"/>
  <c r="Z59" i="3"/>
  <c r="X22" i="3"/>
  <c r="Z19" i="3"/>
  <c r="Z119" i="3"/>
  <c r="X95" i="3"/>
  <c r="X30" i="3"/>
  <c r="Z51" i="3"/>
  <c r="Z47" i="3"/>
  <c r="Z73" i="3"/>
  <c r="X27" i="3"/>
  <c r="Z23" i="3"/>
  <c r="Z24" i="3"/>
  <c r="Z29" i="3"/>
  <c r="X116" i="3"/>
  <c r="Z78" i="3"/>
  <c r="Z99" i="3"/>
  <c r="X102" i="3"/>
  <c r="X67" i="3"/>
  <c r="X115" i="3"/>
  <c r="Z105" i="3"/>
  <c r="X57" i="3"/>
  <c r="Z31" i="3"/>
  <c r="Z52" i="3"/>
  <c r="Z2" i="3"/>
  <c r="Z62" i="3"/>
  <c r="Z21" i="3"/>
  <c r="X70" i="3"/>
  <c r="X56" i="3"/>
  <c r="X117" i="3"/>
  <c r="Z82" i="3"/>
  <c r="X80" i="3"/>
  <c r="X103" i="3"/>
  <c r="Z17" i="3"/>
  <c r="X64" i="3"/>
  <c r="X25" i="3"/>
  <c r="X85" i="3"/>
  <c r="X26" i="3"/>
  <c r="X99" i="3"/>
  <c r="X35" i="3"/>
  <c r="Z107" i="3"/>
  <c r="Z114" i="3"/>
  <c r="Z118" i="3"/>
  <c r="X66" i="3"/>
  <c r="Z90" i="3"/>
  <c r="X73" i="3"/>
  <c r="Z67" i="3"/>
  <c r="X48" i="3"/>
  <c r="Z57" i="3"/>
  <c r="X50" i="3"/>
  <c r="Z61" i="3"/>
  <c r="Z41" i="3"/>
  <c r="Z74" i="3"/>
  <c r="Z16" i="3"/>
  <c r="Z72" i="3"/>
  <c r="X18" i="3"/>
  <c r="Z30" i="3"/>
  <c r="X46" i="3"/>
  <c r="X15" i="3"/>
  <c r="Z25" i="3"/>
  <c r="Z56" i="3"/>
  <c r="Z110" i="3"/>
  <c r="Z84" i="3"/>
  <c r="Z14" i="3"/>
  <c r="Z79" i="3"/>
  <c r="Z89" i="3"/>
  <c r="Z65" i="3"/>
  <c r="Z10" i="3"/>
  <c r="Z70" i="3"/>
  <c r="X47" i="3"/>
  <c r="Z97" i="3"/>
  <c r="Z20" i="3"/>
  <c r="Z45" i="3"/>
  <c r="Z117" i="3"/>
  <c r="Z18" i="3"/>
  <c r="Z3" i="3"/>
  <c r="Z108" i="3"/>
  <c r="X81" i="3"/>
  <c r="X55" i="3"/>
  <c r="X92" i="3"/>
  <c r="X16" i="3"/>
  <c r="X97" i="3"/>
  <c r="X20" i="3"/>
  <c r="X111" i="3"/>
  <c r="Z83" i="3"/>
  <c r="Z64" i="3"/>
  <c r="Z11" i="3"/>
  <c r="Z87" i="3"/>
  <c r="Z35" i="3"/>
  <c r="X104" i="3"/>
  <c r="Z44" i="3"/>
  <c r="Z77" i="3"/>
  <c r="Z42" i="3"/>
  <c r="X88" i="3"/>
  <c r="Z85" i="3"/>
  <c r="Z46" i="3"/>
  <c r="X61" i="3"/>
  <c r="X5" i="3"/>
  <c r="X72" i="3"/>
  <c r="Z112" i="3"/>
  <c r="Z9" i="3"/>
  <c r="X82" i="3"/>
  <c r="X36" i="3"/>
  <c r="Z86" i="3"/>
  <c r="X10" i="3"/>
  <c r="Z49" i="3"/>
  <c r="Z115" i="3"/>
  <c r="Z75" i="3"/>
  <c r="X58" i="3"/>
  <c r="Z26" i="3"/>
  <c r="Z43" i="3"/>
  <c r="Z4" i="3"/>
  <c r="X91" i="3"/>
  <c r="X93" i="3"/>
  <c r="Z81" i="3"/>
  <c r="X106" i="3"/>
  <c r="Z34" i="3"/>
  <c r="X28" i="3"/>
  <c r="X24" i="3"/>
  <c r="X3" i="3"/>
  <c r="Z38" i="3"/>
  <c r="Z80" i="3"/>
  <c r="X2" i="3"/>
  <c r="Z27" i="3"/>
  <c r="X100" i="3"/>
  <c r="Z58" i="3"/>
  <c r="Z95" i="3"/>
  <c r="Z68" i="3"/>
  <c r="X21" i="3"/>
  <c r="X23" i="3"/>
  <c r="X11" i="3"/>
  <c r="Z120" i="3"/>
  <c r="X105" i="3"/>
  <c r="X118" i="3"/>
  <c r="Z5" i="3"/>
  <c r="Z66" i="3"/>
  <c r="X29" i="3"/>
  <c r="X109" i="3"/>
  <c r="X39" i="3"/>
  <c r="X101" i="3"/>
  <c r="Z63" i="3"/>
  <c r="X69" i="3"/>
  <c r="X32" i="3"/>
  <c r="X38" i="3"/>
  <c r="X4" i="3"/>
  <c r="X41" i="3"/>
  <c r="AC651" i="2" l="1"/>
  <c r="AC490" i="2"/>
  <c r="AC475" i="2"/>
  <c r="AC125" i="2"/>
  <c r="AC212" i="2"/>
  <c r="AC396" i="2"/>
  <c r="AC298" i="2"/>
  <c r="AC501" i="2"/>
  <c r="AC303" i="2"/>
  <c r="AC606" i="2"/>
  <c r="AC337" i="2"/>
  <c r="AC242" i="2"/>
  <c r="AC133" i="2"/>
  <c r="AC669" i="2"/>
  <c r="AC76" i="2"/>
  <c r="AC236" i="2"/>
  <c r="AC492" i="2"/>
  <c r="AC615" i="2"/>
  <c r="AC594" i="2"/>
  <c r="AC436" i="2"/>
  <c r="AC358" i="2"/>
  <c r="AC233" i="2"/>
  <c r="AC381" i="2"/>
  <c r="AC191" i="2"/>
  <c r="J37" i="3" s="1"/>
  <c r="AC566" i="2"/>
  <c r="AC592" i="2"/>
  <c r="AC613" i="2"/>
  <c r="AC101" i="2"/>
  <c r="AC484" i="2"/>
  <c r="AC74" i="2"/>
  <c r="AC429" i="2"/>
  <c r="J117" i="3" s="1"/>
  <c r="AC245" i="2"/>
  <c r="AC639" i="2"/>
  <c r="AC15" i="2"/>
  <c r="AC705" i="2"/>
  <c r="AC721" i="2"/>
  <c r="AC426" i="2"/>
  <c r="AC83" i="2"/>
  <c r="AC687" i="2"/>
  <c r="AC368" i="2"/>
  <c r="AC464" i="2"/>
  <c r="AC126" i="2"/>
  <c r="J8" i="3" s="1"/>
  <c r="AC636" i="2"/>
  <c r="AC487" i="2"/>
  <c r="AC321" i="2"/>
  <c r="AC509" i="2"/>
  <c r="AC228" i="2"/>
  <c r="AC488" i="2"/>
  <c r="AC605" i="2"/>
  <c r="AC311" i="2"/>
  <c r="AC357" i="2"/>
  <c r="AC188" i="2"/>
  <c r="J49" i="3" s="1"/>
  <c r="AC329" i="2"/>
  <c r="AC235" i="2"/>
  <c r="AC208" i="2"/>
  <c r="AC229" i="2"/>
  <c r="AC479" i="2"/>
  <c r="AC482" i="2"/>
  <c r="AC589" i="2"/>
  <c r="AC556" i="2"/>
  <c r="AC218" i="2"/>
  <c r="AC347" i="2"/>
  <c r="AC331" i="2"/>
  <c r="AC272" i="2"/>
  <c r="AC568" i="2"/>
  <c r="AC330" i="2"/>
  <c r="AC502" i="2"/>
  <c r="AC462" i="2"/>
  <c r="AC344" i="2"/>
  <c r="AC404" i="2"/>
  <c r="AC386" i="2"/>
  <c r="AC579" i="2"/>
  <c r="AC195" i="2"/>
  <c r="AC196" i="2"/>
  <c r="AC279" i="2"/>
  <c r="AC238" i="2"/>
  <c r="AC142" i="2"/>
  <c r="AC36" i="2"/>
  <c r="AC154" i="2"/>
  <c r="AC81" i="2"/>
  <c r="AC223" i="2"/>
  <c r="AC219" i="2"/>
  <c r="AC546" i="2"/>
  <c r="AC167" i="2"/>
  <c r="AC388" i="2"/>
  <c r="AC146" i="2"/>
  <c r="AC343" i="2"/>
  <c r="AC434" i="2"/>
  <c r="AC43" i="2"/>
  <c r="AC391" i="2"/>
  <c r="AC719" i="2"/>
  <c r="AC582" i="2"/>
  <c r="AC408" i="2"/>
  <c r="AC348" i="2"/>
  <c r="AC118" i="2"/>
  <c r="AC190" i="2"/>
  <c r="AC128" i="2"/>
  <c r="AC413" i="2"/>
  <c r="AC28" i="2"/>
  <c r="AC635" i="2"/>
  <c r="AC618" i="2"/>
  <c r="AC110" i="2"/>
  <c r="AC668" i="2"/>
  <c r="AC507" i="2"/>
  <c r="AC26" i="2"/>
  <c r="AC393" i="2"/>
  <c r="AC389" i="2"/>
  <c r="AC309" i="2"/>
  <c r="J51" i="3" s="1"/>
  <c r="AC369" i="2"/>
  <c r="AC46" i="2"/>
  <c r="AC49" i="2"/>
  <c r="AC306" i="2"/>
  <c r="AC643" i="2"/>
  <c r="AC422" i="2"/>
  <c r="AC351" i="2"/>
  <c r="AC294" i="2"/>
  <c r="AC102" i="2"/>
  <c r="AC47" i="2"/>
  <c r="AC493" i="2"/>
  <c r="AC359" i="2"/>
  <c r="AC246" i="2"/>
  <c r="AC90" i="2"/>
  <c r="AC266" i="2"/>
  <c r="AC725" i="2"/>
  <c r="AC247" i="2"/>
  <c r="AC354" i="2"/>
  <c r="AC382" i="2"/>
  <c r="AC9" i="2"/>
  <c r="AC379" i="2"/>
  <c r="AC225" i="2"/>
  <c r="AC209" i="2"/>
  <c r="AC113" i="2"/>
  <c r="AC237" i="2"/>
  <c r="AC472" i="2"/>
  <c r="J97" i="3" s="1"/>
  <c r="AC324" i="2"/>
  <c r="J71" i="3" s="1"/>
  <c r="AC415" i="2"/>
  <c r="AC427" i="2"/>
  <c r="J116" i="3" s="1"/>
  <c r="AC619" i="2"/>
  <c r="AC640" i="2"/>
  <c r="J104" i="3" s="1"/>
  <c r="AC268" i="2"/>
  <c r="AC665" i="2"/>
  <c r="AC171" i="2"/>
  <c r="AC378" i="2"/>
  <c r="AC24" i="2"/>
  <c r="J41" i="3" s="1"/>
  <c r="AC572" i="2"/>
  <c r="AC497" i="2"/>
  <c r="AC440" i="2"/>
  <c r="AC172" i="2"/>
  <c r="AC180" i="2"/>
  <c r="AC528" i="2"/>
  <c r="AC453" i="2"/>
  <c r="AC441" i="2"/>
  <c r="AC733" i="2"/>
  <c r="AC162" i="2"/>
  <c r="AC682" i="2"/>
  <c r="AC392" i="2"/>
  <c r="AC423" i="2"/>
  <c r="AC264" i="2"/>
  <c r="AC477" i="2"/>
  <c r="AC519" i="2"/>
  <c r="AC249" i="2"/>
  <c r="AC29" i="2"/>
  <c r="AC215" i="2"/>
  <c r="AC611" i="2"/>
  <c r="AC471" i="2"/>
  <c r="AC489" i="2"/>
  <c r="AC82" i="2"/>
  <c r="AC127" i="2"/>
  <c r="AC296" i="2"/>
  <c r="AC649" i="2"/>
  <c r="AC515" i="2"/>
  <c r="AC80" i="2"/>
  <c r="AC534" i="2"/>
  <c r="AC631" i="2"/>
  <c r="AC529" i="2"/>
  <c r="AC552" i="2"/>
  <c r="AC270" i="2"/>
  <c r="AC435" i="2"/>
  <c r="AC79" i="2"/>
  <c r="AC205" i="2"/>
  <c r="AC597" i="2"/>
  <c r="J119" i="3" s="1"/>
  <c r="AC432" i="2"/>
  <c r="AC612" i="2"/>
  <c r="AC693" i="2"/>
  <c r="AC189" i="2"/>
  <c r="AC674" i="2"/>
  <c r="AC591" i="2"/>
  <c r="AC322" i="2"/>
  <c r="AC18" i="2"/>
  <c r="AC69" i="2"/>
  <c r="J12" i="3" s="1"/>
  <c r="AC398" i="2"/>
  <c r="AC374" i="2"/>
  <c r="J52" i="3" s="1"/>
  <c r="AC469" i="2"/>
  <c r="AC267" i="2"/>
  <c r="AC203" i="2"/>
  <c r="AC698" i="2"/>
  <c r="AC42" i="2"/>
  <c r="AC54" i="2"/>
  <c r="AC478" i="2"/>
  <c r="AC257" i="2"/>
  <c r="AC586" i="2"/>
  <c r="AC628" i="2"/>
  <c r="AC525" i="2"/>
  <c r="AC675" i="2"/>
  <c r="AC210" i="2"/>
  <c r="AC407" i="2"/>
  <c r="AC186" i="2"/>
  <c r="AC664" i="2"/>
  <c r="AC44" i="2"/>
  <c r="AC288" i="2"/>
  <c r="AC314" i="2"/>
  <c r="AC466" i="2"/>
  <c r="AC485" i="2"/>
  <c r="J118" i="3" s="1"/>
  <c r="AC274" i="2"/>
  <c r="AC6" i="2"/>
  <c r="AC64" i="2"/>
  <c r="AC688" i="2"/>
  <c r="AC192" i="2"/>
  <c r="AC289" i="2"/>
  <c r="AC417" i="2"/>
  <c r="AC467" i="2"/>
  <c r="AC560" i="2"/>
  <c r="AC165" i="2"/>
  <c r="AC670" i="2"/>
  <c r="AC108" i="2"/>
  <c r="AC535" i="2"/>
  <c r="AC96" i="2"/>
  <c r="AC405" i="2"/>
  <c r="AC350" i="2"/>
  <c r="AC94" i="2"/>
  <c r="AC630" i="2"/>
  <c r="AC499" i="2"/>
  <c r="AC418" i="2"/>
  <c r="AC193" i="2"/>
  <c r="AC420" i="2"/>
  <c r="AC313" i="2"/>
  <c r="AC40" i="2"/>
  <c r="AC476" i="2"/>
  <c r="AC349" i="2"/>
  <c r="AC681" i="2"/>
  <c r="AC99" i="2"/>
  <c r="AC521" i="2"/>
  <c r="AC276" i="2"/>
  <c r="AC437" i="2"/>
  <c r="AC654" i="2"/>
  <c r="AC168" i="2"/>
  <c r="AC60" i="2"/>
  <c r="AC34" i="2"/>
  <c r="AC106" i="2"/>
  <c r="AC323" i="2"/>
  <c r="AC53" i="2"/>
  <c r="AC248" i="2"/>
  <c r="AC419" i="2"/>
  <c r="AC310" i="2"/>
  <c r="AC33" i="2"/>
  <c r="AC364" i="2"/>
  <c r="AC692" i="2"/>
  <c r="AC394" i="2"/>
  <c r="AC506" i="2"/>
  <c r="AC549" i="2"/>
  <c r="AC201" i="2"/>
  <c r="AC72" i="2"/>
  <c r="J2" i="3" s="1"/>
  <c r="AC85" i="2"/>
  <c r="AC498" i="2"/>
  <c r="AC707" i="2"/>
  <c r="AC444" i="2"/>
  <c r="AC319" i="2"/>
  <c r="AC608" i="2"/>
  <c r="AC715" i="2"/>
  <c r="AC458" i="2"/>
  <c r="AC380" i="2"/>
  <c r="AC132" i="2"/>
  <c r="AC387" i="2"/>
  <c r="J53" i="3" s="1"/>
  <c r="AC360" i="2"/>
  <c r="AC473" i="2"/>
  <c r="AC370" i="2"/>
  <c r="AC98" i="2"/>
  <c r="AC22" i="2"/>
  <c r="AC383" i="2"/>
  <c r="AC500" i="2"/>
  <c r="AC548" i="2"/>
  <c r="AC55" i="2"/>
  <c r="J20" i="3" s="1"/>
  <c r="AC527" i="2"/>
  <c r="AC123" i="2"/>
  <c r="AC713" i="2"/>
  <c r="AC38" i="2"/>
  <c r="AC159" i="2"/>
  <c r="AC623" i="2"/>
  <c r="AC176" i="2"/>
  <c r="AC45" i="2"/>
  <c r="AC134" i="2"/>
  <c r="AC447" i="2"/>
  <c r="AC583" i="2"/>
  <c r="AC406" i="2"/>
  <c r="AC495" i="2"/>
  <c r="AC295" i="2"/>
  <c r="AC667" i="2"/>
  <c r="AC120" i="2"/>
  <c r="AC206" i="2"/>
  <c r="AC481" i="2"/>
  <c r="AC222" i="2"/>
  <c r="AC644" i="2"/>
  <c r="AC68" i="2"/>
  <c r="AC160" i="2"/>
  <c r="AC335" i="2"/>
  <c r="AC147" i="2"/>
  <c r="J42" i="3" s="1"/>
  <c r="AC7" i="2"/>
  <c r="AC729" i="2"/>
  <c r="AC25" i="2"/>
  <c r="AC241" i="2"/>
  <c r="J3" i="3" s="1"/>
  <c r="AC672" i="2"/>
  <c r="AC239" i="2"/>
  <c r="AC508" i="2"/>
  <c r="AC304" i="2"/>
  <c r="AC4" i="2"/>
  <c r="AC275" i="2"/>
  <c r="AC273" i="2"/>
  <c r="AC92" i="2"/>
  <c r="AC459" i="2"/>
  <c r="AC107" i="2"/>
  <c r="AC361" i="2"/>
  <c r="AC84" i="2"/>
  <c r="AC157" i="2"/>
  <c r="AC409" i="2"/>
  <c r="AC575" i="2"/>
  <c r="AC67" i="2"/>
  <c r="AC332" i="2"/>
  <c r="AC397" i="2"/>
  <c r="AC163" i="2"/>
  <c r="AC122" i="2"/>
  <c r="AC59" i="2"/>
  <c r="AC109" i="2"/>
  <c r="AC115" i="2"/>
  <c r="AC561" i="2"/>
  <c r="AC56" i="2"/>
  <c r="AC650" i="2"/>
  <c r="AC614" i="2"/>
  <c r="AC259" i="2"/>
  <c r="AC86" i="2"/>
  <c r="AC339" i="2"/>
  <c r="AC2" i="2"/>
  <c r="AC138" i="2"/>
  <c r="AC439" i="2"/>
  <c r="AC217" i="2"/>
  <c r="AC547" i="2"/>
  <c r="AC153" i="2"/>
  <c r="AC297" i="2"/>
  <c r="AC690" i="2"/>
  <c r="AC35" i="2"/>
  <c r="AC451" i="2"/>
  <c r="AC578" i="2"/>
  <c r="AC574" i="2"/>
  <c r="AC262" i="2"/>
  <c r="AC520" i="2"/>
  <c r="AC158" i="2"/>
  <c r="AC116" i="2"/>
  <c r="AC633" i="2"/>
  <c r="AC621" i="2"/>
  <c r="AC362" i="2"/>
  <c r="AC372" i="2"/>
  <c r="AC32" i="2"/>
  <c r="AC50" i="2"/>
  <c r="AC135" i="2"/>
  <c r="AC474" i="2"/>
  <c r="AC261" i="2"/>
  <c r="AC37" i="2"/>
  <c r="AC700" i="2"/>
  <c r="AC5" i="2"/>
  <c r="AC77" i="2"/>
  <c r="J85" i="3" s="1"/>
  <c r="AC300" i="2"/>
  <c r="AC58" i="2"/>
  <c r="AC100" i="2"/>
  <c r="AC365" i="2"/>
  <c r="AC522" i="2"/>
  <c r="AC214" i="2"/>
  <c r="AC161" i="2"/>
  <c r="AC71" i="2"/>
  <c r="AC302" i="2"/>
  <c r="AC141" i="2"/>
  <c r="AC51" i="2"/>
  <c r="AC599" i="2"/>
  <c r="AC170" i="2"/>
  <c r="AC683" i="2"/>
  <c r="AC735" i="2"/>
  <c r="AC328" i="2"/>
  <c r="AC129" i="2"/>
  <c r="AC491" i="2"/>
  <c r="AC541" i="2"/>
  <c r="AC78" i="2"/>
  <c r="AC384" i="2"/>
  <c r="AC452" i="2"/>
  <c r="AC27" i="2"/>
  <c r="AC221" i="2"/>
  <c r="AC511" i="2"/>
  <c r="AC231" i="2"/>
  <c r="AC12" i="2"/>
  <c r="AC207" i="2"/>
  <c r="AC486" i="2"/>
  <c r="AC425" i="2"/>
  <c r="AC596" i="2"/>
  <c r="AC3" i="2"/>
  <c r="AC183" i="2"/>
  <c r="AC155" i="2"/>
  <c r="AC567" i="2"/>
  <c r="J48" i="3" s="1"/>
  <c r="AC20" i="2"/>
  <c r="AC13" i="2"/>
  <c r="J59" i="3" s="1"/>
  <c r="AC352" i="2"/>
  <c r="AC327" i="2"/>
  <c r="AC555" i="2"/>
  <c r="AC230" i="2"/>
  <c r="AC671" i="2"/>
  <c r="AC179" i="2"/>
  <c r="AC164" i="2"/>
  <c r="AC695" i="2"/>
  <c r="AC401" i="2"/>
  <c r="AC23" i="2"/>
  <c r="AC483" i="2"/>
  <c r="AC494" i="2"/>
  <c r="AC685" i="2"/>
  <c r="AC653" i="2"/>
  <c r="AC292" i="2"/>
  <c r="AC356" i="2"/>
  <c r="AC151" i="2"/>
  <c r="AC558" i="2"/>
  <c r="AC662" i="2"/>
  <c r="AC290" i="2"/>
  <c r="J50" i="3" s="1"/>
  <c r="AC226" i="2"/>
  <c r="AC455" i="2"/>
  <c r="AC111" i="2"/>
  <c r="AC456" i="2"/>
  <c r="AC291" i="2"/>
  <c r="AC173" i="2"/>
  <c r="AC16" i="2"/>
  <c r="AC234" i="2"/>
  <c r="AC604" i="2"/>
  <c r="AC177" i="2"/>
  <c r="AC736" i="2"/>
  <c r="AC166" i="2"/>
  <c r="AC609" i="2"/>
  <c r="AC317" i="2"/>
  <c r="AC571" i="2"/>
  <c r="AC112" i="2"/>
  <c r="AC269" i="2"/>
  <c r="AC256" i="2"/>
  <c r="J34" i="3" s="1"/>
  <c r="AC626" i="2"/>
  <c r="AC564" i="2"/>
  <c r="AC199" i="2"/>
  <c r="AC281" i="2"/>
  <c r="AC8" i="2"/>
  <c r="AC124" i="2"/>
  <c r="AC530" i="2"/>
  <c r="AC119" i="2"/>
  <c r="AC424" i="2"/>
  <c r="AC62" i="2"/>
  <c r="AC308" i="2"/>
  <c r="AC137" i="2"/>
  <c r="AC10" i="2"/>
  <c r="J58" i="3" s="1"/>
  <c r="AC63" i="2"/>
  <c r="AC103" i="2"/>
  <c r="J56" i="3" s="1"/>
  <c r="AC11" i="2"/>
  <c r="AC505" i="2"/>
  <c r="AC514" i="2"/>
  <c r="AC433" i="2"/>
  <c r="AC316" i="2"/>
  <c r="AC70" i="2"/>
  <c r="AC182" i="2"/>
  <c r="AC598" i="2"/>
  <c r="AC709" i="2"/>
  <c r="AC679" i="2"/>
  <c r="AC580" i="2"/>
  <c r="AC14" i="2"/>
  <c r="AC250" i="2"/>
  <c r="AC17" i="2"/>
  <c r="AC629" i="2"/>
  <c r="AC148" i="2"/>
  <c r="AC414" i="2"/>
  <c r="AC449" i="2"/>
  <c r="AC377" i="2"/>
  <c r="AC402" i="2"/>
  <c r="AC569" i="2"/>
  <c r="AC542" i="2"/>
  <c r="AC211" i="2"/>
  <c r="AC220" i="2"/>
  <c r="AC21" i="2"/>
  <c r="AC616" i="2"/>
  <c r="AC31" i="2"/>
  <c r="AC336" i="2"/>
  <c r="AC652" i="2"/>
  <c r="AC581" i="2"/>
  <c r="AC661" i="2"/>
  <c r="AC312" i="2"/>
  <c r="AC202" i="2"/>
  <c r="AC271" i="2"/>
  <c r="AC89" i="2"/>
  <c r="AC334" i="2"/>
  <c r="AC442" i="2"/>
  <c r="AC307" i="2"/>
  <c r="AC696" i="2"/>
  <c r="AC536" i="2"/>
  <c r="AC642" i="2"/>
  <c r="AC93" i="2"/>
  <c r="AC730" i="2"/>
  <c r="AC301" i="2"/>
  <c r="AC722" i="2"/>
  <c r="AC255" i="2"/>
  <c r="AC325" i="2"/>
  <c r="AC553" i="2"/>
  <c r="AC590" i="2"/>
  <c r="AC510" i="2"/>
  <c r="AC539" i="2"/>
  <c r="AC254" i="2"/>
  <c r="AC673" i="2"/>
  <c r="AC284" i="2"/>
  <c r="AC463" i="2"/>
  <c r="AC570" i="2"/>
  <c r="AC710" i="2"/>
  <c r="J74" i="3" s="1"/>
  <c r="AC627" i="2"/>
  <c r="AC622" i="2"/>
  <c r="AC416" i="2"/>
  <c r="AC533" i="2"/>
  <c r="AC95" i="2"/>
  <c r="AC282" i="2"/>
  <c r="AC252" i="2"/>
  <c r="AC48" i="2"/>
  <c r="AC41" i="2"/>
  <c r="AC251" i="2"/>
  <c r="AC149" i="2"/>
  <c r="AC263" i="2"/>
  <c r="AC421" i="2"/>
  <c r="AC720" i="2"/>
  <c r="AC73" i="2"/>
  <c r="AC367" i="2"/>
  <c r="AC87" i="2"/>
  <c r="AC66" i="2"/>
  <c r="AC366" i="2"/>
  <c r="AC320" i="2"/>
  <c r="AC411" i="2"/>
  <c r="AC638" i="2"/>
  <c r="AC338" i="2"/>
  <c r="AC544" i="2"/>
  <c r="AC588" i="2"/>
  <c r="AC716" i="2"/>
  <c r="AC341" i="2"/>
  <c r="AC468" i="2"/>
  <c r="AC152" i="2"/>
  <c r="AC30" i="2"/>
  <c r="AC318" i="2"/>
  <c r="AC19" i="2"/>
  <c r="AC457" i="2"/>
  <c r="AC371" i="2"/>
  <c r="AC293" i="2"/>
  <c r="AC385" i="2"/>
  <c r="AC285" i="2"/>
  <c r="AC243" i="2"/>
  <c r="J61" i="3" s="1"/>
  <c r="AC680" i="2"/>
  <c r="AC57" i="2"/>
  <c r="AC431" i="2"/>
  <c r="AC353" i="2"/>
  <c r="AC543" i="2"/>
  <c r="AC557" i="2"/>
  <c r="AC39" i="2"/>
  <c r="AC185" i="2"/>
  <c r="AC601" i="2"/>
  <c r="AC562" i="2"/>
  <c r="AC714" i="2"/>
  <c r="AC340" i="2"/>
  <c r="AC232" i="2"/>
  <c r="AC512" i="2"/>
  <c r="AC443" i="2"/>
  <c r="AC576" i="2"/>
  <c r="AC283" i="2"/>
  <c r="AC130" i="2"/>
  <c r="AC563" i="2"/>
  <c r="AC114" i="2"/>
  <c r="AC647" i="2"/>
  <c r="AC91" i="2"/>
  <c r="J38" i="3" s="1"/>
  <c r="AC603" i="2"/>
  <c r="AC117" i="2"/>
  <c r="AC198" i="2"/>
  <c r="AC346" i="2"/>
  <c r="AC723" i="2"/>
  <c r="AC516" i="2"/>
  <c r="AC428" i="2"/>
  <c r="AC634" i="2"/>
  <c r="AC184" i="2"/>
  <c r="AC734" i="2"/>
  <c r="AC97" i="2"/>
  <c r="AC187" i="2"/>
  <c r="AC577" i="2"/>
  <c r="AC461" i="2"/>
  <c r="AC658" i="2"/>
  <c r="AC305" i="2"/>
  <c r="AC169" i="2"/>
  <c r="AC624" i="2"/>
  <c r="AC61" i="2"/>
  <c r="AC194" i="2"/>
  <c r="AC104" i="2"/>
  <c r="AC602" i="2"/>
  <c r="J120" i="3" s="1"/>
  <c r="AC496" i="2"/>
  <c r="AC655" i="2"/>
  <c r="AC617" i="2"/>
  <c r="AC52" i="2"/>
  <c r="AC287" i="2"/>
  <c r="AC573" i="2"/>
  <c r="AC587" i="2"/>
  <c r="J98" i="3" s="1"/>
  <c r="AC258" i="2"/>
  <c r="AC143" i="2"/>
  <c r="AC480" i="2"/>
  <c r="J102" i="3" s="1"/>
  <c r="AC156" i="2"/>
  <c r="AC686" i="2"/>
  <c r="AC554" i="2"/>
  <c r="AC265" i="2"/>
  <c r="AC446" i="2"/>
  <c r="AC445" i="2"/>
  <c r="AC465" i="2"/>
  <c r="AC595" i="2"/>
  <c r="AC75" i="2"/>
  <c r="AC454" i="2"/>
  <c r="AC227" i="2"/>
  <c r="AC585" i="2"/>
  <c r="AC178" i="2"/>
  <c r="AC65" i="2"/>
  <c r="J11" i="3" s="1"/>
  <c r="AC175" i="2"/>
  <c r="AC150" i="2"/>
  <c r="AC326" i="2"/>
  <c r="AC400" i="2"/>
  <c r="AC531" i="2"/>
  <c r="AC660" i="2"/>
  <c r="AC376" i="2"/>
  <c r="AC704" i="2"/>
  <c r="AC345" i="2"/>
  <c r="AC88" i="2"/>
  <c r="AC646" i="2"/>
  <c r="AC517" i="2"/>
  <c r="AC277" i="2"/>
  <c r="AC610" i="2"/>
  <c r="AC684" i="2"/>
  <c r="AC699" i="2"/>
  <c r="AC625" i="2"/>
  <c r="AC253" i="2"/>
  <c r="J112" i="3" s="1"/>
  <c r="AC121" i="2"/>
  <c r="AC200" i="2"/>
  <c r="AC717" i="2"/>
  <c r="AC197" i="2"/>
  <c r="AC677" i="2"/>
  <c r="AC657" i="2"/>
  <c r="AC593" i="2"/>
  <c r="AC240" i="2"/>
  <c r="AC399" i="2"/>
  <c r="AC144" i="2"/>
  <c r="AC333" i="2"/>
  <c r="AC375" i="2"/>
  <c r="AC600" i="2"/>
  <c r="AC545" i="2"/>
  <c r="AC550" i="2"/>
  <c r="AC403" i="2"/>
  <c r="J9" i="3" s="1"/>
  <c r="AC607" i="2"/>
  <c r="AC737" i="2"/>
  <c r="AC244" i="2"/>
  <c r="AC412" i="2"/>
  <c r="AC727" i="2"/>
  <c r="AC559" i="2"/>
  <c r="AC532" i="2"/>
  <c r="AC181" i="2"/>
  <c r="AC139" i="2"/>
  <c r="AC105" i="2"/>
  <c r="AC518" i="2"/>
  <c r="AC204" i="2"/>
  <c r="AC342" i="2"/>
  <c r="J99" i="3" s="1"/>
  <c r="AC540" i="2"/>
  <c r="AC395" i="2"/>
  <c r="AC213" i="2"/>
  <c r="AC224" i="2"/>
  <c r="AC260" i="2"/>
  <c r="AC286" i="2"/>
  <c r="AC724" i="2"/>
  <c r="AC503" i="2"/>
  <c r="AC355" i="2"/>
  <c r="AC140" i="2"/>
  <c r="AC390" i="2"/>
  <c r="AC524" i="2"/>
  <c r="AC513" i="2"/>
  <c r="AC663" i="2"/>
  <c r="AC174" i="2"/>
  <c r="J91" i="3" s="1"/>
  <c r="AC706" i="2"/>
  <c r="AC703" i="2"/>
  <c r="AC315" i="2"/>
  <c r="AC448" i="2"/>
  <c r="AC410" i="2"/>
  <c r="AC565" i="2"/>
  <c r="AC136" i="2"/>
  <c r="AC551" i="2"/>
  <c r="AC708" i="2"/>
  <c r="AC278" i="2"/>
  <c r="AC131" i="2"/>
  <c r="AC216" i="2"/>
  <c r="AC430" i="2"/>
  <c r="AC537" i="2"/>
  <c r="AC438" i="2"/>
  <c r="AC145" i="2"/>
  <c r="AC299" i="2"/>
  <c r="AC526" i="2"/>
  <c r="AC538" i="2"/>
  <c r="AC656" i="2"/>
  <c r="AC632" i="2"/>
  <c r="AC470" i="2"/>
  <c r="AC363" i="2"/>
  <c r="AC731" i="2"/>
  <c r="AC373" i="2"/>
  <c r="AC645" i="2"/>
  <c r="AC460" i="2"/>
  <c r="AC280" i="2"/>
  <c r="AC666" i="2"/>
  <c r="AC694" i="2"/>
  <c r="AC648" i="2"/>
  <c r="AC712" i="2"/>
  <c r="AC659" i="2"/>
  <c r="AC584" i="2"/>
  <c r="AC523" i="2"/>
  <c r="AC450" i="2"/>
  <c r="AC728" i="2"/>
  <c r="AC691" i="2"/>
  <c r="AC676" i="2"/>
  <c r="AC620" i="2"/>
  <c r="J103" i="3" s="1"/>
  <c r="AC504" i="2"/>
  <c r="AC641" i="2"/>
  <c r="AC701" i="2"/>
  <c r="AC678" i="2"/>
  <c r="AC697" i="2"/>
  <c r="AC726" i="2"/>
  <c r="AC702" i="2"/>
  <c r="AC718" i="2"/>
  <c r="AC689" i="2"/>
  <c r="AC637" i="2"/>
  <c r="AC711" i="2"/>
  <c r="AC732" i="2"/>
  <c r="AC738" i="2"/>
  <c r="J63" i="3" l="1"/>
  <c r="J84" i="3"/>
  <c r="J65" i="3"/>
  <c r="J13" i="3"/>
  <c r="J46" i="3"/>
  <c r="J6" i="3"/>
  <c r="J92" i="3"/>
  <c r="J39" i="3"/>
  <c r="J32" i="3"/>
  <c r="J107" i="3"/>
  <c r="J115" i="3"/>
  <c r="J21" i="3"/>
  <c r="J4" i="3"/>
  <c r="J44" i="3"/>
  <c r="J28" i="3"/>
  <c r="J26" i="3"/>
  <c r="J110" i="3"/>
  <c r="J7" i="3"/>
  <c r="J67" i="3"/>
  <c r="J31" i="3"/>
  <c r="J17" i="3"/>
  <c r="J15" i="3"/>
  <c r="J77" i="3"/>
  <c r="J106" i="3"/>
  <c r="J76" i="3"/>
  <c r="J69" i="3"/>
  <c r="J43" i="3"/>
  <c r="J5" i="3"/>
  <c r="J54" i="3"/>
  <c r="J70" i="3"/>
  <c r="J30" i="3"/>
  <c r="J73" i="3"/>
  <c r="J57" i="3"/>
  <c r="J22" i="3"/>
  <c r="J47" i="3"/>
  <c r="J109" i="3"/>
  <c r="J40" i="3"/>
  <c r="J16" i="3"/>
  <c r="J100" i="3"/>
  <c r="J33" i="3"/>
  <c r="J83" i="3"/>
  <c r="J19" i="3"/>
  <c r="J88" i="3"/>
  <c r="J101" i="3"/>
  <c r="J68" i="3"/>
  <c r="J78" i="3"/>
  <c r="J79" i="3"/>
  <c r="J105" i="3"/>
  <c r="J25" i="3"/>
  <c r="J114" i="3"/>
  <c r="J10" i="3"/>
  <c r="J55" i="3"/>
  <c r="J90" i="3"/>
  <c r="J18" i="3"/>
  <c r="J64" i="3"/>
  <c r="J23" i="3"/>
  <c r="J27" i="3"/>
  <c r="J82" i="3"/>
  <c r="J24" i="3"/>
  <c r="J89" i="3"/>
  <c r="J108" i="3"/>
  <c r="J45" i="3"/>
  <c r="J96" i="3"/>
  <c r="J86" i="3"/>
  <c r="J36" i="3"/>
  <c r="J95" i="3"/>
  <c r="J81" i="3"/>
  <c r="J80" i="3"/>
  <c r="J35" i="3"/>
  <c r="J111" i="3"/>
  <c r="J29" i="3"/>
  <c r="J93" i="3"/>
  <c r="J87" i="3"/>
  <c r="J113" i="3"/>
  <c r="J60" i="3"/>
  <c r="J14" i="3"/>
  <c r="J62" i="3"/>
  <c r="J66" i="3"/>
  <c r="J72" i="3"/>
  <c r="J75" i="3"/>
  <c r="J94" i="3"/>
  <c r="U651" i="2"/>
  <c r="U490" i="2"/>
  <c r="U475" i="2"/>
  <c r="U125" i="2"/>
  <c r="U212" i="2"/>
  <c r="U396" i="2"/>
  <c r="U298" i="2"/>
  <c r="U501" i="2"/>
  <c r="U303" i="2"/>
  <c r="U606" i="2"/>
  <c r="U337" i="2"/>
  <c r="U242" i="2"/>
  <c r="U133" i="2"/>
  <c r="U669" i="2"/>
  <c r="U76" i="2"/>
  <c r="U236" i="2"/>
  <c r="U492" i="2"/>
  <c r="U615" i="2"/>
  <c r="U594" i="2"/>
  <c r="U436" i="2"/>
  <c r="U358" i="2"/>
  <c r="U233" i="2"/>
  <c r="U381" i="2"/>
  <c r="U191" i="2"/>
  <c r="U566" i="2"/>
  <c r="U592" i="2"/>
  <c r="U613" i="2"/>
  <c r="U101" i="2"/>
  <c r="U484" i="2"/>
  <c r="U74" i="2"/>
  <c r="U429" i="2"/>
  <c r="T117" i="3" s="1"/>
  <c r="U245" i="2"/>
  <c r="U639" i="2"/>
  <c r="U15" i="2"/>
  <c r="U705" i="2"/>
  <c r="U721" i="2"/>
  <c r="U426" i="2"/>
  <c r="U83" i="2"/>
  <c r="U687" i="2"/>
  <c r="U368" i="2"/>
  <c r="U464" i="2"/>
  <c r="U126" i="2"/>
  <c r="T8" i="3" s="1"/>
  <c r="U636" i="2"/>
  <c r="U487" i="2"/>
  <c r="U321" i="2"/>
  <c r="U509" i="2"/>
  <c r="U228" i="2"/>
  <c r="U488" i="2"/>
  <c r="U605" i="2"/>
  <c r="U311" i="2"/>
  <c r="U357" i="2"/>
  <c r="U188" i="2"/>
  <c r="T49" i="3" s="1"/>
  <c r="U329" i="2"/>
  <c r="U235" i="2"/>
  <c r="U208" i="2"/>
  <c r="U229" i="2"/>
  <c r="U479" i="2"/>
  <c r="U482" i="2"/>
  <c r="U589" i="2"/>
  <c r="U556" i="2"/>
  <c r="U218" i="2"/>
  <c r="U347" i="2"/>
  <c r="U331" i="2"/>
  <c r="U272" i="2"/>
  <c r="U568" i="2"/>
  <c r="U330" i="2"/>
  <c r="U502" i="2"/>
  <c r="U462" i="2"/>
  <c r="U344" i="2"/>
  <c r="U404" i="2"/>
  <c r="U386" i="2"/>
  <c r="U579" i="2"/>
  <c r="U195" i="2"/>
  <c r="U196" i="2"/>
  <c r="U279" i="2"/>
  <c r="U238" i="2"/>
  <c r="U142" i="2"/>
  <c r="U36" i="2"/>
  <c r="U154" i="2"/>
  <c r="U81" i="2"/>
  <c r="U223" i="2"/>
  <c r="U219" i="2"/>
  <c r="U546" i="2"/>
  <c r="U167" i="2"/>
  <c r="U388" i="2"/>
  <c r="U146" i="2"/>
  <c r="U343" i="2"/>
  <c r="U434" i="2"/>
  <c r="U43" i="2"/>
  <c r="U391" i="2"/>
  <c r="U719" i="2"/>
  <c r="U582" i="2"/>
  <c r="U408" i="2"/>
  <c r="U348" i="2"/>
  <c r="U118" i="2"/>
  <c r="U190" i="2"/>
  <c r="U128" i="2"/>
  <c r="U413" i="2"/>
  <c r="U28" i="2"/>
  <c r="U635" i="2"/>
  <c r="U618" i="2"/>
  <c r="U110" i="2"/>
  <c r="U668" i="2"/>
  <c r="U507" i="2"/>
  <c r="U26" i="2"/>
  <c r="U393" i="2"/>
  <c r="U389" i="2"/>
  <c r="U309" i="2"/>
  <c r="T51" i="3" s="1"/>
  <c r="U369" i="2"/>
  <c r="U46" i="2"/>
  <c r="U49" i="2"/>
  <c r="U306" i="2"/>
  <c r="U643" i="2"/>
  <c r="U422" i="2"/>
  <c r="U351" i="2"/>
  <c r="U294" i="2"/>
  <c r="U102" i="2"/>
  <c r="U47" i="2"/>
  <c r="U493" i="2"/>
  <c r="U359" i="2"/>
  <c r="U246" i="2"/>
  <c r="U90" i="2"/>
  <c r="U266" i="2"/>
  <c r="U725" i="2"/>
  <c r="U247" i="2"/>
  <c r="U354" i="2"/>
  <c r="U382" i="2"/>
  <c r="U9" i="2"/>
  <c r="U379" i="2"/>
  <c r="U225" i="2"/>
  <c r="U209" i="2"/>
  <c r="U113" i="2"/>
  <c r="U237" i="2"/>
  <c r="U472" i="2"/>
  <c r="T97" i="3" s="1"/>
  <c r="U324" i="2"/>
  <c r="T71" i="3" s="1"/>
  <c r="U415" i="2"/>
  <c r="U427" i="2"/>
  <c r="T116" i="3" s="1"/>
  <c r="U619" i="2"/>
  <c r="U640" i="2"/>
  <c r="T104" i="3" s="1"/>
  <c r="U268" i="2"/>
  <c r="U665" i="2"/>
  <c r="U171" i="2"/>
  <c r="U378" i="2"/>
  <c r="U24" i="2"/>
  <c r="U572" i="2"/>
  <c r="U497" i="2"/>
  <c r="U440" i="2"/>
  <c r="U172" i="2"/>
  <c r="U180" i="2"/>
  <c r="U528" i="2"/>
  <c r="U453" i="2"/>
  <c r="U441" i="2"/>
  <c r="U733" i="2"/>
  <c r="U162" i="2"/>
  <c r="U682" i="2"/>
  <c r="U392" i="2"/>
  <c r="U423" i="2"/>
  <c r="U264" i="2"/>
  <c r="U477" i="2"/>
  <c r="U519" i="2"/>
  <c r="U249" i="2"/>
  <c r="U29" i="2"/>
  <c r="U215" i="2"/>
  <c r="U611" i="2"/>
  <c r="U471" i="2"/>
  <c r="U489" i="2"/>
  <c r="U82" i="2"/>
  <c r="U127" i="2"/>
  <c r="U296" i="2"/>
  <c r="U649" i="2"/>
  <c r="U515" i="2"/>
  <c r="U80" i="2"/>
  <c r="U534" i="2"/>
  <c r="U631" i="2"/>
  <c r="U529" i="2"/>
  <c r="U552" i="2"/>
  <c r="U270" i="2"/>
  <c r="U435" i="2"/>
  <c r="U79" i="2"/>
  <c r="U205" i="2"/>
  <c r="U597" i="2"/>
  <c r="T119" i="3" s="1"/>
  <c r="U432" i="2"/>
  <c r="U612" i="2"/>
  <c r="U693" i="2"/>
  <c r="U189" i="2"/>
  <c r="U674" i="2"/>
  <c r="U591" i="2"/>
  <c r="U322" i="2"/>
  <c r="U18" i="2"/>
  <c r="U69" i="2"/>
  <c r="U398" i="2"/>
  <c r="U374" i="2"/>
  <c r="T52" i="3" s="1"/>
  <c r="U469" i="2"/>
  <c r="U267" i="2"/>
  <c r="U203" i="2"/>
  <c r="U698" i="2"/>
  <c r="U42" i="2"/>
  <c r="U54" i="2"/>
  <c r="U478" i="2"/>
  <c r="U257" i="2"/>
  <c r="U586" i="2"/>
  <c r="U628" i="2"/>
  <c r="U525" i="2"/>
  <c r="U675" i="2"/>
  <c r="U210" i="2"/>
  <c r="U407" i="2"/>
  <c r="U186" i="2"/>
  <c r="U664" i="2"/>
  <c r="U44" i="2"/>
  <c r="U288" i="2"/>
  <c r="U314" i="2"/>
  <c r="U466" i="2"/>
  <c r="U485" i="2"/>
  <c r="T118" i="3" s="1"/>
  <c r="U274" i="2"/>
  <c r="U6" i="2"/>
  <c r="U64" i="2"/>
  <c r="U688" i="2"/>
  <c r="U192" i="2"/>
  <c r="U289" i="2"/>
  <c r="U417" i="2"/>
  <c r="U467" i="2"/>
  <c r="U560" i="2"/>
  <c r="U165" i="2"/>
  <c r="U670" i="2"/>
  <c r="U108" i="2"/>
  <c r="U535" i="2"/>
  <c r="U96" i="2"/>
  <c r="U405" i="2"/>
  <c r="U350" i="2"/>
  <c r="U94" i="2"/>
  <c r="U630" i="2"/>
  <c r="U499" i="2"/>
  <c r="U418" i="2"/>
  <c r="U193" i="2"/>
  <c r="U420" i="2"/>
  <c r="U313" i="2"/>
  <c r="U40" i="2"/>
  <c r="U476" i="2"/>
  <c r="U349" i="2"/>
  <c r="U681" i="2"/>
  <c r="U99" i="2"/>
  <c r="U521" i="2"/>
  <c r="U276" i="2"/>
  <c r="U437" i="2"/>
  <c r="U654" i="2"/>
  <c r="U168" i="2"/>
  <c r="U60" i="2"/>
  <c r="U34" i="2"/>
  <c r="U106" i="2"/>
  <c r="U323" i="2"/>
  <c r="U53" i="2"/>
  <c r="U248" i="2"/>
  <c r="U419" i="2"/>
  <c r="U310" i="2"/>
  <c r="U33" i="2"/>
  <c r="U364" i="2"/>
  <c r="U692" i="2"/>
  <c r="U394" i="2"/>
  <c r="U506" i="2"/>
  <c r="U549" i="2"/>
  <c r="U201" i="2"/>
  <c r="U72" i="2"/>
  <c r="T2" i="3" s="1"/>
  <c r="U85" i="2"/>
  <c r="U498" i="2"/>
  <c r="U707" i="2"/>
  <c r="U444" i="2"/>
  <c r="U319" i="2"/>
  <c r="U608" i="2"/>
  <c r="U715" i="2"/>
  <c r="U458" i="2"/>
  <c r="U380" i="2"/>
  <c r="U132" i="2"/>
  <c r="U387" i="2"/>
  <c r="T53" i="3" s="1"/>
  <c r="U360" i="2"/>
  <c r="U473" i="2"/>
  <c r="U370" i="2"/>
  <c r="U98" i="2"/>
  <c r="U22" i="2"/>
  <c r="U383" i="2"/>
  <c r="U500" i="2"/>
  <c r="U548" i="2"/>
  <c r="U55" i="2"/>
  <c r="U527" i="2"/>
  <c r="U123" i="2"/>
  <c r="U713" i="2"/>
  <c r="U38" i="2"/>
  <c r="U159" i="2"/>
  <c r="U623" i="2"/>
  <c r="U176" i="2"/>
  <c r="U45" i="2"/>
  <c r="U134" i="2"/>
  <c r="U447" i="2"/>
  <c r="U583" i="2"/>
  <c r="U406" i="2"/>
  <c r="U495" i="2"/>
  <c r="U295" i="2"/>
  <c r="U667" i="2"/>
  <c r="U120" i="2"/>
  <c r="U206" i="2"/>
  <c r="U481" i="2"/>
  <c r="U222" i="2"/>
  <c r="U644" i="2"/>
  <c r="U68" i="2"/>
  <c r="U160" i="2"/>
  <c r="U335" i="2"/>
  <c r="U147" i="2"/>
  <c r="T42" i="3" s="1"/>
  <c r="U7" i="2"/>
  <c r="U729" i="2"/>
  <c r="U25" i="2"/>
  <c r="U241" i="2"/>
  <c r="T3" i="3" s="1"/>
  <c r="U672" i="2"/>
  <c r="U239" i="2"/>
  <c r="U508" i="2"/>
  <c r="U304" i="2"/>
  <c r="U4" i="2"/>
  <c r="U275" i="2"/>
  <c r="U273" i="2"/>
  <c r="U92" i="2"/>
  <c r="U459" i="2"/>
  <c r="U107" i="2"/>
  <c r="U361" i="2"/>
  <c r="U84" i="2"/>
  <c r="U157" i="2"/>
  <c r="U409" i="2"/>
  <c r="U575" i="2"/>
  <c r="U67" i="2"/>
  <c r="U332" i="2"/>
  <c r="U397" i="2"/>
  <c r="U163" i="2"/>
  <c r="U122" i="2"/>
  <c r="U59" i="2"/>
  <c r="U109" i="2"/>
  <c r="U115" i="2"/>
  <c r="U561" i="2"/>
  <c r="U56" i="2"/>
  <c r="U650" i="2"/>
  <c r="U614" i="2"/>
  <c r="U259" i="2"/>
  <c r="U86" i="2"/>
  <c r="U339" i="2"/>
  <c r="U2" i="2"/>
  <c r="U138" i="2"/>
  <c r="U439" i="2"/>
  <c r="U217" i="2"/>
  <c r="U547" i="2"/>
  <c r="U153" i="2"/>
  <c r="T21" i="3" s="1"/>
  <c r="U297" i="2"/>
  <c r="U690" i="2"/>
  <c r="U35" i="2"/>
  <c r="U451" i="2"/>
  <c r="U578" i="2"/>
  <c r="U574" i="2"/>
  <c r="U262" i="2"/>
  <c r="U520" i="2"/>
  <c r="U158" i="2"/>
  <c r="U116" i="2"/>
  <c r="U633" i="2"/>
  <c r="U621" i="2"/>
  <c r="U362" i="2"/>
  <c r="U372" i="2"/>
  <c r="U32" i="2"/>
  <c r="U50" i="2"/>
  <c r="U135" i="2"/>
  <c r="U474" i="2"/>
  <c r="U261" i="2"/>
  <c r="U37" i="2"/>
  <c r="U700" i="2"/>
  <c r="U5" i="2"/>
  <c r="U77" i="2"/>
  <c r="T85" i="3" s="1"/>
  <c r="U300" i="2"/>
  <c r="U58" i="2"/>
  <c r="U100" i="2"/>
  <c r="U365" i="2"/>
  <c r="U522" i="2"/>
  <c r="U214" i="2"/>
  <c r="U161" i="2"/>
  <c r="U71" i="2"/>
  <c r="U302" i="2"/>
  <c r="U141" i="2"/>
  <c r="U51" i="2"/>
  <c r="U599" i="2"/>
  <c r="U170" i="2"/>
  <c r="U683" i="2"/>
  <c r="U735" i="2"/>
  <c r="U328" i="2"/>
  <c r="U129" i="2"/>
  <c r="U491" i="2"/>
  <c r="U541" i="2"/>
  <c r="U78" i="2"/>
  <c r="U384" i="2"/>
  <c r="U452" i="2"/>
  <c r="U27" i="2"/>
  <c r="U221" i="2"/>
  <c r="U511" i="2"/>
  <c r="U231" i="2"/>
  <c r="U12" i="2"/>
  <c r="U207" i="2"/>
  <c r="U486" i="2"/>
  <c r="U425" i="2"/>
  <c r="U596" i="2"/>
  <c r="U3" i="2"/>
  <c r="U183" i="2"/>
  <c r="U155" i="2"/>
  <c r="U567" i="2"/>
  <c r="T48" i="3" s="1"/>
  <c r="U20" i="2"/>
  <c r="U13" i="2"/>
  <c r="T59" i="3" s="1"/>
  <c r="U352" i="2"/>
  <c r="U327" i="2"/>
  <c r="U555" i="2"/>
  <c r="U230" i="2"/>
  <c r="U671" i="2"/>
  <c r="U179" i="2"/>
  <c r="U164" i="2"/>
  <c r="U695" i="2"/>
  <c r="U401" i="2"/>
  <c r="U23" i="2"/>
  <c r="U483" i="2"/>
  <c r="U494" i="2"/>
  <c r="U685" i="2"/>
  <c r="U653" i="2"/>
  <c r="U292" i="2"/>
  <c r="U356" i="2"/>
  <c r="U151" i="2"/>
  <c r="U558" i="2"/>
  <c r="U662" i="2"/>
  <c r="U290" i="2"/>
  <c r="U226" i="2"/>
  <c r="U455" i="2"/>
  <c r="U111" i="2"/>
  <c r="U456" i="2"/>
  <c r="U291" i="2"/>
  <c r="U173" i="2"/>
  <c r="U16" i="2"/>
  <c r="U234" i="2"/>
  <c r="U604" i="2"/>
  <c r="U177" i="2"/>
  <c r="U736" i="2"/>
  <c r="U166" i="2"/>
  <c r="U609" i="2"/>
  <c r="U317" i="2"/>
  <c r="U571" i="2"/>
  <c r="U112" i="2"/>
  <c r="U269" i="2"/>
  <c r="U256" i="2"/>
  <c r="U626" i="2"/>
  <c r="U564" i="2"/>
  <c r="U199" i="2"/>
  <c r="U281" i="2"/>
  <c r="U8" i="2"/>
  <c r="U124" i="2"/>
  <c r="U530" i="2"/>
  <c r="U119" i="2"/>
  <c r="U424" i="2"/>
  <c r="U62" i="2"/>
  <c r="U308" i="2"/>
  <c r="U137" i="2"/>
  <c r="U10" i="2"/>
  <c r="T58" i="3" s="1"/>
  <c r="U63" i="2"/>
  <c r="U103" i="2"/>
  <c r="T56" i="3" s="1"/>
  <c r="U11" i="2"/>
  <c r="U505" i="2"/>
  <c r="U514" i="2"/>
  <c r="U433" i="2"/>
  <c r="U316" i="2"/>
  <c r="U70" i="2"/>
  <c r="U182" i="2"/>
  <c r="U598" i="2"/>
  <c r="U709" i="2"/>
  <c r="U679" i="2"/>
  <c r="U580" i="2"/>
  <c r="U14" i="2"/>
  <c r="U250" i="2"/>
  <c r="U17" i="2"/>
  <c r="U629" i="2"/>
  <c r="U148" i="2"/>
  <c r="U414" i="2"/>
  <c r="U449" i="2"/>
  <c r="U377" i="2"/>
  <c r="U402" i="2"/>
  <c r="U569" i="2"/>
  <c r="U542" i="2"/>
  <c r="U211" i="2"/>
  <c r="U220" i="2"/>
  <c r="U21" i="2"/>
  <c r="T10" i="3" s="1"/>
  <c r="U616" i="2"/>
  <c r="U31" i="2"/>
  <c r="U336" i="2"/>
  <c r="U652" i="2"/>
  <c r="U581" i="2"/>
  <c r="U661" i="2"/>
  <c r="U312" i="2"/>
  <c r="U202" i="2"/>
  <c r="U271" i="2"/>
  <c r="U89" i="2"/>
  <c r="U334" i="2"/>
  <c r="U442" i="2"/>
  <c r="U307" i="2"/>
  <c r="U696" i="2"/>
  <c r="U536" i="2"/>
  <c r="U642" i="2"/>
  <c r="U93" i="2"/>
  <c r="U730" i="2"/>
  <c r="U301" i="2"/>
  <c r="U722" i="2"/>
  <c r="U255" i="2"/>
  <c r="U325" i="2"/>
  <c r="U553" i="2"/>
  <c r="U590" i="2"/>
  <c r="U510" i="2"/>
  <c r="U539" i="2"/>
  <c r="U254" i="2"/>
  <c r="U673" i="2"/>
  <c r="U284" i="2"/>
  <c r="U463" i="2"/>
  <c r="U570" i="2"/>
  <c r="U710" i="2"/>
  <c r="U627" i="2"/>
  <c r="U622" i="2"/>
  <c r="U416" i="2"/>
  <c r="U533" i="2"/>
  <c r="U95" i="2"/>
  <c r="U282" i="2"/>
  <c r="U252" i="2"/>
  <c r="U48" i="2"/>
  <c r="U41" i="2"/>
  <c r="U251" i="2"/>
  <c r="U149" i="2"/>
  <c r="U263" i="2"/>
  <c r="U421" i="2"/>
  <c r="U720" i="2"/>
  <c r="U73" i="2"/>
  <c r="U367" i="2"/>
  <c r="U87" i="2"/>
  <c r="U66" i="2"/>
  <c r="U366" i="2"/>
  <c r="U320" i="2"/>
  <c r="U411" i="2"/>
  <c r="U638" i="2"/>
  <c r="U338" i="2"/>
  <c r="U544" i="2"/>
  <c r="U588" i="2"/>
  <c r="U716" i="2"/>
  <c r="U341" i="2"/>
  <c r="U468" i="2"/>
  <c r="U152" i="2"/>
  <c r="U30" i="2"/>
  <c r="U318" i="2"/>
  <c r="U19" i="2"/>
  <c r="U457" i="2"/>
  <c r="U371" i="2"/>
  <c r="U293" i="2"/>
  <c r="U385" i="2"/>
  <c r="U285" i="2"/>
  <c r="U243" i="2"/>
  <c r="T61" i="3" s="1"/>
  <c r="U680" i="2"/>
  <c r="U57" i="2"/>
  <c r="U431" i="2"/>
  <c r="U353" i="2"/>
  <c r="U543" i="2"/>
  <c r="U557" i="2"/>
  <c r="U39" i="2"/>
  <c r="U185" i="2"/>
  <c r="T32" i="3" s="1"/>
  <c r="U601" i="2"/>
  <c r="U562" i="2"/>
  <c r="U714" i="2"/>
  <c r="U340" i="2"/>
  <c r="U232" i="2"/>
  <c r="U512" i="2"/>
  <c r="U443" i="2"/>
  <c r="U576" i="2"/>
  <c r="U283" i="2"/>
  <c r="U130" i="2"/>
  <c r="U563" i="2"/>
  <c r="U114" i="2"/>
  <c r="U647" i="2"/>
  <c r="U91" i="2"/>
  <c r="U603" i="2"/>
  <c r="U117" i="2"/>
  <c r="U198" i="2"/>
  <c r="U346" i="2"/>
  <c r="U723" i="2"/>
  <c r="U516" i="2"/>
  <c r="U428" i="2"/>
  <c r="U634" i="2"/>
  <c r="U184" i="2"/>
  <c r="U734" i="2"/>
  <c r="U97" i="2"/>
  <c r="U187" i="2"/>
  <c r="U577" i="2"/>
  <c r="U461" i="2"/>
  <c r="U658" i="2"/>
  <c r="U305" i="2"/>
  <c r="U169" i="2"/>
  <c r="U624" i="2"/>
  <c r="U61" i="2"/>
  <c r="U194" i="2"/>
  <c r="U104" i="2"/>
  <c r="U602" i="2"/>
  <c r="T120" i="3" s="1"/>
  <c r="U496" i="2"/>
  <c r="U655" i="2"/>
  <c r="U617" i="2"/>
  <c r="U52" i="2"/>
  <c r="U287" i="2"/>
  <c r="U573" i="2"/>
  <c r="U587" i="2"/>
  <c r="T98" i="3" s="1"/>
  <c r="U258" i="2"/>
  <c r="U143" i="2"/>
  <c r="U480" i="2"/>
  <c r="T102" i="3" s="1"/>
  <c r="U156" i="2"/>
  <c r="U686" i="2"/>
  <c r="U554" i="2"/>
  <c r="U265" i="2"/>
  <c r="U446" i="2"/>
  <c r="U445" i="2"/>
  <c r="U465" i="2"/>
  <c r="U595" i="2"/>
  <c r="U75" i="2"/>
  <c r="U454" i="2"/>
  <c r="U227" i="2"/>
  <c r="T30" i="3" s="1"/>
  <c r="U585" i="2"/>
  <c r="U178" i="2"/>
  <c r="U65" i="2"/>
  <c r="U175" i="2"/>
  <c r="U150" i="2"/>
  <c r="U326" i="2"/>
  <c r="U400" i="2"/>
  <c r="U531" i="2"/>
  <c r="U660" i="2"/>
  <c r="U376" i="2"/>
  <c r="U704" i="2"/>
  <c r="U345" i="2"/>
  <c r="U88" i="2"/>
  <c r="U646" i="2"/>
  <c r="U517" i="2"/>
  <c r="U277" i="2"/>
  <c r="U610" i="2"/>
  <c r="U684" i="2"/>
  <c r="U699" i="2"/>
  <c r="U625" i="2"/>
  <c r="U253" i="2"/>
  <c r="T112" i="3" s="1"/>
  <c r="U121" i="2"/>
  <c r="U200" i="2"/>
  <c r="U717" i="2"/>
  <c r="U197" i="2"/>
  <c r="U677" i="2"/>
  <c r="U657" i="2"/>
  <c r="U593" i="2"/>
  <c r="U240" i="2"/>
  <c r="U399" i="2"/>
  <c r="U144" i="2"/>
  <c r="U333" i="2"/>
  <c r="U375" i="2"/>
  <c r="U600" i="2"/>
  <c r="U545" i="2"/>
  <c r="U550" i="2"/>
  <c r="U403" i="2"/>
  <c r="T9" i="3" s="1"/>
  <c r="U607" i="2"/>
  <c r="U737" i="2"/>
  <c r="U244" i="2"/>
  <c r="U412" i="2"/>
  <c r="U727" i="2"/>
  <c r="U559" i="2"/>
  <c r="U532" i="2"/>
  <c r="U181" i="2"/>
  <c r="U139" i="2"/>
  <c r="U105" i="2"/>
  <c r="U518" i="2"/>
  <c r="U204" i="2"/>
  <c r="U342" i="2"/>
  <c r="T99" i="3" s="1"/>
  <c r="U540" i="2"/>
  <c r="U395" i="2"/>
  <c r="U213" i="2"/>
  <c r="U224" i="2"/>
  <c r="U260" i="2"/>
  <c r="U286" i="2"/>
  <c r="U724" i="2"/>
  <c r="U503" i="2"/>
  <c r="U355" i="2"/>
  <c r="U140" i="2"/>
  <c r="U390" i="2"/>
  <c r="U524" i="2"/>
  <c r="U513" i="2"/>
  <c r="U663" i="2"/>
  <c r="U174" i="2"/>
  <c r="U706" i="2"/>
  <c r="U703" i="2"/>
  <c r="U315" i="2"/>
  <c r="U448" i="2"/>
  <c r="U410" i="2"/>
  <c r="U565" i="2"/>
  <c r="U136" i="2"/>
  <c r="U551" i="2"/>
  <c r="U708" i="2"/>
  <c r="U278" i="2"/>
  <c r="U131" i="2"/>
  <c r="U216" i="2"/>
  <c r="U430" i="2"/>
  <c r="U537" i="2"/>
  <c r="U438" i="2"/>
  <c r="U145" i="2"/>
  <c r="U299" i="2"/>
  <c r="U526" i="2"/>
  <c r="U538" i="2"/>
  <c r="U656" i="2"/>
  <c r="U632" i="2"/>
  <c r="U470" i="2"/>
  <c r="U363" i="2"/>
  <c r="U731" i="2"/>
  <c r="U373" i="2"/>
  <c r="U645" i="2"/>
  <c r="U460" i="2"/>
  <c r="U280" i="2"/>
  <c r="U666" i="2"/>
  <c r="U694" i="2"/>
  <c r="U648" i="2"/>
  <c r="U712" i="2"/>
  <c r="U659" i="2"/>
  <c r="U584" i="2"/>
  <c r="U523" i="2"/>
  <c r="U450" i="2"/>
  <c r="U728" i="2"/>
  <c r="U691" i="2"/>
  <c r="U676" i="2"/>
  <c r="U620" i="2"/>
  <c r="T103" i="3" s="1"/>
  <c r="U504" i="2"/>
  <c r="U641" i="2"/>
  <c r="U701" i="2"/>
  <c r="U678" i="2"/>
  <c r="U697" i="2"/>
  <c r="U726" i="2"/>
  <c r="U702" i="2"/>
  <c r="U718" i="2"/>
  <c r="U689" i="2"/>
  <c r="U637" i="2"/>
  <c r="U711" i="2"/>
  <c r="U732" i="2"/>
  <c r="U738" i="2"/>
  <c r="T651" i="2"/>
  <c r="T490" i="2"/>
  <c r="T475" i="2"/>
  <c r="T125" i="2"/>
  <c r="T212" i="2"/>
  <c r="T396" i="2"/>
  <c r="T298" i="2"/>
  <c r="T501" i="2"/>
  <c r="T303" i="2"/>
  <c r="T606" i="2"/>
  <c r="T337" i="2"/>
  <c r="T242" i="2"/>
  <c r="T133" i="2"/>
  <c r="T669" i="2"/>
  <c r="T76" i="2"/>
  <c r="T236" i="2"/>
  <c r="T492" i="2"/>
  <c r="T615" i="2"/>
  <c r="T594" i="2"/>
  <c r="T436" i="2"/>
  <c r="T358" i="2"/>
  <c r="T233" i="2"/>
  <c r="T381" i="2"/>
  <c r="T191" i="2"/>
  <c r="T566" i="2"/>
  <c r="T592" i="2"/>
  <c r="T613" i="2"/>
  <c r="T101" i="2"/>
  <c r="T484" i="2"/>
  <c r="T74" i="2"/>
  <c r="T429" i="2"/>
  <c r="S117" i="3" s="1"/>
  <c r="T245" i="2"/>
  <c r="T639" i="2"/>
  <c r="T15" i="2"/>
  <c r="T705" i="2"/>
  <c r="T721" i="2"/>
  <c r="T426" i="2"/>
  <c r="T83" i="2"/>
  <c r="T687" i="2"/>
  <c r="T368" i="2"/>
  <c r="T464" i="2"/>
  <c r="T126" i="2"/>
  <c r="S8" i="3" s="1"/>
  <c r="T636" i="2"/>
  <c r="T487" i="2"/>
  <c r="T321" i="2"/>
  <c r="T509" i="2"/>
  <c r="T228" i="2"/>
  <c r="T488" i="2"/>
  <c r="T605" i="2"/>
  <c r="T311" i="2"/>
  <c r="T357" i="2"/>
  <c r="T188" i="2"/>
  <c r="S49" i="3" s="1"/>
  <c r="T329" i="2"/>
  <c r="T235" i="2"/>
  <c r="T208" i="2"/>
  <c r="T229" i="2"/>
  <c r="T479" i="2"/>
  <c r="T482" i="2"/>
  <c r="T589" i="2"/>
  <c r="T556" i="2"/>
  <c r="T218" i="2"/>
  <c r="T347" i="2"/>
  <c r="T331" i="2"/>
  <c r="T272" i="2"/>
  <c r="T568" i="2"/>
  <c r="T330" i="2"/>
  <c r="T502" i="2"/>
  <c r="T462" i="2"/>
  <c r="T344" i="2"/>
  <c r="T404" i="2"/>
  <c r="T386" i="2"/>
  <c r="T579" i="2"/>
  <c r="T195" i="2"/>
  <c r="T196" i="2"/>
  <c r="T279" i="2"/>
  <c r="T238" i="2"/>
  <c r="T142" i="2"/>
  <c r="T36" i="2"/>
  <c r="T154" i="2"/>
  <c r="T81" i="2"/>
  <c r="T223" i="2"/>
  <c r="T219" i="2"/>
  <c r="T546" i="2"/>
  <c r="T167" i="2"/>
  <c r="T388" i="2"/>
  <c r="T146" i="2"/>
  <c r="T343" i="2"/>
  <c r="T434" i="2"/>
  <c r="T43" i="2"/>
  <c r="T391" i="2"/>
  <c r="T719" i="2"/>
  <c r="T582" i="2"/>
  <c r="T408" i="2"/>
  <c r="T348" i="2"/>
  <c r="T118" i="2"/>
  <c r="T190" i="2"/>
  <c r="T128" i="2"/>
  <c r="T413" i="2"/>
  <c r="T28" i="2"/>
  <c r="T635" i="2"/>
  <c r="T618" i="2"/>
  <c r="T110" i="2"/>
  <c r="T668" i="2"/>
  <c r="T507" i="2"/>
  <c r="T26" i="2"/>
  <c r="T393" i="2"/>
  <c r="T389" i="2"/>
  <c r="T309" i="2"/>
  <c r="S51" i="3" s="1"/>
  <c r="T369" i="2"/>
  <c r="T46" i="2"/>
  <c r="T49" i="2"/>
  <c r="T306" i="2"/>
  <c r="T643" i="2"/>
  <c r="T422" i="2"/>
  <c r="T351" i="2"/>
  <c r="T294" i="2"/>
  <c r="T102" i="2"/>
  <c r="T47" i="2"/>
  <c r="T493" i="2"/>
  <c r="T359" i="2"/>
  <c r="T246" i="2"/>
  <c r="T90" i="2"/>
  <c r="T266" i="2"/>
  <c r="T725" i="2"/>
  <c r="T247" i="2"/>
  <c r="T354" i="2"/>
  <c r="T382" i="2"/>
  <c r="T9" i="2"/>
  <c r="T379" i="2"/>
  <c r="T225" i="2"/>
  <c r="T209" i="2"/>
  <c r="T113" i="2"/>
  <c r="T237" i="2"/>
  <c r="T472" i="2"/>
  <c r="S97" i="3" s="1"/>
  <c r="T324" i="2"/>
  <c r="S71" i="3" s="1"/>
  <c r="T415" i="2"/>
  <c r="T427" i="2"/>
  <c r="S116" i="3" s="1"/>
  <c r="T619" i="2"/>
  <c r="T640" i="2"/>
  <c r="S104" i="3" s="1"/>
  <c r="T268" i="2"/>
  <c r="T665" i="2"/>
  <c r="T171" i="2"/>
  <c r="T378" i="2"/>
  <c r="T24" i="2"/>
  <c r="T572" i="2"/>
  <c r="T497" i="2"/>
  <c r="T440" i="2"/>
  <c r="T172" i="2"/>
  <c r="T180" i="2"/>
  <c r="T528" i="2"/>
  <c r="T453" i="2"/>
  <c r="T441" i="2"/>
  <c r="T733" i="2"/>
  <c r="T162" i="2"/>
  <c r="T682" i="2"/>
  <c r="T392" i="2"/>
  <c r="T423" i="2"/>
  <c r="T264" i="2"/>
  <c r="T477" i="2"/>
  <c r="T519" i="2"/>
  <c r="T249" i="2"/>
  <c r="T29" i="2"/>
  <c r="T215" i="2"/>
  <c r="T611" i="2"/>
  <c r="T471" i="2"/>
  <c r="T489" i="2"/>
  <c r="T82" i="2"/>
  <c r="T127" i="2"/>
  <c r="T296" i="2"/>
  <c r="T649" i="2"/>
  <c r="T515" i="2"/>
  <c r="T80" i="2"/>
  <c r="T534" i="2"/>
  <c r="T631" i="2"/>
  <c r="T529" i="2"/>
  <c r="T552" i="2"/>
  <c r="T270" i="2"/>
  <c r="T435" i="2"/>
  <c r="T79" i="2"/>
  <c r="T205" i="2"/>
  <c r="T597" i="2"/>
  <c r="S119" i="3" s="1"/>
  <c r="T432" i="2"/>
  <c r="T612" i="2"/>
  <c r="T693" i="2"/>
  <c r="T189" i="2"/>
  <c r="T674" i="2"/>
  <c r="T591" i="2"/>
  <c r="T322" i="2"/>
  <c r="T18" i="2"/>
  <c r="T69" i="2"/>
  <c r="S12" i="3" s="1"/>
  <c r="T398" i="2"/>
  <c r="T374" i="2"/>
  <c r="S52" i="3" s="1"/>
  <c r="T469" i="2"/>
  <c r="T267" i="2"/>
  <c r="T203" i="2"/>
  <c r="T698" i="2"/>
  <c r="T42" i="2"/>
  <c r="T54" i="2"/>
  <c r="T478" i="2"/>
  <c r="T257" i="2"/>
  <c r="T586" i="2"/>
  <c r="T628" i="2"/>
  <c r="T525" i="2"/>
  <c r="T675" i="2"/>
  <c r="T210" i="2"/>
  <c r="T407" i="2"/>
  <c r="T186" i="2"/>
  <c r="T664" i="2"/>
  <c r="T44" i="2"/>
  <c r="T288" i="2"/>
  <c r="T314" i="2"/>
  <c r="T466" i="2"/>
  <c r="T485" i="2"/>
  <c r="S118" i="3" s="1"/>
  <c r="T274" i="2"/>
  <c r="T6" i="2"/>
  <c r="T64" i="2"/>
  <c r="T688" i="2"/>
  <c r="T192" i="2"/>
  <c r="T289" i="2"/>
  <c r="T417" i="2"/>
  <c r="T467" i="2"/>
  <c r="T560" i="2"/>
  <c r="T165" i="2"/>
  <c r="T670" i="2"/>
  <c r="T108" i="2"/>
  <c r="T535" i="2"/>
  <c r="T96" i="2"/>
  <c r="T405" i="2"/>
  <c r="T350" i="2"/>
  <c r="T94" i="2"/>
  <c r="T630" i="2"/>
  <c r="T499" i="2"/>
  <c r="T418" i="2"/>
  <c r="S101" i="3" s="1"/>
  <c r="T193" i="2"/>
  <c r="T420" i="2"/>
  <c r="T313" i="2"/>
  <c r="T40" i="2"/>
  <c r="T476" i="2"/>
  <c r="T349" i="2"/>
  <c r="T681" i="2"/>
  <c r="T99" i="2"/>
  <c r="T521" i="2"/>
  <c r="T276" i="2"/>
  <c r="T437" i="2"/>
  <c r="T654" i="2"/>
  <c r="T168" i="2"/>
  <c r="T60" i="2"/>
  <c r="T34" i="2"/>
  <c r="T106" i="2"/>
  <c r="T323" i="2"/>
  <c r="T53" i="2"/>
  <c r="T248" i="2"/>
  <c r="T419" i="2"/>
  <c r="T310" i="2"/>
  <c r="T33" i="2"/>
  <c r="T364" i="2"/>
  <c r="T692" i="2"/>
  <c r="T394" i="2"/>
  <c r="T506" i="2"/>
  <c r="T549" i="2"/>
  <c r="T201" i="2"/>
  <c r="T72" i="2"/>
  <c r="S2" i="3" s="1"/>
  <c r="T85" i="2"/>
  <c r="T498" i="2"/>
  <c r="T707" i="2"/>
  <c r="T444" i="2"/>
  <c r="T319" i="2"/>
  <c r="T608" i="2"/>
  <c r="T715" i="2"/>
  <c r="T458" i="2"/>
  <c r="T380" i="2"/>
  <c r="T132" i="2"/>
  <c r="T387" i="2"/>
  <c r="S53" i="3" s="1"/>
  <c r="T360" i="2"/>
  <c r="T473" i="2"/>
  <c r="T370" i="2"/>
  <c r="T98" i="2"/>
  <c r="T22" i="2"/>
  <c r="T383" i="2"/>
  <c r="T500" i="2"/>
  <c r="T548" i="2"/>
  <c r="T55" i="2"/>
  <c r="T527" i="2"/>
  <c r="T123" i="2"/>
  <c r="T713" i="2"/>
  <c r="T38" i="2"/>
  <c r="T159" i="2"/>
  <c r="T623" i="2"/>
  <c r="T176" i="2"/>
  <c r="T45" i="2"/>
  <c r="T134" i="2"/>
  <c r="T447" i="2"/>
  <c r="T583" i="2"/>
  <c r="T406" i="2"/>
  <c r="T495" i="2"/>
  <c r="T295" i="2"/>
  <c r="T667" i="2"/>
  <c r="T120" i="2"/>
  <c r="T206" i="2"/>
  <c r="T481" i="2"/>
  <c r="T222" i="2"/>
  <c r="T644" i="2"/>
  <c r="T68" i="2"/>
  <c r="T160" i="2"/>
  <c r="T335" i="2"/>
  <c r="T147" i="2"/>
  <c r="T7" i="2"/>
  <c r="T729" i="2"/>
  <c r="T25" i="2"/>
  <c r="T241" i="2"/>
  <c r="S3" i="3" s="1"/>
  <c r="T672" i="2"/>
  <c r="T239" i="2"/>
  <c r="T508" i="2"/>
  <c r="T304" i="2"/>
  <c r="T4" i="2"/>
  <c r="T275" i="2"/>
  <c r="T273" i="2"/>
  <c r="T92" i="2"/>
  <c r="T459" i="2"/>
  <c r="T107" i="2"/>
  <c r="T361" i="2"/>
  <c r="T84" i="2"/>
  <c r="T157" i="2"/>
  <c r="T409" i="2"/>
  <c r="T575" i="2"/>
  <c r="T67" i="2"/>
  <c r="T332" i="2"/>
  <c r="T397" i="2"/>
  <c r="T163" i="2"/>
  <c r="T122" i="2"/>
  <c r="T59" i="2"/>
  <c r="T109" i="2"/>
  <c r="T115" i="2"/>
  <c r="T561" i="2"/>
  <c r="T56" i="2"/>
  <c r="T650" i="2"/>
  <c r="T614" i="2"/>
  <c r="T259" i="2"/>
  <c r="T86" i="2"/>
  <c r="T339" i="2"/>
  <c r="T2" i="2"/>
  <c r="T138" i="2"/>
  <c r="T439" i="2"/>
  <c r="T217" i="2"/>
  <c r="T547" i="2"/>
  <c r="T153" i="2"/>
  <c r="S21" i="3" s="1"/>
  <c r="T297" i="2"/>
  <c r="T690" i="2"/>
  <c r="T35" i="2"/>
  <c r="T451" i="2"/>
  <c r="T578" i="2"/>
  <c r="T574" i="2"/>
  <c r="T262" i="2"/>
  <c r="T520" i="2"/>
  <c r="T158" i="2"/>
  <c r="T116" i="2"/>
  <c r="T633" i="2"/>
  <c r="T621" i="2"/>
  <c r="T362" i="2"/>
  <c r="T372" i="2"/>
  <c r="T32" i="2"/>
  <c r="T50" i="2"/>
  <c r="T135" i="2"/>
  <c r="T474" i="2"/>
  <c r="T261" i="2"/>
  <c r="T37" i="2"/>
  <c r="T700" i="2"/>
  <c r="T5" i="2"/>
  <c r="T77" i="2"/>
  <c r="T300" i="2"/>
  <c r="T58" i="2"/>
  <c r="T100" i="2"/>
  <c r="T365" i="2"/>
  <c r="T522" i="2"/>
  <c r="T214" i="2"/>
  <c r="T161" i="2"/>
  <c r="T71" i="2"/>
  <c r="T302" i="2"/>
  <c r="T141" i="2"/>
  <c r="T51" i="2"/>
  <c r="T599" i="2"/>
  <c r="T170" i="2"/>
  <c r="T683" i="2"/>
  <c r="T735" i="2"/>
  <c r="T328" i="2"/>
  <c r="T129" i="2"/>
  <c r="T491" i="2"/>
  <c r="T541" i="2"/>
  <c r="T78" i="2"/>
  <c r="T384" i="2"/>
  <c r="T452" i="2"/>
  <c r="T27" i="2"/>
  <c r="T221" i="2"/>
  <c r="T511" i="2"/>
  <c r="T231" i="2"/>
  <c r="T12" i="2"/>
  <c r="T207" i="2"/>
  <c r="T486" i="2"/>
  <c r="T425" i="2"/>
  <c r="T596" i="2"/>
  <c r="T3" i="2"/>
  <c r="T183" i="2"/>
  <c r="T155" i="2"/>
  <c r="T567" i="2"/>
  <c r="S48" i="3" s="1"/>
  <c r="T20" i="2"/>
  <c r="T13" i="2"/>
  <c r="S59" i="3" s="1"/>
  <c r="T352" i="2"/>
  <c r="T327" i="2"/>
  <c r="T555" i="2"/>
  <c r="T230" i="2"/>
  <c r="T671" i="2"/>
  <c r="T179" i="2"/>
  <c r="T164" i="2"/>
  <c r="T695" i="2"/>
  <c r="T401" i="2"/>
  <c r="T23" i="2"/>
  <c r="T483" i="2"/>
  <c r="T494" i="2"/>
  <c r="T685" i="2"/>
  <c r="T653" i="2"/>
  <c r="T292" i="2"/>
  <c r="T356" i="2"/>
  <c r="T151" i="2"/>
  <c r="T558" i="2"/>
  <c r="T662" i="2"/>
  <c r="T290" i="2"/>
  <c r="T226" i="2"/>
  <c r="T455" i="2"/>
  <c r="T111" i="2"/>
  <c r="T456" i="2"/>
  <c r="T291" i="2"/>
  <c r="T173" i="2"/>
  <c r="T16" i="2"/>
  <c r="T234" i="2"/>
  <c r="T604" i="2"/>
  <c r="T177" i="2"/>
  <c r="T736" i="2"/>
  <c r="T166" i="2"/>
  <c r="T609" i="2"/>
  <c r="T317" i="2"/>
  <c r="T571" i="2"/>
  <c r="T112" i="2"/>
  <c r="T269" i="2"/>
  <c r="T256" i="2"/>
  <c r="T626" i="2"/>
  <c r="T564" i="2"/>
  <c r="T199" i="2"/>
  <c r="T281" i="2"/>
  <c r="T8" i="2"/>
  <c r="T124" i="2"/>
  <c r="T530" i="2"/>
  <c r="T119" i="2"/>
  <c r="T424" i="2"/>
  <c r="T62" i="2"/>
  <c r="T308" i="2"/>
  <c r="T137" i="2"/>
  <c r="T10" i="2"/>
  <c r="S58" i="3" s="1"/>
  <c r="T63" i="2"/>
  <c r="T103" i="2"/>
  <c r="T11" i="2"/>
  <c r="T505" i="2"/>
  <c r="T514" i="2"/>
  <c r="T433" i="2"/>
  <c r="T316" i="2"/>
  <c r="T70" i="2"/>
  <c r="T182" i="2"/>
  <c r="T598" i="2"/>
  <c r="T709" i="2"/>
  <c r="T679" i="2"/>
  <c r="T580" i="2"/>
  <c r="T14" i="2"/>
  <c r="T250" i="2"/>
  <c r="T17" i="2"/>
  <c r="T629" i="2"/>
  <c r="T148" i="2"/>
  <c r="T414" i="2"/>
  <c r="T449" i="2"/>
  <c r="T377" i="2"/>
  <c r="T402" i="2"/>
  <c r="T569" i="2"/>
  <c r="T542" i="2"/>
  <c r="T211" i="2"/>
  <c r="T220" i="2"/>
  <c r="T21" i="2"/>
  <c r="S10" i="3" s="1"/>
  <c r="T616" i="2"/>
  <c r="T31" i="2"/>
  <c r="T336" i="2"/>
  <c r="T652" i="2"/>
  <c r="T581" i="2"/>
  <c r="T661" i="2"/>
  <c r="T312" i="2"/>
  <c r="T202" i="2"/>
  <c r="T271" i="2"/>
  <c r="T89" i="2"/>
  <c r="T334" i="2"/>
  <c r="T442" i="2"/>
  <c r="T307" i="2"/>
  <c r="T696" i="2"/>
  <c r="T536" i="2"/>
  <c r="T642" i="2"/>
  <c r="T93" i="2"/>
  <c r="T730" i="2"/>
  <c r="T301" i="2"/>
  <c r="T722" i="2"/>
  <c r="T255" i="2"/>
  <c r="T325" i="2"/>
  <c r="T553" i="2"/>
  <c r="T590" i="2"/>
  <c r="T510" i="2"/>
  <c r="T539" i="2"/>
  <c r="T254" i="2"/>
  <c r="T673" i="2"/>
  <c r="T284" i="2"/>
  <c r="T463" i="2"/>
  <c r="T570" i="2"/>
  <c r="T710" i="2"/>
  <c r="T627" i="2"/>
  <c r="T622" i="2"/>
  <c r="T416" i="2"/>
  <c r="T533" i="2"/>
  <c r="T95" i="2"/>
  <c r="T282" i="2"/>
  <c r="T252" i="2"/>
  <c r="T48" i="2"/>
  <c r="T41" i="2"/>
  <c r="T251" i="2"/>
  <c r="T149" i="2"/>
  <c r="T263" i="2"/>
  <c r="T421" i="2"/>
  <c r="T720" i="2"/>
  <c r="T73" i="2"/>
  <c r="T367" i="2"/>
  <c r="T87" i="2"/>
  <c r="T66" i="2"/>
  <c r="T366" i="2"/>
  <c r="T320" i="2"/>
  <c r="T411" i="2"/>
  <c r="T638" i="2"/>
  <c r="T338" i="2"/>
  <c r="T544" i="2"/>
  <c r="T588" i="2"/>
  <c r="T716" i="2"/>
  <c r="T341" i="2"/>
  <c r="T468" i="2"/>
  <c r="T152" i="2"/>
  <c r="T30" i="2"/>
  <c r="T318" i="2"/>
  <c r="T19" i="2"/>
  <c r="T457" i="2"/>
  <c r="T371" i="2"/>
  <c r="T293" i="2"/>
  <c r="T385" i="2"/>
  <c r="T285" i="2"/>
  <c r="T243" i="2"/>
  <c r="S61" i="3" s="1"/>
  <c r="T680" i="2"/>
  <c r="T57" i="2"/>
  <c r="T431" i="2"/>
  <c r="T353" i="2"/>
  <c r="T543" i="2"/>
  <c r="T557" i="2"/>
  <c r="T39" i="2"/>
  <c r="T185" i="2"/>
  <c r="S32" i="3" s="1"/>
  <c r="T601" i="2"/>
  <c r="T562" i="2"/>
  <c r="T714" i="2"/>
  <c r="T340" i="2"/>
  <c r="T232" i="2"/>
  <c r="T512" i="2"/>
  <c r="T443" i="2"/>
  <c r="T576" i="2"/>
  <c r="T283" i="2"/>
  <c r="T130" i="2"/>
  <c r="T563" i="2"/>
  <c r="T114" i="2"/>
  <c r="T647" i="2"/>
  <c r="T91" i="2"/>
  <c r="T603" i="2"/>
  <c r="T117" i="2"/>
  <c r="T198" i="2"/>
  <c r="T346" i="2"/>
  <c r="T723" i="2"/>
  <c r="T516" i="2"/>
  <c r="T428" i="2"/>
  <c r="T634" i="2"/>
  <c r="T184" i="2"/>
  <c r="T734" i="2"/>
  <c r="T97" i="2"/>
  <c r="T187" i="2"/>
  <c r="T577" i="2"/>
  <c r="T461" i="2"/>
  <c r="T658" i="2"/>
  <c r="T305" i="2"/>
  <c r="T169" i="2"/>
  <c r="T624" i="2"/>
  <c r="S109" i="3" s="1"/>
  <c r="T61" i="2"/>
  <c r="T194" i="2"/>
  <c r="T104" i="2"/>
  <c r="T602" i="2"/>
  <c r="S120" i="3" s="1"/>
  <c r="T496" i="2"/>
  <c r="T655" i="2"/>
  <c r="T617" i="2"/>
  <c r="T52" i="2"/>
  <c r="T287" i="2"/>
  <c r="T573" i="2"/>
  <c r="T587" i="2"/>
  <c r="S98" i="3" s="1"/>
  <c r="T258" i="2"/>
  <c r="T143" i="2"/>
  <c r="T480" i="2"/>
  <c r="S102" i="3" s="1"/>
  <c r="T156" i="2"/>
  <c r="T686" i="2"/>
  <c r="T554" i="2"/>
  <c r="T265" i="2"/>
  <c r="T446" i="2"/>
  <c r="T445" i="2"/>
  <c r="T465" i="2"/>
  <c r="T595" i="2"/>
  <c r="T75" i="2"/>
  <c r="T454" i="2"/>
  <c r="T227" i="2"/>
  <c r="S30" i="3" s="1"/>
  <c r="T585" i="2"/>
  <c r="T178" i="2"/>
  <c r="T65" i="2"/>
  <c r="S11" i="3" s="1"/>
  <c r="T175" i="2"/>
  <c r="T150" i="2"/>
  <c r="T326" i="2"/>
  <c r="T400" i="2"/>
  <c r="T531" i="2"/>
  <c r="T660" i="2"/>
  <c r="T376" i="2"/>
  <c r="T704" i="2"/>
  <c r="T345" i="2"/>
  <c r="T88" i="2"/>
  <c r="T646" i="2"/>
  <c r="T517" i="2"/>
  <c r="T277" i="2"/>
  <c r="T610" i="2"/>
  <c r="T684" i="2"/>
  <c r="T699" i="2"/>
  <c r="T625" i="2"/>
  <c r="T253" i="2"/>
  <c r="S112" i="3" s="1"/>
  <c r="T121" i="2"/>
  <c r="T200" i="2"/>
  <c r="T717" i="2"/>
  <c r="T197" i="2"/>
  <c r="T677" i="2"/>
  <c r="T657" i="2"/>
  <c r="T593" i="2"/>
  <c r="T240" i="2"/>
  <c r="T399" i="2"/>
  <c r="T144" i="2"/>
  <c r="T333" i="2"/>
  <c r="T375" i="2"/>
  <c r="T600" i="2"/>
  <c r="T545" i="2"/>
  <c r="T550" i="2"/>
  <c r="T403" i="2"/>
  <c r="S9" i="3" s="1"/>
  <c r="T607" i="2"/>
  <c r="T737" i="2"/>
  <c r="T244" i="2"/>
  <c r="T412" i="2"/>
  <c r="T727" i="2"/>
  <c r="T559" i="2"/>
  <c r="T532" i="2"/>
  <c r="T181" i="2"/>
  <c r="T139" i="2"/>
  <c r="T105" i="2"/>
  <c r="T518" i="2"/>
  <c r="T204" i="2"/>
  <c r="T342" i="2"/>
  <c r="S99" i="3" s="1"/>
  <c r="T540" i="2"/>
  <c r="T395" i="2"/>
  <c r="T213" i="2"/>
  <c r="T224" i="2"/>
  <c r="T260" i="2"/>
  <c r="T286" i="2"/>
  <c r="T724" i="2"/>
  <c r="T503" i="2"/>
  <c r="T355" i="2"/>
  <c r="T140" i="2"/>
  <c r="T390" i="2"/>
  <c r="T524" i="2"/>
  <c r="T513" i="2"/>
  <c r="T663" i="2"/>
  <c r="T174" i="2"/>
  <c r="T706" i="2"/>
  <c r="T703" i="2"/>
  <c r="T315" i="2"/>
  <c r="T448" i="2"/>
  <c r="T410" i="2"/>
  <c r="T565" i="2"/>
  <c r="T136" i="2"/>
  <c r="T551" i="2"/>
  <c r="T708" i="2"/>
  <c r="T278" i="2"/>
  <c r="T131" i="2"/>
  <c r="T216" i="2"/>
  <c r="T430" i="2"/>
  <c r="T537" i="2"/>
  <c r="T438" i="2"/>
  <c r="T145" i="2"/>
  <c r="T299" i="2"/>
  <c r="T526" i="2"/>
  <c r="T538" i="2"/>
  <c r="T656" i="2"/>
  <c r="T632" i="2"/>
  <c r="T470" i="2"/>
  <c r="T363" i="2"/>
  <c r="T731" i="2"/>
  <c r="T373" i="2"/>
  <c r="T645" i="2"/>
  <c r="T460" i="2"/>
  <c r="T280" i="2"/>
  <c r="T666" i="2"/>
  <c r="T694" i="2"/>
  <c r="T648" i="2"/>
  <c r="T712" i="2"/>
  <c r="T659" i="2"/>
  <c r="T584" i="2"/>
  <c r="T523" i="2"/>
  <c r="T450" i="2"/>
  <c r="T728" i="2"/>
  <c r="T691" i="2"/>
  <c r="T676" i="2"/>
  <c r="T620" i="2"/>
  <c r="S103" i="3" s="1"/>
  <c r="T504" i="2"/>
  <c r="T641" i="2"/>
  <c r="T701" i="2"/>
  <c r="T678" i="2"/>
  <c r="T697" i="2"/>
  <c r="T726" i="2"/>
  <c r="T702" i="2"/>
  <c r="T718" i="2"/>
  <c r="T689" i="2"/>
  <c r="T637" i="2"/>
  <c r="T711" i="2"/>
  <c r="T732" i="2"/>
  <c r="T738" i="2"/>
  <c r="S651" i="2"/>
  <c r="S490" i="2"/>
  <c r="S475" i="2"/>
  <c r="S125" i="2"/>
  <c r="S212" i="2"/>
  <c r="S396" i="2"/>
  <c r="S298" i="2"/>
  <c r="S501" i="2"/>
  <c r="S303" i="2"/>
  <c r="S606" i="2"/>
  <c r="S337" i="2"/>
  <c r="S242" i="2"/>
  <c r="S133" i="2"/>
  <c r="S669" i="2"/>
  <c r="S76" i="2"/>
  <c r="S236" i="2"/>
  <c r="S492" i="2"/>
  <c r="S615" i="2"/>
  <c r="S594" i="2"/>
  <c r="S436" i="2"/>
  <c r="S358" i="2"/>
  <c r="S233" i="2"/>
  <c r="S381" i="2"/>
  <c r="S191" i="2"/>
  <c r="S566" i="2"/>
  <c r="S592" i="2"/>
  <c r="S613" i="2"/>
  <c r="S101" i="2"/>
  <c r="S484" i="2"/>
  <c r="S74" i="2"/>
  <c r="S429" i="2"/>
  <c r="R117" i="3" s="1"/>
  <c r="S245" i="2"/>
  <c r="S639" i="2"/>
  <c r="S15" i="2"/>
  <c r="S705" i="2"/>
  <c r="S721" i="2"/>
  <c r="S426" i="2"/>
  <c r="S83" i="2"/>
  <c r="S687" i="2"/>
  <c r="S368" i="2"/>
  <c r="S464" i="2"/>
  <c r="S126" i="2"/>
  <c r="R8" i="3" s="1"/>
  <c r="S636" i="2"/>
  <c r="S487" i="2"/>
  <c r="S321" i="2"/>
  <c r="S509" i="2"/>
  <c r="S228" i="2"/>
  <c r="S488" i="2"/>
  <c r="S605" i="2"/>
  <c r="S311" i="2"/>
  <c r="S357" i="2"/>
  <c r="S188" i="2"/>
  <c r="R49" i="3" s="1"/>
  <c r="S329" i="2"/>
  <c r="S235" i="2"/>
  <c r="S208" i="2"/>
  <c r="S229" i="2"/>
  <c r="S479" i="2"/>
  <c r="S482" i="2"/>
  <c r="S589" i="2"/>
  <c r="S556" i="2"/>
  <c r="S218" i="2"/>
  <c r="S347" i="2"/>
  <c r="S331" i="2"/>
  <c r="S272" i="2"/>
  <c r="S568" i="2"/>
  <c r="S330" i="2"/>
  <c r="S502" i="2"/>
  <c r="S462" i="2"/>
  <c r="S344" i="2"/>
  <c r="S404" i="2"/>
  <c r="S386" i="2"/>
  <c r="S579" i="2"/>
  <c r="S195" i="2"/>
  <c r="S196" i="2"/>
  <c r="S279" i="2"/>
  <c r="S238" i="2"/>
  <c r="S142" i="2"/>
  <c r="S36" i="2"/>
  <c r="S154" i="2"/>
  <c r="S81" i="2"/>
  <c r="S223" i="2"/>
  <c r="S219" i="2"/>
  <c r="S546" i="2"/>
  <c r="S167" i="2"/>
  <c r="S388" i="2"/>
  <c r="S146" i="2"/>
  <c r="S343" i="2"/>
  <c r="S434" i="2"/>
  <c r="S43" i="2"/>
  <c r="S391" i="2"/>
  <c r="S719" i="2"/>
  <c r="S582" i="2"/>
  <c r="S408" i="2"/>
  <c r="S348" i="2"/>
  <c r="S118" i="2"/>
  <c r="S190" i="2"/>
  <c r="S128" i="2"/>
  <c r="S413" i="2"/>
  <c r="S28" i="2"/>
  <c r="S635" i="2"/>
  <c r="S618" i="2"/>
  <c r="S110" i="2"/>
  <c r="S668" i="2"/>
  <c r="S507" i="2"/>
  <c r="S26" i="2"/>
  <c r="S393" i="2"/>
  <c r="S389" i="2"/>
  <c r="S309" i="2"/>
  <c r="R51" i="3" s="1"/>
  <c r="S369" i="2"/>
  <c r="S46" i="2"/>
  <c r="S49" i="2"/>
  <c r="S306" i="2"/>
  <c r="S643" i="2"/>
  <c r="S422" i="2"/>
  <c r="S351" i="2"/>
  <c r="S294" i="2"/>
  <c r="S102" i="2"/>
  <c r="S47" i="2"/>
  <c r="S493" i="2"/>
  <c r="S359" i="2"/>
  <c r="S246" i="2"/>
  <c r="S90" i="2"/>
  <c r="S266" i="2"/>
  <c r="S725" i="2"/>
  <c r="S247" i="2"/>
  <c r="S354" i="2"/>
  <c r="S382" i="2"/>
  <c r="S9" i="2"/>
  <c r="S379" i="2"/>
  <c r="S225" i="2"/>
  <c r="S209" i="2"/>
  <c r="S113" i="2"/>
  <c r="S237" i="2"/>
  <c r="S472" i="2"/>
  <c r="R97" i="3" s="1"/>
  <c r="S324" i="2"/>
  <c r="S415" i="2"/>
  <c r="S427" i="2"/>
  <c r="R116" i="3" s="1"/>
  <c r="S619" i="2"/>
  <c r="S640" i="2"/>
  <c r="R104" i="3" s="1"/>
  <c r="S268" i="2"/>
  <c r="S665" i="2"/>
  <c r="S171" i="2"/>
  <c r="S378" i="2"/>
  <c r="S24" i="2"/>
  <c r="S572" i="2"/>
  <c r="S497" i="2"/>
  <c r="S440" i="2"/>
  <c r="S172" i="2"/>
  <c r="S180" i="2"/>
  <c r="S528" i="2"/>
  <c r="S453" i="2"/>
  <c r="S441" i="2"/>
  <c r="S733" i="2"/>
  <c r="S162" i="2"/>
  <c r="S682" i="2"/>
  <c r="S392" i="2"/>
  <c r="S423" i="2"/>
  <c r="S264" i="2"/>
  <c r="S477" i="2"/>
  <c r="S519" i="2"/>
  <c r="S249" i="2"/>
  <c r="S29" i="2"/>
  <c r="S215" i="2"/>
  <c r="S611" i="2"/>
  <c r="S471" i="2"/>
  <c r="S489" i="2"/>
  <c r="S82" i="2"/>
  <c r="S127" i="2"/>
  <c r="S296" i="2"/>
  <c r="S649" i="2"/>
  <c r="S515" i="2"/>
  <c r="S80" i="2"/>
  <c r="S534" i="2"/>
  <c r="S631" i="2"/>
  <c r="S529" i="2"/>
  <c r="S552" i="2"/>
  <c r="S270" i="2"/>
  <c r="S435" i="2"/>
  <c r="S79" i="2"/>
  <c r="S205" i="2"/>
  <c r="S597" i="2"/>
  <c r="R119" i="3" s="1"/>
  <c r="S432" i="2"/>
  <c r="S612" i="2"/>
  <c r="S693" i="2"/>
  <c r="S189" i="2"/>
  <c r="S674" i="2"/>
  <c r="S591" i="2"/>
  <c r="S322" i="2"/>
  <c r="S18" i="2"/>
  <c r="S69" i="2"/>
  <c r="R12" i="3" s="1"/>
  <c r="S398" i="2"/>
  <c r="S374" i="2"/>
  <c r="R52" i="3" s="1"/>
  <c r="S469" i="2"/>
  <c r="S267" i="2"/>
  <c r="S203" i="2"/>
  <c r="S698" i="2"/>
  <c r="S42" i="2"/>
  <c r="S54" i="2"/>
  <c r="S478" i="2"/>
  <c r="S257" i="2"/>
  <c r="S586" i="2"/>
  <c r="S628" i="2"/>
  <c r="S525" i="2"/>
  <c r="S675" i="2"/>
  <c r="S210" i="2"/>
  <c r="S407" i="2"/>
  <c r="S186" i="2"/>
  <c r="S664" i="2"/>
  <c r="S44" i="2"/>
  <c r="S288" i="2"/>
  <c r="S314" i="2"/>
  <c r="S466" i="2"/>
  <c r="S485" i="2"/>
  <c r="R118" i="3" s="1"/>
  <c r="S274" i="2"/>
  <c r="S6" i="2"/>
  <c r="S64" i="2"/>
  <c r="S688" i="2"/>
  <c r="S192" i="2"/>
  <c r="S289" i="2"/>
  <c r="S417" i="2"/>
  <c r="S467" i="2"/>
  <c r="S560" i="2"/>
  <c r="S165" i="2"/>
  <c r="S670" i="2"/>
  <c r="S108" i="2"/>
  <c r="S535" i="2"/>
  <c r="S96" i="2"/>
  <c r="S405" i="2"/>
  <c r="S350" i="2"/>
  <c r="S94" i="2"/>
  <c r="S630" i="2"/>
  <c r="S499" i="2"/>
  <c r="S418" i="2"/>
  <c r="S193" i="2"/>
  <c r="S420" i="2"/>
  <c r="S313" i="2"/>
  <c r="S40" i="2"/>
  <c r="S476" i="2"/>
  <c r="S349" i="2"/>
  <c r="S681" i="2"/>
  <c r="S99" i="2"/>
  <c r="S521" i="2"/>
  <c r="S276" i="2"/>
  <c r="S437" i="2"/>
  <c r="S654" i="2"/>
  <c r="S168" i="2"/>
  <c r="S60" i="2"/>
  <c r="S34" i="2"/>
  <c r="S106" i="2"/>
  <c r="S323" i="2"/>
  <c r="S53" i="2"/>
  <c r="S248" i="2"/>
  <c r="S419" i="2"/>
  <c r="S310" i="2"/>
  <c r="S33" i="2"/>
  <c r="S364" i="2"/>
  <c r="S692" i="2"/>
  <c r="S394" i="2"/>
  <c r="S506" i="2"/>
  <c r="S549" i="2"/>
  <c r="S201" i="2"/>
  <c r="S72" i="2"/>
  <c r="R2" i="3" s="1"/>
  <c r="S85" i="2"/>
  <c r="S498" i="2"/>
  <c r="S707" i="2"/>
  <c r="S444" i="2"/>
  <c r="S319" i="2"/>
  <c r="S608" i="2"/>
  <c r="S715" i="2"/>
  <c r="S458" i="2"/>
  <c r="S380" i="2"/>
  <c r="S132" i="2"/>
  <c r="S387" i="2"/>
  <c r="R53" i="3" s="1"/>
  <c r="S360" i="2"/>
  <c r="S473" i="2"/>
  <c r="S370" i="2"/>
  <c r="S98" i="2"/>
  <c r="S22" i="2"/>
  <c r="S383" i="2"/>
  <c r="S500" i="2"/>
  <c r="S548" i="2"/>
  <c r="S55" i="2"/>
  <c r="S527" i="2"/>
  <c r="S123" i="2"/>
  <c r="S713" i="2"/>
  <c r="S38" i="2"/>
  <c r="S159" i="2"/>
  <c r="S623" i="2"/>
  <c r="S176" i="2"/>
  <c r="S45" i="2"/>
  <c r="S134" i="2"/>
  <c r="S447" i="2"/>
  <c r="S583" i="2"/>
  <c r="S406" i="2"/>
  <c r="S495" i="2"/>
  <c r="S295" i="2"/>
  <c r="S667" i="2"/>
  <c r="S120" i="2"/>
  <c r="S206" i="2"/>
  <c r="S481" i="2"/>
  <c r="S222" i="2"/>
  <c r="S644" i="2"/>
  <c r="S68" i="2"/>
  <c r="S160" i="2"/>
  <c r="S335" i="2"/>
  <c r="S147" i="2"/>
  <c r="S7" i="2"/>
  <c r="S729" i="2"/>
  <c r="S25" i="2"/>
  <c r="S241" i="2"/>
  <c r="R3" i="3" s="1"/>
  <c r="S672" i="2"/>
  <c r="S239" i="2"/>
  <c r="S508" i="2"/>
  <c r="S304" i="2"/>
  <c r="S4" i="2"/>
  <c r="S275" i="2"/>
  <c r="S273" i="2"/>
  <c r="S92" i="2"/>
  <c r="S459" i="2"/>
  <c r="S107" i="2"/>
  <c r="S361" i="2"/>
  <c r="S84" i="2"/>
  <c r="S157" i="2"/>
  <c r="S409" i="2"/>
  <c r="S575" i="2"/>
  <c r="S67" i="2"/>
  <c r="S332" i="2"/>
  <c r="S397" i="2"/>
  <c r="S163" i="2"/>
  <c r="S122" i="2"/>
  <c r="S59" i="2"/>
  <c r="S109" i="2"/>
  <c r="S115" i="2"/>
  <c r="S561" i="2"/>
  <c r="S56" i="2"/>
  <c r="S650" i="2"/>
  <c r="S614" i="2"/>
  <c r="S259" i="2"/>
  <c r="S86" i="2"/>
  <c r="S339" i="2"/>
  <c r="S2" i="2"/>
  <c r="S138" i="2"/>
  <c r="S439" i="2"/>
  <c r="S217" i="2"/>
  <c r="S547" i="2"/>
  <c r="S153" i="2"/>
  <c r="R21" i="3" s="1"/>
  <c r="S297" i="2"/>
  <c r="S690" i="2"/>
  <c r="S35" i="2"/>
  <c r="S451" i="2"/>
  <c r="S578" i="2"/>
  <c r="S574" i="2"/>
  <c r="S262" i="2"/>
  <c r="S520" i="2"/>
  <c r="S158" i="2"/>
  <c r="S116" i="2"/>
  <c r="S633" i="2"/>
  <c r="S621" i="2"/>
  <c r="S362" i="2"/>
  <c r="S372" i="2"/>
  <c r="S32" i="2"/>
  <c r="S50" i="2"/>
  <c r="S135" i="2"/>
  <c r="S474" i="2"/>
  <c r="S261" i="2"/>
  <c r="S37" i="2"/>
  <c r="S700" i="2"/>
  <c r="S5" i="2"/>
  <c r="S77" i="2"/>
  <c r="S300" i="2"/>
  <c r="S58" i="2"/>
  <c r="S100" i="2"/>
  <c r="S365" i="2"/>
  <c r="S522" i="2"/>
  <c r="S214" i="2"/>
  <c r="S161" i="2"/>
  <c r="S71" i="2"/>
  <c r="S302" i="2"/>
  <c r="S141" i="2"/>
  <c r="S51" i="2"/>
  <c r="S599" i="2"/>
  <c r="S170" i="2"/>
  <c r="S683" i="2"/>
  <c r="S735" i="2"/>
  <c r="S328" i="2"/>
  <c r="S129" i="2"/>
  <c r="S491" i="2"/>
  <c r="S541" i="2"/>
  <c r="S78" i="2"/>
  <c r="S384" i="2"/>
  <c r="S452" i="2"/>
  <c r="S27" i="2"/>
  <c r="S221" i="2"/>
  <c r="S511" i="2"/>
  <c r="S231" i="2"/>
  <c r="S12" i="2"/>
  <c r="S207" i="2"/>
  <c r="S486" i="2"/>
  <c r="S425" i="2"/>
  <c r="R92" i="3" s="1"/>
  <c r="S596" i="2"/>
  <c r="S3" i="2"/>
  <c r="S183" i="2"/>
  <c r="S155" i="2"/>
  <c r="S567" i="2"/>
  <c r="R48" i="3" s="1"/>
  <c r="S20" i="2"/>
  <c r="S13" i="2"/>
  <c r="R59" i="3" s="1"/>
  <c r="S352" i="2"/>
  <c r="S327" i="2"/>
  <c r="S555" i="2"/>
  <c r="S230" i="2"/>
  <c r="S671" i="2"/>
  <c r="S179" i="2"/>
  <c r="S164" i="2"/>
  <c r="S695" i="2"/>
  <c r="S401" i="2"/>
  <c r="S23" i="2"/>
  <c r="S483" i="2"/>
  <c r="S494" i="2"/>
  <c r="S685" i="2"/>
  <c r="S653" i="2"/>
  <c r="S292" i="2"/>
  <c r="S356" i="2"/>
  <c r="S151" i="2"/>
  <c r="S558" i="2"/>
  <c r="S662" i="2"/>
  <c r="S290" i="2"/>
  <c r="S226" i="2"/>
  <c r="S455" i="2"/>
  <c r="S111" i="2"/>
  <c r="S456" i="2"/>
  <c r="S291" i="2"/>
  <c r="S173" i="2"/>
  <c r="S16" i="2"/>
  <c r="S234" i="2"/>
  <c r="S604" i="2"/>
  <c r="S177" i="2"/>
  <c r="S736" i="2"/>
  <c r="S166" i="2"/>
  <c r="S609" i="2"/>
  <c r="S317" i="2"/>
  <c r="S571" i="2"/>
  <c r="S112" i="2"/>
  <c r="S269" i="2"/>
  <c r="S256" i="2"/>
  <c r="S626" i="2"/>
  <c r="S564" i="2"/>
  <c r="S199" i="2"/>
  <c r="S281" i="2"/>
  <c r="S8" i="2"/>
  <c r="S124" i="2"/>
  <c r="S530" i="2"/>
  <c r="S119" i="2"/>
  <c r="S424" i="2"/>
  <c r="S62" i="2"/>
  <c r="S308" i="2"/>
  <c r="S137" i="2"/>
  <c r="S10" i="2"/>
  <c r="R58" i="3" s="1"/>
  <c r="S63" i="2"/>
  <c r="S103" i="2"/>
  <c r="R56" i="3" s="1"/>
  <c r="S11" i="2"/>
  <c r="S505" i="2"/>
  <c r="S514" i="2"/>
  <c r="S433" i="2"/>
  <c r="S316" i="2"/>
  <c r="S70" i="2"/>
  <c r="S182" i="2"/>
  <c r="S598" i="2"/>
  <c r="S709" i="2"/>
  <c r="S679" i="2"/>
  <c r="S580" i="2"/>
  <c r="S14" i="2"/>
  <c r="S250" i="2"/>
  <c r="S17" i="2"/>
  <c r="S629" i="2"/>
  <c r="S148" i="2"/>
  <c r="S414" i="2"/>
  <c r="S449" i="2"/>
  <c r="S377" i="2"/>
  <c r="S402" i="2"/>
  <c r="S569" i="2"/>
  <c r="S542" i="2"/>
  <c r="S211" i="2"/>
  <c r="S220" i="2"/>
  <c r="S21" i="2"/>
  <c r="R10" i="3" s="1"/>
  <c r="S616" i="2"/>
  <c r="S31" i="2"/>
  <c r="S336" i="2"/>
  <c r="S652" i="2"/>
  <c r="S581" i="2"/>
  <c r="S661" i="2"/>
  <c r="S312" i="2"/>
  <c r="S202" i="2"/>
  <c r="S271" i="2"/>
  <c r="S89" i="2"/>
  <c r="S334" i="2"/>
  <c r="S442" i="2"/>
  <c r="S307" i="2"/>
  <c r="R100" i="3" s="1"/>
  <c r="S696" i="2"/>
  <c r="S536" i="2"/>
  <c r="S642" i="2"/>
  <c r="S93" i="2"/>
  <c r="S730" i="2"/>
  <c r="S301" i="2"/>
  <c r="S722" i="2"/>
  <c r="S255" i="2"/>
  <c r="S325" i="2"/>
  <c r="S553" i="2"/>
  <c r="S590" i="2"/>
  <c r="S510" i="2"/>
  <c r="S539" i="2"/>
  <c r="S254" i="2"/>
  <c r="S673" i="2"/>
  <c r="S284" i="2"/>
  <c r="S463" i="2"/>
  <c r="S570" i="2"/>
  <c r="S710" i="2"/>
  <c r="S627" i="2"/>
  <c r="S622" i="2"/>
  <c r="S416" i="2"/>
  <c r="S533" i="2"/>
  <c r="S95" i="2"/>
  <c r="S282" i="2"/>
  <c r="S252" i="2"/>
  <c r="S48" i="2"/>
  <c r="S41" i="2"/>
  <c r="S251" i="2"/>
  <c r="S149" i="2"/>
  <c r="S263" i="2"/>
  <c r="S421" i="2"/>
  <c r="S720" i="2"/>
  <c r="S73" i="2"/>
  <c r="S367" i="2"/>
  <c r="S87" i="2"/>
  <c r="S66" i="2"/>
  <c r="S366" i="2"/>
  <c r="S320" i="2"/>
  <c r="S411" i="2"/>
  <c r="S638" i="2"/>
  <c r="S338" i="2"/>
  <c r="S544" i="2"/>
  <c r="S588" i="2"/>
  <c r="S716" i="2"/>
  <c r="S341" i="2"/>
  <c r="S468" i="2"/>
  <c r="S152" i="2"/>
  <c r="S30" i="2"/>
  <c r="S318" i="2"/>
  <c r="S19" i="2"/>
  <c r="S457" i="2"/>
  <c r="S371" i="2"/>
  <c r="S293" i="2"/>
  <c r="S385" i="2"/>
  <c r="S285" i="2"/>
  <c r="S243" i="2"/>
  <c r="R61" i="3" s="1"/>
  <c r="S680" i="2"/>
  <c r="S57" i="2"/>
  <c r="S431" i="2"/>
  <c r="S353" i="2"/>
  <c r="S543" i="2"/>
  <c r="S557" i="2"/>
  <c r="S39" i="2"/>
  <c r="S185" i="2"/>
  <c r="S601" i="2"/>
  <c r="S562" i="2"/>
  <c r="S714" i="2"/>
  <c r="S340" i="2"/>
  <c r="S232" i="2"/>
  <c r="S512" i="2"/>
  <c r="S443" i="2"/>
  <c r="S576" i="2"/>
  <c r="S283" i="2"/>
  <c r="S130" i="2"/>
  <c r="S563" i="2"/>
  <c r="S114" i="2"/>
  <c r="S647" i="2"/>
  <c r="S91" i="2"/>
  <c r="S603" i="2"/>
  <c r="S117" i="2"/>
  <c r="S198" i="2"/>
  <c r="S346" i="2"/>
  <c r="S723" i="2"/>
  <c r="S516" i="2"/>
  <c r="S428" i="2"/>
  <c r="S634" i="2"/>
  <c r="S184" i="2"/>
  <c r="S734" i="2"/>
  <c r="S97" i="2"/>
  <c r="S187" i="2"/>
  <c r="S577" i="2"/>
  <c r="S461" i="2"/>
  <c r="S658" i="2"/>
  <c r="S305" i="2"/>
  <c r="S169" i="2"/>
  <c r="S624" i="2"/>
  <c r="S61" i="2"/>
  <c r="S194" i="2"/>
  <c r="S104" i="2"/>
  <c r="S602" i="2"/>
  <c r="R120" i="3" s="1"/>
  <c r="S496" i="2"/>
  <c r="S655" i="2"/>
  <c r="S617" i="2"/>
  <c r="S52" i="2"/>
  <c r="S287" i="2"/>
  <c r="S573" i="2"/>
  <c r="S587" i="2"/>
  <c r="R98" i="3" s="1"/>
  <c r="S258" i="2"/>
  <c r="S143" i="2"/>
  <c r="S480" i="2"/>
  <c r="R102" i="3" s="1"/>
  <c r="S156" i="2"/>
  <c r="S686" i="2"/>
  <c r="S554" i="2"/>
  <c r="S265" i="2"/>
  <c r="S446" i="2"/>
  <c r="S445" i="2"/>
  <c r="S465" i="2"/>
  <c r="S595" i="2"/>
  <c r="S75" i="2"/>
  <c r="S454" i="2"/>
  <c r="S227" i="2"/>
  <c r="S585" i="2"/>
  <c r="S178" i="2"/>
  <c r="S65" i="2"/>
  <c r="S175" i="2"/>
  <c r="S150" i="2"/>
  <c r="S326" i="2"/>
  <c r="S400" i="2"/>
  <c r="S531" i="2"/>
  <c r="S660" i="2"/>
  <c r="S376" i="2"/>
  <c r="S704" i="2"/>
  <c r="S345" i="2"/>
  <c r="S88" i="2"/>
  <c r="S646" i="2"/>
  <c r="S517" i="2"/>
  <c r="S277" i="2"/>
  <c r="S610" i="2"/>
  <c r="S684" i="2"/>
  <c r="S699" i="2"/>
  <c r="S625" i="2"/>
  <c r="S253" i="2"/>
  <c r="R112" i="3" s="1"/>
  <c r="S121" i="2"/>
  <c r="S200" i="2"/>
  <c r="S717" i="2"/>
  <c r="S197" i="2"/>
  <c r="S677" i="2"/>
  <c r="S657" i="2"/>
  <c r="S593" i="2"/>
  <c r="S240" i="2"/>
  <c r="S399" i="2"/>
  <c r="S144" i="2"/>
  <c r="S333" i="2"/>
  <c r="S375" i="2"/>
  <c r="S600" i="2"/>
  <c r="S545" i="2"/>
  <c r="S550" i="2"/>
  <c r="S403" i="2"/>
  <c r="R9" i="3" s="1"/>
  <c r="S607" i="2"/>
  <c r="S737" i="2"/>
  <c r="S244" i="2"/>
  <c r="S412" i="2"/>
  <c r="S727" i="2"/>
  <c r="S559" i="2"/>
  <c r="S532" i="2"/>
  <c r="S181" i="2"/>
  <c r="S139" i="2"/>
  <c r="S105" i="2"/>
  <c r="S518" i="2"/>
  <c r="S204" i="2"/>
  <c r="S342" i="2"/>
  <c r="R99" i="3" s="1"/>
  <c r="S540" i="2"/>
  <c r="S395" i="2"/>
  <c r="S213" i="2"/>
  <c r="S224" i="2"/>
  <c r="S260" i="2"/>
  <c r="S286" i="2"/>
  <c r="S724" i="2"/>
  <c r="S503" i="2"/>
  <c r="S355" i="2"/>
  <c r="S140" i="2"/>
  <c r="S390" i="2"/>
  <c r="S524" i="2"/>
  <c r="S513" i="2"/>
  <c r="S663" i="2"/>
  <c r="S174" i="2"/>
  <c r="S706" i="2"/>
  <c r="S703" i="2"/>
  <c r="S315" i="2"/>
  <c r="S448" i="2"/>
  <c r="S410" i="2"/>
  <c r="S565" i="2"/>
  <c r="S136" i="2"/>
  <c r="S551" i="2"/>
  <c r="S708" i="2"/>
  <c r="S278" i="2"/>
  <c r="S131" i="2"/>
  <c r="S216" i="2"/>
  <c r="S430" i="2"/>
  <c r="S537" i="2"/>
  <c r="S438" i="2"/>
  <c r="S145" i="2"/>
  <c r="S299" i="2"/>
  <c r="S526" i="2"/>
  <c r="S538" i="2"/>
  <c r="S656" i="2"/>
  <c r="S632" i="2"/>
  <c r="S470" i="2"/>
  <c r="S363" i="2"/>
  <c r="S731" i="2"/>
  <c r="S373" i="2"/>
  <c r="S645" i="2"/>
  <c r="S460" i="2"/>
  <c r="S280" i="2"/>
  <c r="S666" i="2"/>
  <c r="S694" i="2"/>
  <c r="S648" i="2"/>
  <c r="S712" i="2"/>
  <c r="S659" i="2"/>
  <c r="S584" i="2"/>
  <c r="S523" i="2"/>
  <c r="S450" i="2"/>
  <c r="S728" i="2"/>
  <c r="S691" i="2"/>
  <c r="S676" i="2"/>
  <c r="S620" i="2"/>
  <c r="R103" i="3" s="1"/>
  <c r="S504" i="2"/>
  <c r="S641" i="2"/>
  <c r="S701" i="2"/>
  <c r="S678" i="2"/>
  <c r="S697" i="2"/>
  <c r="S726" i="2"/>
  <c r="S702" i="2"/>
  <c r="S718" i="2"/>
  <c r="S689" i="2"/>
  <c r="S637" i="2"/>
  <c r="S711" i="2"/>
  <c r="S732" i="2"/>
  <c r="S738" i="2"/>
  <c r="N651" i="2"/>
  <c r="N490" i="2"/>
  <c r="N475" i="2"/>
  <c r="N125" i="2"/>
  <c r="N212" i="2"/>
  <c r="N396" i="2"/>
  <c r="N298" i="2"/>
  <c r="N501" i="2"/>
  <c r="N303" i="2"/>
  <c r="N606" i="2"/>
  <c r="N337" i="2"/>
  <c r="N242" i="2"/>
  <c r="N133" i="2"/>
  <c r="N669" i="2"/>
  <c r="N76" i="2"/>
  <c r="N236" i="2"/>
  <c r="N492" i="2"/>
  <c r="N615" i="2"/>
  <c r="N594" i="2"/>
  <c r="N436" i="2"/>
  <c r="N358" i="2"/>
  <c r="N233" i="2"/>
  <c r="N381" i="2"/>
  <c r="N191" i="2"/>
  <c r="N566" i="2"/>
  <c r="N592" i="2"/>
  <c r="N613" i="2"/>
  <c r="N101" i="2"/>
  <c r="N484" i="2"/>
  <c r="N74" i="2"/>
  <c r="N429" i="2"/>
  <c r="N245" i="2"/>
  <c r="N639" i="2"/>
  <c r="N15" i="2"/>
  <c r="N705" i="2"/>
  <c r="N721" i="2"/>
  <c r="N426" i="2"/>
  <c r="N83" i="2"/>
  <c r="N687" i="2"/>
  <c r="N368" i="2"/>
  <c r="N464" i="2"/>
  <c r="N126" i="2"/>
  <c r="N636" i="2"/>
  <c r="N487" i="2"/>
  <c r="N321" i="2"/>
  <c r="N509" i="2"/>
  <c r="N228" i="2"/>
  <c r="N488" i="2"/>
  <c r="N605" i="2"/>
  <c r="N311" i="2"/>
  <c r="N357" i="2"/>
  <c r="N188" i="2"/>
  <c r="N329" i="2"/>
  <c r="N235" i="2"/>
  <c r="N208" i="2"/>
  <c r="N229" i="2"/>
  <c r="N479" i="2"/>
  <c r="N482" i="2"/>
  <c r="N589" i="2"/>
  <c r="N556" i="2"/>
  <c r="N218" i="2"/>
  <c r="N347" i="2"/>
  <c r="N331" i="2"/>
  <c r="N272" i="2"/>
  <c r="N568" i="2"/>
  <c r="N330" i="2"/>
  <c r="N502" i="2"/>
  <c r="N462" i="2"/>
  <c r="N344" i="2"/>
  <c r="N404" i="2"/>
  <c r="N386" i="2"/>
  <c r="N579" i="2"/>
  <c r="N195" i="2"/>
  <c r="N196" i="2"/>
  <c r="N279" i="2"/>
  <c r="N238" i="2"/>
  <c r="N142" i="2"/>
  <c r="N36" i="2"/>
  <c r="N154" i="2"/>
  <c r="N81" i="2"/>
  <c r="N223" i="2"/>
  <c r="N219" i="2"/>
  <c r="N546" i="2"/>
  <c r="N167" i="2"/>
  <c r="N388" i="2"/>
  <c r="N146" i="2"/>
  <c r="N343" i="2"/>
  <c r="N434" i="2"/>
  <c r="N43" i="2"/>
  <c r="N391" i="2"/>
  <c r="N719" i="2"/>
  <c r="N582" i="2"/>
  <c r="N408" i="2"/>
  <c r="N348" i="2"/>
  <c r="N118" i="2"/>
  <c r="N190" i="2"/>
  <c r="N128" i="2"/>
  <c r="N413" i="2"/>
  <c r="N28" i="2"/>
  <c r="N635" i="2"/>
  <c r="N618" i="2"/>
  <c r="N110" i="2"/>
  <c r="N668" i="2"/>
  <c r="N507" i="2"/>
  <c r="N26" i="2"/>
  <c r="N393" i="2"/>
  <c r="N389" i="2"/>
  <c r="N309" i="2"/>
  <c r="N369" i="2"/>
  <c r="N46" i="2"/>
  <c r="N49" i="2"/>
  <c r="N306" i="2"/>
  <c r="N643" i="2"/>
  <c r="N422" i="2"/>
  <c r="N351" i="2"/>
  <c r="N294" i="2"/>
  <c r="N102" i="2"/>
  <c r="N47" i="2"/>
  <c r="N493" i="2"/>
  <c r="N359" i="2"/>
  <c r="N246" i="2"/>
  <c r="N90" i="2"/>
  <c r="N266" i="2"/>
  <c r="N725" i="2"/>
  <c r="N247" i="2"/>
  <c r="N354" i="2"/>
  <c r="N382" i="2"/>
  <c r="N9" i="2"/>
  <c r="N379" i="2"/>
  <c r="N225" i="2"/>
  <c r="N209" i="2"/>
  <c r="N113" i="2"/>
  <c r="N237" i="2"/>
  <c r="N472" i="2"/>
  <c r="N324" i="2"/>
  <c r="N415" i="2"/>
  <c r="N427" i="2"/>
  <c r="N619" i="2"/>
  <c r="N640" i="2"/>
  <c r="N268" i="2"/>
  <c r="N665" i="2"/>
  <c r="N171" i="2"/>
  <c r="N378" i="2"/>
  <c r="N24" i="2"/>
  <c r="N572" i="2"/>
  <c r="N497" i="2"/>
  <c r="N440" i="2"/>
  <c r="N172" i="2"/>
  <c r="N180" i="2"/>
  <c r="N528" i="2"/>
  <c r="N453" i="2"/>
  <c r="N441" i="2"/>
  <c r="N733" i="2"/>
  <c r="N162" i="2"/>
  <c r="N682" i="2"/>
  <c r="N392" i="2"/>
  <c r="N423" i="2"/>
  <c r="N264" i="2"/>
  <c r="N477" i="2"/>
  <c r="N519" i="2"/>
  <c r="N249" i="2"/>
  <c r="N29" i="2"/>
  <c r="N215" i="2"/>
  <c r="N611" i="2"/>
  <c r="N471" i="2"/>
  <c r="N489" i="2"/>
  <c r="N82" i="2"/>
  <c r="N127" i="2"/>
  <c r="N296" i="2"/>
  <c r="N649" i="2"/>
  <c r="N515" i="2"/>
  <c r="N80" i="2"/>
  <c r="N534" i="2"/>
  <c r="N631" i="2"/>
  <c r="N529" i="2"/>
  <c r="N552" i="2"/>
  <c r="N270" i="2"/>
  <c r="N435" i="2"/>
  <c r="N79" i="2"/>
  <c r="N205" i="2"/>
  <c r="N597" i="2"/>
  <c r="N432" i="2"/>
  <c r="N612" i="2"/>
  <c r="N693" i="2"/>
  <c r="N189" i="2"/>
  <c r="N674" i="2"/>
  <c r="N591" i="2"/>
  <c r="N322" i="2"/>
  <c r="N18" i="2"/>
  <c r="N69" i="2"/>
  <c r="N398" i="2"/>
  <c r="N374" i="2"/>
  <c r="N469" i="2"/>
  <c r="N267" i="2"/>
  <c r="N203" i="2"/>
  <c r="N698" i="2"/>
  <c r="N42" i="2"/>
  <c r="N54" i="2"/>
  <c r="N478" i="2"/>
  <c r="N257" i="2"/>
  <c r="N586" i="2"/>
  <c r="N628" i="2"/>
  <c r="N525" i="2"/>
  <c r="N675" i="2"/>
  <c r="N210" i="2"/>
  <c r="N407" i="2"/>
  <c r="N186" i="2"/>
  <c r="N664" i="2"/>
  <c r="N44" i="2"/>
  <c r="N288" i="2"/>
  <c r="N314" i="2"/>
  <c r="N466" i="2"/>
  <c r="N485" i="2"/>
  <c r="N274" i="2"/>
  <c r="N6" i="2"/>
  <c r="N64" i="2"/>
  <c r="N688" i="2"/>
  <c r="N192" i="2"/>
  <c r="N289" i="2"/>
  <c r="N417" i="2"/>
  <c r="N467" i="2"/>
  <c r="N560" i="2"/>
  <c r="N165" i="2"/>
  <c r="N670" i="2"/>
  <c r="N108" i="2"/>
  <c r="N535" i="2"/>
  <c r="N96" i="2"/>
  <c r="N405" i="2"/>
  <c r="N350" i="2"/>
  <c r="N94" i="2"/>
  <c r="N630" i="2"/>
  <c r="N499" i="2"/>
  <c r="N418" i="2"/>
  <c r="N193" i="2"/>
  <c r="N420" i="2"/>
  <c r="N313" i="2"/>
  <c r="N40" i="2"/>
  <c r="N476" i="2"/>
  <c r="N349" i="2"/>
  <c r="N681" i="2"/>
  <c r="N99" i="2"/>
  <c r="N521" i="2"/>
  <c r="N276" i="2"/>
  <c r="N437" i="2"/>
  <c r="N654" i="2"/>
  <c r="N168" i="2"/>
  <c r="N60" i="2"/>
  <c r="N34" i="2"/>
  <c r="N106" i="2"/>
  <c r="N323" i="2"/>
  <c r="N53" i="2"/>
  <c r="N248" i="2"/>
  <c r="N419" i="2"/>
  <c r="N310" i="2"/>
  <c r="N33" i="2"/>
  <c r="N364" i="2"/>
  <c r="N692" i="2"/>
  <c r="N394" i="2"/>
  <c r="N506" i="2"/>
  <c r="N549" i="2"/>
  <c r="N201" i="2"/>
  <c r="N72" i="2"/>
  <c r="N85" i="2"/>
  <c r="N498" i="2"/>
  <c r="N707" i="2"/>
  <c r="N444" i="2"/>
  <c r="N319" i="2"/>
  <c r="N608" i="2"/>
  <c r="N715" i="2"/>
  <c r="N458" i="2"/>
  <c r="N380" i="2"/>
  <c r="N132" i="2"/>
  <c r="N387" i="2"/>
  <c r="N360" i="2"/>
  <c r="N473" i="2"/>
  <c r="N370" i="2"/>
  <c r="N98" i="2"/>
  <c r="N22" i="2"/>
  <c r="N383" i="2"/>
  <c r="N500" i="2"/>
  <c r="N548" i="2"/>
  <c r="N55" i="2"/>
  <c r="N527" i="2"/>
  <c r="N123" i="2"/>
  <c r="N713" i="2"/>
  <c r="N38" i="2"/>
  <c r="N159" i="2"/>
  <c r="N623" i="2"/>
  <c r="N176" i="2"/>
  <c r="N45" i="2"/>
  <c r="N134" i="2"/>
  <c r="N447" i="2"/>
  <c r="N583" i="2"/>
  <c r="N406" i="2"/>
  <c r="N495" i="2"/>
  <c r="N295" i="2"/>
  <c r="N667" i="2"/>
  <c r="N120" i="2"/>
  <c r="N206" i="2"/>
  <c r="N481" i="2"/>
  <c r="N222" i="2"/>
  <c r="N644" i="2"/>
  <c r="N68" i="2"/>
  <c r="N160" i="2"/>
  <c r="N335" i="2"/>
  <c r="N147" i="2"/>
  <c r="N7" i="2"/>
  <c r="N729" i="2"/>
  <c r="N25" i="2"/>
  <c r="N241" i="2"/>
  <c r="N672" i="2"/>
  <c r="N239" i="2"/>
  <c r="N508" i="2"/>
  <c r="N304" i="2"/>
  <c r="N4" i="2"/>
  <c r="N275" i="2"/>
  <c r="N273" i="2"/>
  <c r="N92" i="2"/>
  <c r="N459" i="2"/>
  <c r="N107" i="2"/>
  <c r="N361" i="2"/>
  <c r="N84" i="2"/>
  <c r="N157" i="2"/>
  <c r="N409" i="2"/>
  <c r="N575" i="2"/>
  <c r="N67" i="2"/>
  <c r="N332" i="2"/>
  <c r="N397" i="2"/>
  <c r="N163" i="2"/>
  <c r="N122" i="2"/>
  <c r="N59" i="2"/>
  <c r="N109" i="2"/>
  <c r="N115" i="2"/>
  <c r="N561" i="2"/>
  <c r="N56" i="2"/>
  <c r="N650" i="2"/>
  <c r="N614" i="2"/>
  <c r="N259" i="2"/>
  <c r="N86" i="2"/>
  <c r="N339" i="2"/>
  <c r="N2" i="2"/>
  <c r="N138" i="2"/>
  <c r="N439" i="2"/>
  <c r="N217" i="2"/>
  <c r="N547" i="2"/>
  <c r="N153" i="2"/>
  <c r="N297" i="2"/>
  <c r="N690" i="2"/>
  <c r="N35" i="2"/>
  <c r="N451" i="2"/>
  <c r="N578" i="2"/>
  <c r="N574" i="2"/>
  <c r="N262" i="2"/>
  <c r="N520" i="2"/>
  <c r="N158" i="2"/>
  <c r="N116" i="2"/>
  <c r="N633" i="2"/>
  <c r="N621" i="2"/>
  <c r="N362" i="2"/>
  <c r="N372" i="2"/>
  <c r="N32" i="2"/>
  <c r="N50" i="2"/>
  <c r="N135" i="2"/>
  <c r="N474" i="2"/>
  <c r="N261" i="2"/>
  <c r="N37" i="2"/>
  <c r="N700" i="2"/>
  <c r="N5" i="2"/>
  <c r="N77" i="2"/>
  <c r="N300" i="2"/>
  <c r="N58" i="2"/>
  <c r="N100" i="2"/>
  <c r="N365" i="2"/>
  <c r="N522" i="2"/>
  <c r="N214" i="2"/>
  <c r="N161" i="2"/>
  <c r="N71" i="2"/>
  <c r="N302" i="2"/>
  <c r="N141" i="2"/>
  <c r="N51" i="2"/>
  <c r="N599" i="2"/>
  <c r="N170" i="2"/>
  <c r="N683" i="2"/>
  <c r="N735" i="2"/>
  <c r="N328" i="2"/>
  <c r="N129" i="2"/>
  <c r="N491" i="2"/>
  <c r="N541" i="2"/>
  <c r="N78" i="2"/>
  <c r="N384" i="2"/>
  <c r="N452" i="2"/>
  <c r="N27" i="2"/>
  <c r="N221" i="2"/>
  <c r="N511" i="2"/>
  <c r="N231" i="2"/>
  <c r="N12" i="2"/>
  <c r="N207" i="2"/>
  <c r="N486" i="2"/>
  <c r="N425" i="2"/>
  <c r="N596" i="2"/>
  <c r="N3" i="2"/>
  <c r="N183" i="2"/>
  <c r="N155" i="2"/>
  <c r="N567" i="2"/>
  <c r="N20" i="2"/>
  <c r="N13" i="2"/>
  <c r="N352" i="2"/>
  <c r="N327" i="2"/>
  <c r="N555" i="2"/>
  <c r="N230" i="2"/>
  <c r="N671" i="2"/>
  <c r="N179" i="2"/>
  <c r="N164" i="2"/>
  <c r="N695" i="2"/>
  <c r="N401" i="2"/>
  <c r="N23" i="2"/>
  <c r="N483" i="2"/>
  <c r="N494" i="2"/>
  <c r="N685" i="2"/>
  <c r="N653" i="2"/>
  <c r="N292" i="2"/>
  <c r="N356" i="2"/>
  <c r="N151" i="2"/>
  <c r="N558" i="2"/>
  <c r="N662" i="2"/>
  <c r="N290" i="2"/>
  <c r="N226" i="2"/>
  <c r="N455" i="2"/>
  <c r="N111" i="2"/>
  <c r="N456" i="2"/>
  <c r="N291" i="2"/>
  <c r="N173" i="2"/>
  <c r="N16" i="2"/>
  <c r="N234" i="2"/>
  <c r="N604" i="2"/>
  <c r="N177" i="2"/>
  <c r="N736" i="2"/>
  <c r="N166" i="2"/>
  <c r="N609" i="2"/>
  <c r="N317" i="2"/>
  <c r="N571" i="2"/>
  <c r="N112" i="2"/>
  <c r="N269" i="2"/>
  <c r="N256" i="2"/>
  <c r="N626" i="2"/>
  <c r="N564" i="2"/>
  <c r="N199" i="2"/>
  <c r="N281" i="2"/>
  <c r="N8" i="2"/>
  <c r="N124" i="2"/>
  <c r="N530" i="2"/>
  <c r="N119" i="2"/>
  <c r="N424" i="2"/>
  <c r="N62" i="2"/>
  <c r="N308" i="2"/>
  <c r="N137" i="2"/>
  <c r="N10" i="2"/>
  <c r="N63" i="2"/>
  <c r="N103" i="2"/>
  <c r="N11" i="2"/>
  <c r="N505" i="2"/>
  <c r="N514" i="2"/>
  <c r="N433" i="2"/>
  <c r="N316" i="2"/>
  <c r="N70" i="2"/>
  <c r="N182" i="2"/>
  <c r="N598" i="2"/>
  <c r="N709" i="2"/>
  <c r="N679" i="2"/>
  <c r="N580" i="2"/>
  <c r="N14" i="2"/>
  <c r="N250" i="2"/>
  <c r="N17" i="2"/>
  <c r="N629" i="2"/>
  <c r="N148" i="2"/>
  <c r="N414" i="2"/>
  <c r="N449" i="2"/>
  <c r="N377" i="2"/>
  <c r="N402" i="2"/>
  <c r="N569" i="2"/>
  <c r="N542" i="2"/>
  <c r="N211" i="2"/>
  <c r="N220" i="2"/>
  <c r="N21" i="2"/>
  <c r="N616" i="2"/>
  <c r="N31" i="2"/>
  <c r="N336" i="2"/>
  <c r="N652" i="2"/>
  <c r="N581" i="2"/>
  <c r="N661" i="2"/>
  <c r="N312" i="2"/>
  <c r="N202" i="2"/>
  <c r="N271" i="2"/>
  <c r="N89" i="2"/>
  <c r="N334" i="2"/>
  <c r="N442" i="2"/>
  <c r="N307" i="2"/>
  <c r="N696" i="2"/>
  <c r="N536" i="2"/>
  <c r="N642" i="2"/>
  <c r="N93" i="2"/>
  <c r="N730" i="2"/>
  <c r="N301" i="2"/>
  <c r="N722" i="2"/>
  <c r="N255" i="2"/>
  <c r="N325" i="2"/>
  <c r="N553" i="2"/>
  <c r="N590" i="2"/>
  <c r="N510" i="2"/>
  <c r="N539" i="2"/>
  <c r="N254" i="2"/>
  <c r="N673" i="2"/>
  <c r="N284" i="2"/>
  <c r="N463" i="2"/>
  <c r="N570" i="2"/>
  <c r="N710" i="2"/>
  <c r="N627" i="2"/>
  <c r="N622" i="2"/>
  <c r="N416" i="2"/>
  <c r="N533" i="2"/>
  <c r="N95" i="2"/>
  <c r="N282" i="2"/>
  <c r="N252" i="2"/>
  <c r="N48" i="2"/>
  <c r="N41" i="2"/>
  <c r="N251" i="2"/>
  <c r="N149" i="2"/>
  <c r="N263" i="2"/>
  <c r="N421" i="2"/>
  <c r="N720" i="2"/>
  <c r="N73" i="2"/>
  <c r="N367" i="2"/>
  <c r="N87" i="2"/>
  <c r="N66" i="2"/>
  <c r="N366" i="2"/>
  <c r="N320" i="2"/>
  <c r="N411" i="2"/>
  <c r="N638" i="2"/>
  <c r="N338" i="2"/>
  <c r="N544" i="2"/>
  <c r="N588" i="2"/>
  <c r="N716" i="2"/>
  <c r="N341" i="2"/>
  <c r="N468" i="2"/>
  <c r="N152" i="2"/>
  <c r="N30" i="2"/>
  <c r="N318" i="2"/>
  <c r="N19" i="2"/>
  <c r="N457" i="2"/>
  <c r="N371" i="2"/>
  <c r="N293" i="2"/>
  <c r="N385" i="2"/>
  <c r="N285" i="2"/>
  <c r="N243" i="2"/>
  <c r="N680" i="2"/>
  <c r="N57" i="2"/>
  <c r="N431" i="2"/>
  <c r="N353" i="2"/>
  <c r="N543" i="2"/>
  <c r="N557" i="2"/>
  <c r="N39" i="2"/>
  <c r="N185" i="2"/>
  <c r="N601" i="2"/>
  <c r="N562" i="2"/>
  <c r="N714" i="2"/>
  <c r="N340" i="2"/>
  <c r="N232" i="2"/>
  <c r="N512" i="2"/>
  <c r="N443" i="2"/>
  <c r="N576" i="2"/>
  <c r="N283" i="2"/>
  <c r="N130" i="2"/>
  <c r="N563" i="2"/>
  <c r="N114" i="2"/>
  <c r="N647" i="2"/>
  <c r="N91" i="2"/>
  <c r="N603" i="2"/>
  <c r="N117" i="2"/>
  <c r="N198" i="2"/>
  <c r="N346" i="2"/>
  <c r="N723" i="2"/>
  <c r="N516" i="2"/>
  <c r="N428" i="2"/>
  <c r="N634" i="2"/>
  <c r="N184" i="2"/>
  <c r="N734" i="2"/>
  <c r="N97" i="2"/>
  <c r="N187" i="2"/>
  <c r="N577" i="2"/>
  <c r="N461" i="2"/>
  <c r="N658" i="2"/>
  <c r="N305" i="2"/>
  <c r="N169" i="2"/>
  <c r="N624" i="2"/>
  <c r="N61" i="2"/>
  <c r="N194" i="2"/>
  <c r="N104" i="2"/>
  <c r="N602" i="2"/>
  <c r="N496" i="2"/>
  <c r="N655" i="2"/>
  <c r="N617" i="2"/>
  <c r="N52" i="2"/>
  <c r="N287" i="2"/>
  <c r="N573" i="2"/>
  <c r="N587" i="2"/>
  <c r="N258" i="2"/>
  <c r="N143" i="2"/>
  <c r="N480" i="2"/>
  <c r="N156" i="2"/>
  <c r="N686" i="2"/>
  <c r="N554" i="2"/>
  <c r="N265" i="2"/>
  <c r="N446" i="2"/>
  <c r="N445" i="2"/>
  <c r="N465" i="2"/>
  <c r="N595" i="2"/>
  <c r="N75" i="2"/>
  <c r="N454" i="2"/>
  <c r="N227" i="2"/>
  <c r="N585" i="2"/>
  <c r="N178" i="2"/>
  <c r="N65" i="2"/>
  <c r="N175" i="2"/>
  <c r="N150" i="2"/>
  <c r="N326" i="2"/>
  <c r="N400" i="2"/>
  <c r="N531" i="2"/>
  <c r="N660" i="2"/>
  <c r="N376" i="2"/>
  <c r="N704" i="2"/>
  <c r="N345" i="2"/>
  <c r="N88" i="2"/>
  <c r="N646" i="2"/>
  <c r="N517" i="2"/>
  <c r="N277" i="2"/>
  <c r="N610" i="2"/>
  <c r="N684" i="2"/>
  <c r="N699" i="2"/>
  <c r="N625" i="2"/>
  <c r="N253" i="2"/>
  <c r="N121" i="2"/>
  <c r="N200" i="2"/>
  <c r="N717" i="2"/>
  <c r="N197" i="2"/>
  <c r="N677" i="2"/>
  <c r="N657" i="2"/>
  <c r="N593" i="2"/>
  <c r="N240" i="2"/>
  <c r="N399" i="2"/>
  <c r="N144" i="2"/>
  <c r="N333" i="2"/>
  <c r="N375" i="2"/>
  <c r="N600" i="2"/>
  <c r="N545" i="2"/>
  <c r="N550" i="2"/>
  <c r="N403" i="2"/>
  <c r="N607" i="2"/>
  <c r="N737" i="2"/>
  <c r="N244" i="2"/>
  <c r="N412" i="2"/>
  <c r="N727" i="2"/>
  <c r="N559" i="2"/>
  <c r="N532" i="2"/>
  <c r="N181" i="2"/>
  <c r="N139" i="2"/>
  <c r="N105" i="2"/>
  <c r="N518" i="2"/>
  <c r="N204" i="2"/>
  <c r="N342" i="2"/>
  <c r="N540" i="2"/>
  <c r="N395" i="2"/>
  <c r="N213" i="2"/>
  <c r="N224" i="2"/>
  <c r="N260" i="2"/>
  <c r="N286" i="2"/>
  <c r="N724" i="2"/>
  <c r="N503" i="2"/>
  <c r="N355" i="2"/>
  <c r="N140" i="2"/>
  <c r="N390" i="2"/>
  <c r="N524" i="2"/>
  <c r="N513" i="2"/>
  <c r="N663" i="2"/>
  <c r="N174" i="2"/>
  <c r="N706" i="2"/>
  <c r="N703" i="2"/>
  <c r="N315" i="2"/>
  <c r="N448" i="2"/>
  <c r="N410" i="2"/>
  <c r="N565" i="2"/>
  <c r="N136" i="2"/>
  <c r="N551" i="2"/>
  <c r="N708" i="2"/>
  <c r="N278" i="2"/>
  <c r="N131" i="2"/>
  <c r="N216" i="2"/>
  <c r="N430" i="2"/>
  <c r="N537" i="2"/>
  <c r="N438" i="2"/>
  <c r="N145" i="2"/>
  <c r="N299" i="2"/>
  <c r="N526" i="2"/>
  <c r="N538" i="2"/>
  <c r="N656" i="2"/>
  <c r="N632" i="2"/>
  <c r="N470" i="2"/>
  <c r="N363" i="2"/>
  <c r="N731" i="2"/>
  <c r="N373" i="2"/>
  <c r="N645" i="2"/>
  <c r="N460" i="2"/>
  <c r="N280" i="2"/>
  <c r="N666" i="2"/>
  <c r="N694" i="2"/>
  <c r="N648" i="2"/>
  <c r="N712" i="2"/>
  <c r="N659" i="2"/>
  <c r="N584" i="2"/>
  <c r="N523" i="2"/>
  <c r="N450" i="2"/>
  <c r="N728" i="2"/>
  <c r="N691" i="2"/>
  <c r="N676" i="2"/>
  <c r="N620" i="2"/>
  <c r="N504" i="2"/>
  <c r="N641" i="2"/>
  <c r="N701" i="2"/>
  <c r="N678" i="2"/>
  <c r="N697" i="2"/>
  <c r="N726" i="2"/>
  <c r="N702" i="2"/>
  <c r="N718" i="2"/>
  <c r="N689" i="2"/>
  <c r="N637" i="2"/>
  <c r="N711" i="2"/>
  <c r="N732" i="2"/>
  <c r="N738" i="2"/>
  <c r="L651" i="2"/>
  <c r="L490" i="2"/>
  <c r="L475" i="2"/>
  <c r="L125" i="2"/>
  <c r="L212" i="2"/>
  <c r="L396" i="2"/>
  <c r="L298" i="2"/>
  <c r="L501" i="2"/>
  <c r="L303" i="2"/>
  <c r="L606" i="2"/>
  <c r="L337" i="2"/>
  <c r="L242" i="2"/>
  <c r="L133" i="2"/>
  <c r="L669" i="2"/>
  <c r="L76" i="2"/>
  <c r="L236" i="2"/>
  <c r="L492" i="2"/>
  <c r="L615" i="2"/>
  <c r="L594" i="2"/>
  <c r="L436" i="2"/>
  <c r="L358" i="2"/>
  <c r="L233" i="2"/>
  <c r="L381" i="2"/>
  <c r="L191" i="2"/>
  <c r="L566" i="2"/>
  <c r="L592" i="2"/>
  <c r="L613" i="2"/>
  <c r="L101" i="2"/>
  <c r="L484" i="2"/>
  <c r="L74" i="2"/>
  <c r="L429" i="2"/>
  <c r="L245" i="2"/>
  <c r="L639" i="2"/>
  <c r="L15" i="2"/>
  <c r="L705" i="2"/>
  <c r="L721" i="2"/>
  <c r="L426" i="2"/>
  <c r="L83" i="2"/>
  <c r="L687" i="2"/>
  <c r="L368" i="2"/>
  <c r="L464" i="2"/>
  <c r="L126" i="2"/>
  <c r="L636" i="2"/>
  <c r="L487" i="2"/>
  <c r="L321" i="2"/>
  <c r="L509" i="2"/>
  <c r="L228" i="2"/>
  <c r="L488" i="2"/>
  <c r="L605" i="2"/>
  <c r="L311" i="2"/>
  <c r="L357" i="2"/>
  <c r="L188" i="2"/>
  <c r="L329" i="2"/>
  <c r="L235" i="2"/>
  <c r="L208" i="2"/>
  <c r="L229" i="2"/>
  <c r="L479" i="2"/>
  <c r="L482" i="2"/>
  <c r="L589" i="2"/>
  <c r="L556" i="2"/>
  <c r="L218" i="2"/>
  <c r="L347" i="2"/>
  <c r="L331" i="2"/>
  <c r="L272" i="2"/>
  <c r="L568" i="2"/>
  <c r="L330" i="2"/>
  <c r="L502" i="2"/>
  <c r="L462" i="2"/>
  <c r="L344" i="2"/>
  <c r="L404" i="2"/>
  <c r="L386" i="2"/>
  <c r="L579" i="2"/>
  <c r="L195" i="2"/>
  <c r="L196" i="2"/>
  <c r="L279" i="2"/>
  <c r="L238" i="2"/>
  <c r="L142" i="2"/>
  <c r="L36" i="2"/>
  <c r="L154" i="2"/>
  <c r="L81" i="2"/>
  <c r="L223" i="2"/>
  <c r="L219" i="2"/>
  <c r="L546" i="2"/>
  <c r="L167" i="2"/>
  <c r="L388" i="2"/>
  <c r="L146" i="2"/>
  <c r="L343" i="2"/>
  <c r="L434" i="2"/>
  <c r="L43" i="2"/>
  <c r="L391" i="2"/>
  <c r="L719" i="2"/>
  <c r="L582" i="2"/>
  <c r="L408" i="2"/>
  <c r="L348" i="2"/>
  <c r="L118" i="2"/>
  <c r="L190" i="2"/>
  <c r="L128" i="2"/>
  <c r="L413" i="2"/>
  <c r="L28" i="2"/>
  <c r="L635" i="2"/>
  <c r="L618" i="2"/>
  <c r="L110" i="2"/>
  <c r="L668" i="2"/>
  <c r="L507" i="2"/>
  <c r="L26" i="2"/>
  <c r="L393" i="2"/>
  <c r="L389" i="2"/>
  <c r="L309" i="2"/>
  <c r="L369" i="2"/>
  <c r="L46" i="2"/>
  <c r="L49" i="2"/>
  <c r="L306" i="2"/>
  <c r="L643" i="2"/>
  <c r="L422" i="2"/>
  <c r="L351" i="2"/>
  <c r="L294" i="2"/>
  <c r="L102" i="2"/>
  <c r="L47" i="2"/>
  <c r="L493" i="2"/>
  <c r="L359" i="2"/>
  <c r="L246" i="2"/>
  <c r="L90" i="2"/>
  <c r="L266" i="2"/>
  <c r="L725" i="2"/>
  <c r="L247" i="2"/>
  <c r="L354" i="2"/>
  <c r="L382" i="2"/>
  <c r="L9" i="2"/>
  <c r="L379" i="2"/>
  <c r="L225" i="2"/>
  <c r="L209" i="2"/>
  <c r="L113" i="2"/>
  <c r="L237" i="2"/>
  <c r="L472" i="2"/>
  <c r="L324" i="2"/>
  <c r="L415" i="2"/>
  <c r="L427" i="2"/>
  <c r="L619" i="2"/>
  <c r="L640" i="2"/>
  <c r="L268" i="2"/>
  <c r="L665" i="2"/>
  <c r="L171" i="2"/>
  <c r="L378" i="2"/>
  <c r="L24" i="2"/>
  <c r="L572" i="2"/>
  <c r="L497" i="2"/>
  <c r="L440" i="2"/>
  <c r="L172" i="2"/>
  <c r="L180" i="2"/>
  <c r="L528" i="2"/>
  <c r="L453" i="2"/>
  <c r="L441" i="2"/>
  <c r="L733" i="2"/>
  <c r="L162" i="2"/>
  <c r="L682" i="2"/>
  <c r="L392" i="2"/>
  <c r="L423" i="2"/>
  <c r="L264" i="2"/>
  <c r="L477" i="2"/>
  <c r="L519" i="2"/>
  <c r="L249" i="2"/>
  <c r="L29" i="2"/>
  <c r="L215" i="2"/>
  <c r="L611" i="2"/>
  <c r="L471" i="2"/>
  <c r="L489" i="2"/>
  <c r="L82" i="2"/>
  <c r="L127" i="2"/>
  <c r="L296" i="2"/>
  <c r="L649" i="2"/>
  <c r="L515" i="2"/>
  <c r="L80" i="2"/>
  <c r="L534" i="2"/>
  <c r="L631" i="2"/>
  <c r="L529" i="2"/>
  <c r="L552" i="2"/>
  <c r="L270" i="2"/>
  <c r="L435" i="2"/>
  <c r="L79" i="2"/>
  <c r="L205" i="2"/>
  <c r="L597" i="2"/>
  <c r="L432" i="2"/>
  <c r="L612" i="2"/>
  <c r="L693" i="2"/>
  <c r="L189" i="2"/>
  <c r="L674" i="2"/>
  <c r="L591" i="2"/>
  <c r="L322" i="2"/>
  <c r="L18" i="2"/>
  <c r="L69" i="2"/>
  <c r="L398" i="2"/>
  <c r="L374" i="2"/>
  <c r="L469" i="2"/>
  <c r="L267" i="2"/>
  <c r="L203" i="2"/>
  <c r="L698" i="2"/>
  <c r="L42" i="2"/>
  <c r="L54" i="2"/>
  <c r="L478" i="2"/>
  <c r="L257" i="2"/>
  <c r="L586" i="2"/>
  <c r="L628" i="2"/>
  <c r="L525" i="2"/>
  <c r="L675" i="2"/>
  <c r="L210" i="2"/>
  <c r="L407" i="2"/>
  <c r="L186" i="2"/>
  <c r="L664" i="2"/>
  <c r="L44" i="2"/>
  <c r="L288" i="2"/>
  <c r="L314" i="2"/>
  <c r="L466" i="2"/>
  <c r="L485" i="2"/>
  <c r="L274" i="2"/>
  <c r="L6" i="2"/>
  <c r="L64" i="2"/>
  <c r="L688" i="2"/>
  <c r="L192" i="2"/>
  <c r="L289" i="2"/>
  <c r="L417" i="2"/>
  <c r="L467" i="2"/>
  <c r="L560" i="2"/>
  <c r="L165" i="2"/>
  <c r="L670" i="2"/>
  <c r="L108" i="2"/>
  <c r="L535" i="2"/>
  <c r="L96" i="2"/>
  <c r="L405" i="2"/>
  <c r="L350" i="2"/>
  <c r="L94" i="2"/>
  <c r="L630" i="2"/>
  <c r="L499" i="2"/>
  <c r="L418" i="2"/>
  <c r="L193" i="2"/>
  <c r="L420" i="2"/>
  <c r="L313" i="2"/>
  <c r="L40" i="2"/>
  <c r="L476" i="2"/>
  <c r="L349" i="2"/>
  <c r="L681" i="2"/>
  <c r="L99" i="2"/>
  <c r="L521" i="2"/>
  <c r="L276" i="2"/>
  <c r="L437" i="2"/>
  <c r="L654" i="2"/>
  <c r="L168" i="2"/>
  <c r="L60" i="2"/>
  <c r="L34" i="2"/>
  <c r="L106" i="2"/>
  <c r="L323" i="2"/>
  <c r="L53" i="2"/>
  <c r="L248" i="2"/>
  <c r="L419" i="2"/>
  <c r="L310" i="2"/>
  <c r="L33" i="2"/>
  <c r="L364" i="2"/>
  <c r="L692" i="2"/>
  <c r="L394" i="2"/>
  <c r="L506" i="2"/>
  <c r="L549" i="2"/>
  <c r="L201" i="2"/>
  <c r="L72" i="2"/>
  <c r="L85" i="2"/>
  <c r="L498" i="2"/>
  <c r="L707" i="2"/>
  <c r="L444" i="2"/>
  <c r="L319" i="2"/>
  <c r="L608" i="2"/>
  <c r="L715" i="2"/>
  <c r="L458" i="2"/>
  <c r="L380" i="2"/>
  <c r="L132" i="2"/>
  <c r="L387" i="2"/>
  <c r="L360" i="2"/>
  <c r="L473" i="2"/>
  <c r="L370" i="2"/>
  <c r="L98" i="2"/>
  <c r="L22" i="2"/>
  <c r="L383" i="2"/>
  <c r="L500" i="2"/>
  <c r="L548" i="2"/>
  <c r="L55" i="2"/>
  <c r="L527" i="2"/>
  <c r="L123" i="2"/>
  <c r="L713" i="2"/>
  <c r="L38" i="2"/>
  <c r="L159" i="2"/>
  <c r="L623" i="2"/>
  <c r="L176" i="2"/>
  <c r="L45" i="2"/>
  <c r="L134" i="2"/>
  <c r="L447" i="2"/>
  <c r="L583" i="2"/>
  <c r="L406" i="2"/>
  <c r="L495" i="2"/>
  <c r="L295" i="2"/>
  <c r="L667" i="2"/>
  <c r="L120" i="2"/>
  <c r="L206" i="2"/>
  <c r="L481" i="2"/>
  <c r="L222" i="2"/>
  <c r="L644" i="2"/>
  <c r="L68" i="2"/>
  <c r="L160" i="2"/>
  <c r="L335" i="2"/>
  <c r="L147" i="2"/>
  <c r="L7" i="2"/>
  <c r="L729" i="2"/>
  <c r="L25" i="2"/>
  <c r="L241" i="2"/>
  <c r="L672" i="2"/>
  <c r="L239" i="2"/>
  <c r="L508" i="2"/>
  <c r="L304" i="2"/>
  <c r="L4" i="2"/>
  <c r="L275" i="2"/>
  <c r="L273" i="2"/>
  <c r="L92" i="2"/>
  <c r="L459" i="2"/>
  <c r="L107" i="2"/>
  <c r="L361" i="2"/>
  <c r="L84" i="2"/>
  <c r="L157" i="2"/>
  <c r="L409" i="2"/>
  <c r="L575" i="2"/>
  <c r="L67" i="2"/>
  <c r="L332" i="2"/>
  <c r="L397" i="2"/>
  <c r="L163" i="2"/>
  <c r="L122" i="2"/>
  <c r="L59" i="2"/>
  <c r="L109" i="2"/>
  <c r="L115" i="2"/>
  <c r="L561" i="2"/>
  <c r="L56" i="2"/>
  <c r="L650" i="2"/>
  <c r="L614" i="2"/>
  <c r="L259" i="2"/>
  <c r="L86" i="2"/>
  <c r="L339" i="2"/>
  <c r="L2" i="2"/>
  <c r="L138" i="2"/>
  <c r="L439" i="2"/>
  <c r="L217" i="2"/>
  <c r="L547" i="2"/>
  <c r="L153" i="2"/>
  <c r="L297" i="2"/>
  <c r="L690" i="2"/>
  <c r="L35" i="2"/>
  <c r="L451" i="2"/>
  <c r="L578" i="2"/>
  <c r="L574" i="2"/>
  <c r="L262" i="2"/>
  <c r="L520" i="2"/>
  <c r="L158" i="2"/>
  <c r="L116" i="2"/>
  <c r="L633" i="2"/>
  <c r="L621" i="2"/>
  <c r="L362" i="2"/>
  <c r="L372" i="2"/>
  <c r="L32" i="2"/>
  <c r="L50" i="2"/>
  <c r="L135" i="2"/>
  <c r="L474" i="2"/>
  <c r="L261" i="2"/>
  <c r="L37" i="2"/>
  <c r="L700" i="2"/>
  <c r="L5" i="2"/>
  <c r="L77" i="2"/>
  <c r="L300" i="2"/>
  <c r="L58" i="2"/>
  <c r="L100" i="2"/>
  <c r="L365" i="2"/>
  <c r="L522" i="2"/>
  <c r="L214" i="2"/>
  <c r="L161" i="2"/>
  <c r="L71" i="2"/>
  <c r="L302" i="2"/>
  <c r="L141" i="2"/>
  <c r="L51" i="2"/>
  <c r="L599" i="2"/>
  <c r="L170" i="2"/>
  <c r="L683" i="2"/>
  <c r="L735" i="2"/>
  <c r="L328" i="2"/>
  <c r="L129" i="2"/>
  <c r="L491" i="2"/>
  <c r="L541" i="2"/>
  <c r="L78" i="2"/>
  <c r="L384" i="2"/>
  <c r="L452" i="2"/>
  <c r="L27" i="2"/>
  <c r="L221" i="2"/>
  <c r="L511" i="2"/>
  <c r="L231" i="2"/>
  <c r="L12" i="2"/>
  <c r="L207" i="2"/>
  <c r="L486" i="2"/>
  <c r="L425" i="2"/>
  <c r="L596" i="2"/>
  <c r="L3" i="2"/>
  <c r="L183" i="2"/>
  <c r="L155" i="2"/>
  <c r="L567" i="2"/>
  <c r="L20" i="2"/>
  <c r="L13" i="2"/>
  <c r="L352" i="2"/>
  <c r="L327" i="2"/>
  <c r="L555" i="2"/>
  <c r="L230" i="2"/>
  <c r="L671" i="2"/>
  <c r="L179" i="2"/>
  <c r="L164" i="2"/>
  <c r="L695" i="2"/>
  <c r="L401" i="2"/>
  <c r="L23" i="2"/>
  <c r="L483" i="2"/>
  <c r="L494" i="2"/>
  <c r="L685" i="2"/>
  <c r="L653" i="2"/>
  <c r="L292" i="2"/>
  <c r="L356" i="2"/>
  <c r="L151" i="2"/>
  <c r="L558" i="2"/>
  <c r="L662" i="2"/>
  <c r="L290" i="2"/>
  <c r="L226" i="2"/>
  <c r="L455" i="2"/>
  <c r="L111" i="2"/>
  <c r="L456" i="2"/>
  <c r="L291" i="2"/>
  <c r="L173" i="2"/>
  <c r="L16" i="2"/>
  <c r="L234" i="2"/>
  <c r="L604" i="2"/>
  <c r="L177" i="2"/>
  <c r="L736" i="2"/>
  <c r="L166" i="2"/>
  <c r="L609" i="2"/>
  <c r="L317" i="2"/>
  <c r="L571" i="2"/>
  <c r="L112" i="2"/>
  <c r="L269" i="2"/>
  <c r="L256" i="2"/>
  <c r="L626" i="2"/>
  <c r="L564" i="2"/>
  <c r="L199" i="2"/>
  <c r="L281" i="2"/>
  <c r="L8" i="2"/>
  <c r="L124" i="2"/>
  <c r="L530" i="2"/>
  <c r="L119" i="2"/>
  <c r="L424" i="2"/>
  <c r="L62" i="2"/>
  <c r="L308" i="2"/>
  <c r="L137" i="2"/>
  <c r="L10" i="2"/>
  <c r="L63" i="2"/>
  <c r="L103" i="2"/>
  <c r="L11" i="2"/>
  <c r="L505" i="2"/>
  <c r="L514" i="2"/>
  <c r="L433" i="2"/>
  <c r="L316" i="2"/>
  <c r="L70" i="2"/>
  <c r="L182" i="2"/>
  <c r="L598" i="2"/>
  <c r="L709" i="2"/>
  <c r="L679" i="2"/>
  <c r="L580" i="2"/>
  <c r="L14" i="2"/>
  <c r="L250" i="2"/>
  <c r="L17" i="2"/>
  <c r="L629" i="2"/>
  <c r="L148" i="2"/>
  <c r="L414" i="2"/>
  <c r="L449" i="2"/>
  <c r="L377" i="2"/>
  <c r="L402" i="2"/>
  <c r="L569" i="2"/>
  <c r="L542" i="2"/>
  <c r="L211" i="2"/>
  <c r="L220" i="2"/>
  <c r="L21" i="2"/>
  <c r="L616" i="2"/>
  <c r="L31" i="2"/>
  <c r="L336" i="2"/>
  <c r="L652" i="2"/>
  <c r="L581" i="2"/>
  <c r="L661" i="2"/>
  <c r="L312" i="2"/>
  <c r="L202" i="2"/>
  <c r="L271" i="2"/>
  <c r="L89" i="2"/>
  <c r="L334" i="2"/>
  <c r="L442" i="2"/>
  <c r="L307" i="2"/>
  <c r="L696" i="2"/>
  <c r="L536" i="2"/>
  <c r="L642" i="2"/>
  <c r="L93" i="2"/>
  <c r="L730" i="2"/>
  <c r="L301" i="2"/>
  <c r="L722" i="2"/>
  <c r="L255" i="2"/>
  <c r="L325" i="2"/>
  <c r="L553" i="2"/>
  <c r="L590" i="2"/>
  <c r="L510" i="2"/>
  <c r="L539" i="2"/>
  <c r="L254" i="2"/>
  <c r="L673" i="2"/>
  <c r="L284" i="2"/>
  <c r="L463" i="2"/>
  <c r="L570" i="2"/>
  <c r="L710" i="2"/>
  <c r="L627" i="2"/>
  <c r="L622" i="2"/>
  <c r="L416" i="2"/>
  <c r="L533" i="2"/>
  <c r="L95" i="2"/>
  <c r="L282" i="2"/>
  <c r="L252" i="2"/>
  <c r="L48" i="2"/>
  <c r="L41" i="2"/>
  <c r="L251" i="2"/>
  <c r="L149" i="2"/>
  <c r="L263" i="2"/>
  <c r="L421" i="2"/>
  <c r="L720" i="2"/>
  <c r="L73" i="2"/>
  <c r="L367" i="2"/>
  <c r="L87" i="2"/>
  <c r="L66" i="2"/>
  <c r="L366" i="2"/>
  <c r="L320" i="2"/>
  <c r="L411" i="2"/>
  <c r="L638" i="2"/>
  <c r="L338" i="2"/>
  <c r="L544" i="2"/>
  <c r="L588" i="2"/>
  <c r="L716" i="2"/>
  <c r="L341" i="2"/>
  <c r="L468" i="2"/>
  <c r="L152" i="2"/>
  <c r="L30" i="2"/>
  <c r="L318" i="2"/>
  <c r="L19" i="2"/>
  <c r="L457" i="2"/>
  <c r="L371" i="2"/>
  <c r="L293" i="2"/>
  <c r="L385" i="2"/>
  <c r="L285" i="2"/>
  <c r="L243" i="2"/>
  <c r="L680" i="2"/>
  <c r="L57" i="2"/>
  <c r="L431" i="2"/>
  <c r="L353" i="2"/>
  <c r="L543" i="2"/>
  <c r="L557" i="2"/>
  <c r="L39" i="2"/>
  <c r="L185" i="2"/>
  <c r="L601" i="2"/>
  <c r="L562" i="2"/>
  <c r="L714" i="2"/>
  <c r="L340" i="2"/>
  <c r="L232" i="2"/>
  <c r="L512" i="2"/>
  <c r="L443" i="2"/>
  <c r="L576" i="2"/>
  <c r="L283" i="2"/>
  <c r="L130" i="2"/>
  <c r="L563" i="2"/>
  <c r="L114" i="2"/>
  <c r="L647" i="2"/>
  <c r="L91" i="2"/>
  <c r="L603" i="2"/>
  <c r="L117" i="2"/>
  <c r="L198" i="2"/>
  <c r="L346" i="2"/>
  <c r="L723" i="2"/>
  <c r="L516" i="2"/>
  <c r="L428" i="2"/>
  <c r="L634" i="2"/>
  <c r="L184" i="2"/>
  <c r="L734" i="2"/>
  <c r="L97" i="2"/>
  <c r="L187" i="2"/>
  <c r="L577" i="2"/>
  <c r="L461" i="2"/>
  <c r="L658" i="2"/>
  <c r="L305" i="2"/>
  <c r="L169" i="2"/>
  <c r="L624" i="2"/>
  <c r="L61" i="2"/>
  <c r="L194" i="2"/>
  <c r="L104" i="2"/>
  <c r="L602" i="2"/>
  <c r="L496" i="2"/>
  <c r="L655" i="2"/>
  <c r="L617" i="2"/>
  <c r="L52" i="2"/>
  <c r="L287" i="2"/>
  <c r="L573" i="2"/>
  <c r="L587" i="2"/>
  <c r="L258" i="2"/>
  <c r="L143" i="2"/>
  <c r="L480" i="2"/>
  <c r="L156" i="2"/>
  <c r="L686" i="2"/>
  <c r="L554" i="2"/>
  <c r="L265" i="2"/>
  <c r="L446" i="2"/>
  <c r="L445" i="2"/>
  <c r="L465" i="2"/>
  <c r="L595" i="2"/>
  <c r="L75" i="2"/>
  <c r="L454" i="2"/>
  <c r="L227" i="2"/>
  <c r="L585" i="2"/>
  <c r="L178" i="2"/>
  <c r="L65" i="2"/>
  <c r="L175" i="2"/>
  <c r="L150" i="2"/>
  <c r="L326" i="2"/>
  <c r="L400" i="2"/>
  <c r="L531" i="2"/>
  <c r="L660" i="2"/>
  <c r="L376" i="2"/>
  <c r="L704" i="2"/>
  <c r="L345" i="2"/>
  <c r="L88" i="2"/>
  <c r="L646" i="2"/>
  <c r="L517" i="2"/>
  <c r="L277" i="2"/>
  <c r="L610" i="2"/>
  <c r="L684" i="2"/>
  <c r="L699" i="2"/>
  <c r="L625" i="2"/>
  <c r="L253" i="2"/>
  <c r="L121" i="2"/>
  <c r="L200" i="2"/>
  <c r="L717" i="2"/>
  <c r="L197" i="2"/>
  <c r="L677" i="2"/>
  <c r="L657" i="2"/>
  <c r="L593" i="2"/>
  <c r="L240" i="2"/>
  <c r="L399" i="2"/>
  <c r="L144" i="2"/>
  <c r="L333" i="2"/>
  <c r="L375" i="2"/>
  <c r="L600" i="2"/>
  <c r="L545" i="2"/>
  <c r="L550" i="2"/>
  <c r="L403" i="2"/>
  <c r="L607" i="2"/>
  <c r="L737" i="2"/>
  <c r="L244" i="2"/>
  <c r="L412" i="2"/>
  <c r="L727" i="2"/>
  <c r="L559" i="2"/>
  <c r="L532" i="2"/>
  <c r="L181" i="2"/>
  <c r="L139" i="2"/>
  <c r="L105" i="2"/>
  <c r="L518" i="2"/>
  <c r="L204" i="2"/>
  <c r="L342" i="2"/>
  <c r="L540" i="2"/>
  <c r="L395" i="2"/>
  <c r="L213" i="2"/>
  <c r="L224" i="2"/>
  <c r="L260" i="2"/>
  <c r="L286" i="2"/>
  <c r="L724" i="2"/>
  <c r="L503" i="2"/>
  <c r="L355" i="2"/>
  <c r="L140" i="2"/>
  <c r="L390" i="2"/>
  <c r="L524" i="2"/>
  <c r="L513" i="2"/>
  <c r="L663" i="2"/>
  <c r="L174" i="2"/>
  <c r="L706" i="2"/>
  <c r="L703" i="2"/>
  <c r="L315" i="2"/>
  <c r="L448" i="2"/>
  <c r="L410" i="2"/>
  <c r="L565" i="2"/>
  <c r="L136" i="2"/>
  <c r="L551" i="2"/>
  <c r="L708" i="2"/>
  <c r="L278" i="2"/>
  <c r="L131" i="2"/>
  <c r="L216" i="2"/>
  <c r="L430" i="2"/>
  <c r="L537" i="2"/>
  <c r="L438" i="2"/>
  <c r="L145" i="2"/>
  <c r="L299" i="2"/>
  <c r="L526" i="2"/>
  <c r="L538" i="2"/>
  <c r="L656" i="2"/>
  <c r="L632" i="2"/>
  <c r="L470" i="2"/>
  <c r="L363" i="2"/>
  <c r="L731" i="2"/>
  <c r="L373" i="2"/>
  <c r="L645" i="2"/>
  <c r="L460" i="2"/>
  <c r="L280" i="2"/>
  <c r="L666" i="2"/>
  <c r="L694" i="2"/>
  <c r="L648" i="2"/>
  <c r="L712" i="2"/>
  <c r="L659" i="2"/>
  <c r="L584" i="2"/>
  <c r="L523" i="2"/>
  <c r="L450" i="2"/>
  <c r="L728" i="2"/>
  <c r="L691" i="2"/>
  <c r="L676" i="2"/>
  <c r="L620" i="2"/>
  <c r="L504" i="2"/>
  <c r="L641" i="2"/>
  <c r="L701" i="2"/>
  <c r="L678" i="2"/>
  <c r="L697" i="2"/>
  <c r="L726" i="2"/>
  <c r="L702" i="2"/>
  <c r="L718" i="2"/>
  <c r="L689" i="2"/>
  <c r="L637" i="2"/>
  <c r="L711" i="2"/>
  <c r="L732" i="2"/>
  <c r="L738" i="2"/>
  <c r="J651" i="2"/>
  <c r="J490" i="2"/>
  <c r="J475" i="2"/>
  <c r="J125" i="2"/>
  <c r="J212" i="2"/>
  <c r="J396" i="2"/>
  <c r="J298" i="2"/>
  <c r="J501" i="2"/>
  <c r="J303" i="2"/>
  <c r="J606" i="2"/>
  <c r="J337" i="2"/>
  <c r="J242" i="2"/>
  <c r="J133" i="2"/>
  <c r="J669" i="2"/>
  <c r="J76" i="2"/>
  <c r="J236" i="2"/>
  <c r="J492" i="2"/>
  <c r="J615" i="2"/>
  <c r="J594" i="2"/>
  <c r="J436" i="2"/>
  <c r="J358" i="2"/>
  <c r="J233" i="2"/>
  <c r="J381" i="2"/>
  <c r="J191" i="2"/>
  <c r="J566" i="2"/>
  <c r="J592" i="2"/>
  <c r="J613" i="2"/>
  <c r="J101" i="2"/>
  <c r="J484" i="2"/>
  <c r="J74" i="2"/>
  <c r="J429" i="2"/>
  <c r="J245" i="2"/>
  <c r="J639" i="2"/>
  <c r="J15" i="2"/>
  <c r="J705" i="2"/>
  <c r="J721" i="2"/>
  <c r="J426" i="2"/>
  <c r="J83" i="2"/>
  <c r="J687" i="2"/>
  <c r="J368" i="2"/>
  <c r="J464" i="2"/>
  <c r="J126" i="2"/>
  <c r="J636" i="2"/>
  <c r="J487" i="2"/>
  <c r="J321" i="2"/>
  <c r="J509" i="2"/>
  <c r="J228" i="2"/>
  <c r="J488" i="2"/>
  <c r="J605" i="2"/>
  <c r="J311" i="2"/>
  <c r="J357" i="2"/>
  <c r="J188" i="2"/>
  <c r="J329" i="2"/>
  <c r="J235" i="2"/>
  <c r="J208" i="2"/>
  <c r="J229" i="2"/>
  <c r="J479" i="2"/>
  <c r="J482" i="2"/>
  <c r="J589" i="2"/>
  <c r="J556" i="2"/>
  <c r="J218" i="2"/>
  <c r="J347" i="2"/>
  <c r="J331" i="2"/>
  <c r="J272" i="2"/>
  <c r="J568" i="2"/>
  <c r="J330" i="2"/>
  <c r="J502" i="2"/>
  <c r="J462" i="2"/>
  <c r="J344" i="2"/>
  <c r="J404" i="2"/>
  <c r="J386" i="2"/>
  <c r="J579" i="2"/>
  <c r="J195" i="2"/>
  <c r="J196" i="2"/>
  <c r="J279" i="2"/>
  <c r="J238" i="2"/>
  <c r="J142" i="2"/>
  <c r="J36" i="2"/>
  <c r="J154" i="2"/>
  <c r="J81" i="2"/>
  <c r="J223" i="2"/>
  <c r="J219" i="2"/>
  <c r="J546" i="2"/>
  <c r="J167" i="2"/>
  <c r="J388" i="2"/>
  <c r="J146" i="2"/>
  <c r="J343" i="2"/>
  <c r="J434" i="2"/>
  <c r="J43" i="2"/>
  <c r="J391" i="2"/>
  <c r="J719" i="2"/>
  <c r="J582" i="2"/>
  <c r="J408" i="2"/>
  <c r="J348" i="2"/>
  <c r="J118" i="2"/>
  <c r="J190" i="2"/>
  <c r="J128" i="2"/>
  <c r="J413" i="2"/>
  <c r="J28" i="2"/>
  <c r="J635" i="2"/>
  <c r="J618" i="2"/>
  <c r="J110" i="2"/>
  <c r="J668" i="2"/>
  <c r="J507" i="2"/>
  <c r="J26" i="2"/>
  <c r="J393" i="2"/>
  <c r="J389" i="2"/>
  <c r="J309" i="2"/>
  <c r="J369" i="2"/>
  <c r="J46" i="2"/>
  <c r="J49" i="2"/>
  <c r="J306" i="2"/>
  <c r="J643" i="2"/>
  <c r="J422" i="2"/>
  <c r="J351" i="2"/>
  <c r="J294" i="2"/>
  <c r="J102" i="2"/>
  <c r="J47" i="2"/>
  <c r="J493" i="2"/>
  <c r="J359" i="2"/>
  <c r="J246" i="2"/>
  <c r="J90" i="2"/>
  <c r="J266" i="2"/>
  <c r="J725" i="2"/>
  <c r="J247" i="2"/>
  <c r="J354" i="2"/>
  <c r="J382" i="2"/>
  <c r="J9" i="2"/>
  <c r="J379" i="2"/>
  <c r="J225" i="2"/>
  <c r="J209" i="2"/>
  <c r="J113" i="2"/>
  <c r="J237" i="2"/>
  <c r="J472" i="2"/>
  <c r="J324" i="2"/>
  <c r="J415" i="2"/>
  <c r="J427" i="2"/>
  <c r="J619" i="2"/>
  <c r="J640" i="2"/>
  <c r="J268" i="2"/>
  <c r="J665" i="2"/>
  <c r="J171" i="2"/>
  <c r="J378" i="2"/>
  <c r="J24" i="2"/>
  <c r="J572" i="2"/>
  <c r="J497" i="2"/>
  <c r="J440" i="2"/>
  <c r="J172" i="2"/>
  <c r="J180" i="2"/>
  <c r="J528" i="2"/>
  <c r="J453" i="2"/>
  <c r="J441" i="2"/>
  <c r="J733" i="2"/>
  <c r="J162" i="2"/>
  <c r="J682" i="2"/>
  <c r="J392" i="2"/>
  <c r="J423" i="2"/>
  <c r="J264" i="2"/>
  <c r="J477" i="2"/>
  <c r="J519" i="2"/>
  <c r="J249" i="2"/>
  <c r="J29" i="2"/>
  <c r="J215" i="2"/>
  <c r="J611" i="2"/>
  <c r="J471" i="2"/>
  <c r="J489" i="2"/>
  <c r="J82" i="2"/>
  <c r="J127" i="2"/>
  <c r="J296" i="2"/>
  <c r="J649" i="2"/>
  <c r="J515" i="2"/>
  <c r="J80" i="2"/>
  <c r="J534" i="2"/>
  <c r="J631" i="2"/>
  <c r="J529" i="2"/>
  <c r="J552" i="2"/>
  <c r="J270" i="2"/>
  <c r="J435" i="2"/>
  <c r="J79" i="2"/>
  <c r="J205" i="2"/>
  <c r="J597" i="2"/>
  <c r="J432" i="2"/>
  <c r="J612" i="2"/>
  <c r="J693" i="2"/>
  <c r="J189" i="2"/>
  <c r="J674" i="2"/>
  <c r="J591" i="2"/>
  <c r="J322" i="2"/>
  <c r="J18" i="2"/>
  <c r="J69" i="2"/>
  <c r="J398" i="2"/>
  <c r="J374" i="2"/>
  <c r="J469" i="2"/>
  <c r="J267" i="2"/>
  <c r="J203" i="2"/>
  <c r="J698" i="2"/>
  <c r="J42" i="2"/>
  <c r="J54" i="2"/>
  <c r="J478" i="2"/>
  <c r="J257" i="2"/>
  <c r="J586" i="2"/>
  <c r="J628" i="2"/>
  <c r="J525" i="2"/>
  <c r="J675" i="2"/>
  <c r="J210" i="2"/>
  <c r="J407" i="2"/>
  <c r="J186" i="2"/>
  <c r="J664" i="2"/>
  <c r="J44" i="2"/>
  <c r="J288" i="2"/>
  <c r="J314" i="2"/>
  <c r="J466" i="2"/>
  <c r="J485" i="2"/>
  <c r="J274" i="2"/>
  <c r="J6" i="2"/>
  <c r="J64" i="2"/>
  <c r="J688" i="2"/>
  <c r="J192" i="2"/>
  <c r="J289" i="2"/>
  <c r="J417" i="2"/>
  <c r="J467" i="2"/>
  <c r="J560" i="2"/>
  <c r="J165" i="2"/>
  <c r="J670" i="2"/>
  <c r="J108" i="2"/>
  <c r="J535" i="2"/>
  <c r="J96" i="2"/>
  <c r="J405" i="2"/>
  <c r="J350" i="2"/>
  <c r="J94" i="2"/>
  <c r="J630" i="2"/>
  <c r="J499" i="2"/>
  <c r="J418" i="2"/>
  <c r="J193" i="2"/>
  <c r="J420" i="2"/>
  <c r="J313" i="2"/>
  <c r="J40" i="2"/>
  <c r="J476" i="2"/>
  <c r="J349" i="2"/>
  <c r="J681" i="2"/>
  <c r="J99" i="2"/>
  <c r="J521" i="2"/>
  <c r="J276" i="2"/>
  <c r="J437" i="2"/>
  <c r="J654" i="2"/>
  <c r="J168" i="2"/>
  <c r="J60" i="2"/>
  <c r="J34" i="2"/>
  <c r="J106" i="2"/>
  <c r="J323" i="2"/>
  <c r="J53" i="2"/>
  <c r="J248" i="2"/>
  <c r="J419" i="2"/>
  <c r="J310" i="2"/>
  <c r="J33" i="2"/>
  <c r="J364" i="2"/>
  <c r="J692" i="2"/>
  <c r="J394" i="2"/>
  <c r="J506" i="2"/>
  <c r="J549" i="2"/>
  <c r="J201" i="2"/>
  <c r="J72" i="2"/>
  <c r="J85" i="2"/>
  <c r="J498" i="2"/>
  <c r="J707" i="2"/>
  <c r="J444" i="2"/>
  <c r="J319" i="2"/>
  <c r="J608" i="2"/>
  <c r="J715" i="2"/>
  <c r="J458" i="2"/>
  <c r="J380" i="2"/>
  <c r="J132" i="2"/>
  <c r="J387" i="2"/>
  <c r="J360" i="2"/>
  <c r="J473" i="2"/>
  <c r="J370" i="2"/>
  <c r="J98" i="2"/>
  <c r="J22" i="2"/>
  <c r="J383" i="2"/>
  <c r="J500" i="2"/>
  <c r="J548" i="2"/>
  <c r="J55" i="2"/>
  <c r="J527" i="2"/>
  <c r="J123" i="2"/>
  <c r="J713" i="2"/>
  <c r="J38" i="2"/>
  <c r="J159" i="2"/>
  <c r="J623" i="2"/>
  <c r="J176" i="2"/>
  <c r="J45" i="2"/>
  <c r="J134" i="2"/>
  <c r="J447" i="2"/>
  <c r="J583" i="2"/>
  <c r="J406" i="2"/>
  <c r="J495" i="2"/>
  <c r="J295" i="2"/>
  <c r="J667" i="2"/>
  <c r="J120" i="2"/>
  <c r="J206" i="2"/>
  <c r="J481" i="2"/>
  <c r="J222" i="2"/>
  <c r="J644" i="2"/>
  <c r="J68" i="2"/>
  <c r="J160" i="2"/>
  <c r="J335" i="2"/>
  <c r="J147" i="2"/>
  <c r="J7" i="2"/>
  <c r="J729" i="2"/>
  <c r="J25" i="2"/>
  <c r="J241" i="2"/>
  <c r="J672" i="2"/>
  <c r="J239" i="2"/>
  <c r="J508" i="2"/>
  <c r="J304" i="2"/>
  <c r="J4" i="2"/>
  <c r="J275" i="2"/>
  <c r="J273" i="2"/>
  <c r="J92" i="2"/>
  <c r="J459" i="2"/>
  <c r="J107" i="2"/>
  <c r="J361" i="2"/>
  <c r="J84" i="2"/>
  <c r="J157" i="2"/>
  <c r="J409" i="2"/>
  <c r="J575" i="2"/>
  <c r="J67" i="2"/>
  <c r="J332" i="2"/>
  <c r="J397" i="2"/>
  <c r="J163" i="2"/>
  <c r="J122" i="2"/>
  <c r="J59" i="2"/>
  <c r="J109" i="2"/>
  <c r="J115" i="2"/>
  <c r="J561" i="2"/>
  <c r="J56" i="2"/>
  <c r="J650" i="2"/>
  <c r="J614" i="2"/>
  <c r="J259" i="2"/>
  <c r="J86" i="2"/>
  <c r="J339" i="2"/>
  <c r="J2" i="2"/>
  <c r="J138" i="2"/>
  <c r="J439" i="2"/>
  <c r="J217" i="2"/>
  <c r="J547" i="2"/>
  <c r="J153" i="2"/>
  <c r="J297" i="2"/>
  <c r="J690" i="2"/>
  <c r="J35" i="2"/>
  <c r="J451" i="2"/>
  <c r="J578" i="2"/>
  <c r="J574" i="2"/>
  <c r="J262" i="2"/>
  <c r="J520" i="2"/>
  <c r="J158" i="2"/>
  <c r="J116" i="2"/>
  <c r="J633" i="2"/>
  <c r="J621" i="2"/>
  <c r="J362" i="2"/>
  <c r="J372" i="2"/>
  <c r="J32" i="2"/>
  <c r="J50" i="2"/>
  <c r="J135" i="2"/>
  <c r="J474" i="2"/>
  <c r="J261" i="2"/>
  <c r="J37" i="2"/>
  <c r="J700" i="2"/>
  <c r="J5" i="2"/>
  <c r="J77" i="2"/>
  <c r="J300" i="2"/>
  <c r="J58" i="2"/>
  <c r="J100" i="2"/>
  <c r="J365" i="2"/>
  <c r="J522" i="2"/>
  <c r="J214" i="2"/>
  <c r="J161" i="2"/>
  <c r="J71" i="2"/>
  <c r="J302" i="2"/>
  <c r="J141" i="2"/>
  <c r="J51" i="2"/>
  <c r="J599" i="2"/>
  <c r="J170" i="2"/>
  <c r="J683" i="2"/>
  <c r="J735" i="2"/>
  <c r="J328" i="2"/>
  <c r="J129" i="2"/>
  <c r="J491" i="2"/>
  <c r="J541" i="2"/>
  <c r="J78" i="2"/>
  <c r="J384" i="2"/>
  <c r="J452" i="2"/>
  <c r="J27" i="2"/>
  <c r="J221" i="2"/>
  <c r="J511" i="2"/>
  <c r="J231" i="2"/>
  <c r="J12" i="2"/>
  <c r="J207" i="2"/>
  <c r="J486" i="2"/>
  <c r="J425" i="2"/>
  <c r="J596" i="2"/>
  <c r="J3" i="2"/>
  <c r="J183" i="2"/>
  <c r="J155" i="2"/>
  <c r="J567" i="2"/>
  <c r="J20" i="2"/>
  <c r="J13" i="2"/>
  <c r="J352" i="2"/>
  <c r="J327" i="2"/>
  <c r="J555" i="2"/>
  <c r="J230" i="2"/>
  <c r="J671" i="2"/>
  <c r="J179" i="2"/>
  <c r="J164" i="2"/>
  <c r="J695" i="2"/>
  <c r="J401" i="2"/>
  <c r="J23" i="2"/>
  <c r="J483" i="2"/>
  <c r="J494" i="2"/>
  <c r="J685" i="2"/>
  <c r="J653" i="2"/>
  <c r="J292" i="2"/>
  <c r="J356" i="2"/>
  <c r="J151" i="2"/>
  <c r="J558" i="2"/>
  <c r="J662" i="2"/>
  <c r="J290" i="2"/>
  <c r="J226" i="2"/>
  <c r="J455" i="2"/>
  <c r="J111" i="2"/>
  <c r="J456" i="2"/>
  <c r="J291" i="2"/>
  <c r="J173" i="2"/>
  <c r="J16" i="2"/>
  <c r="J234" i="2"/>
  <c r="J604" i="2"/>
  <c r="J177" i="2"/>
  <c r="J736" i="2"/>
  <c r="J166" i="2"/>
  <c r="J609" i="2"/>
  <c r="J317" i="2"/>
  <c r="J571" i="2"/>
  <c r="J112" i="2"/>
  <c r="J269" i="2"/>
  <c r="J256" i="2"/>
  <c r="J626" i="2"/>
  <c r="J564" i="2"/>
  <c r="J199" i="2"/>
  <c r="J281" i="2"/>
  <c r="J8" i="2"/>
  <c r="J124" i="2"/>
  <c r="J530" i="2"/>
  <c r="J119" i="2"/>
  <c r="J424" i="2"/>
  <c r="J62" i="2"/>
  <c r="J308" i="2"/>
  <c r="J137" i="2"/>
  <c r="J10" i="2"/>
  <c r="J63" i="2"/>
  <c r="J103" i="2"/>
  <c r="J11" i="2"/>
  <c r="J505" i="2"/>
  <c r="J514" i="2"/>
  <c r="J433" i="2"/>
  <c r="J316" i="2"/>
  <c r="J70" i="2"/>
  <c r="J182" i="2"/>
  <c r="J598" i="2"/>
  <c r="J709" i="2"/>
  <c r="J679" i="2"/>
  <c r="J580" i="2"/>
  <c r="J14" i="2"/>
  <c r="J250" i="2"/>
  <c r="J17" i="2"/>
  <c r="J629" i="2"/>
  <c r="J148" i="2"/>
  <c r="J414" i="2"/>
  <c r="J449" i="2"/>
  <c r="J377" i="2"/>
  <c r="J402" i="2"/>
  <c r="J569" i="2"/>
  <c r="J542" i="2"/>
  <c r="J211" i="2"/>
  <c r="J220" i="2"/>
  <c r="J21" i="2"/>
  <c r="J616" i="2"/>
  <c r="J31" i="2"/>
  <c r="J336" i="2"/>
  <c r="J652" i="2"/>
  <c r="J581" i="2"/>
  <c r="J661" i="2"/>
  <c r="J312" i="2"/>
  <c r="J202" i="2"/>
  <c r="J271" i="2"/>
  <c r="J89" i="2"/>
  <c r="J334" i="2"/>
  <c r="J442" i="2"/>
  <c r="J307" i="2"/>
  <c r="J696" i="2"/>
  <c r="J536" i="2"/>
  <c r="J642" i="2"/>
  <c r="J93" i="2"/>
  <c r="J730" i="2"/>
  <c r="J301" i="2"/>
  <c r="J722" i="2"/>
  <c r="J255" i="2"/>
  <c r="J325" i="2"/>
  <c r="J553" i="2"/>
  <c r="J590" i="2"/>
  <c r="J510" i="2"/>
  <c r="J539" i="2"/>
  <c r="J254" i="2"/>
  <c r="J673" i="2"/>
  <c r="J284" i="2"/>
  <c r="J463" i="2"/>
  <c r="J570" i="2"/>
  <c r="J710" i="2"/>
  <c r="J627" i="2"/>
  <c r="J622" i="2"/>
  <c r="J416" i="2"/>
  <c r="J533" i="2"/>
  <c r="J95" i="2"/>
  <c r="J282" i="2"/>
  <c r="J252" i="2"/>
  <c r="J48" i="2"/>
  <c r="J41" i="2"/>
  <c r="J251" i="2"/>
  <c r="J149" i="2"/>
  <c r="J263" i="2"/>
  <c r="J421" i="2"/>
  <c r="J720" i="2"/>
  <c r="J73" i="2"/>
  <c r="J367" i="2"/>
  <c r="J87" i="2"/>
  <c r="J66" i="2"/>
  <c r="J366" i="2"/>
  <c r="J320" i="2"/>
  <c r="J411" i="2"/>
  <c r="J638" i="2"/>
  <c r="J338" i="2"/>
  <c r="J544" i="2"/>
  <c r="J588" i="2"/>
  <c r="J716" i="2"/>
  <c r="J341" i="2"/>
  <c r="J468" i="2"/>
  <c r="J152" i="2"/>
  <c r="J30" i="2"/>
  <c r="J318" i="2"/>
  <c r="J19" i="2"/>
  <c r="J457" i="2"/>
  <c r="J371" i="2"/>
  <c r="J293" i="2"/>
  <c r="J385" i="2"/>
  <c r="J285" i="2"/>
  <c r="J243" i="2"/>
  <c r="J680" i="2"/>
  <c r="J57" i="2"/>
  <c r="J431" i="2"/>
  <c r="J353" i="2"/>
  <c r="J543" i="2"/>
  <c r="J557" i="2"/>
  <c r="J39" i="2"/>
  <c r="J185" i="2"/>
  <c r="J601" i="2"/>
  <c r="J562" i="2"/>
  <c r="J714" i="2"/>
  <c r="J340" i="2"/>
  <c r="J232" i="2"/>
  <c r="J512" i="2"/>
  <c r="J443" i="2"/>
  <c r="J576" i="2"/>
  <c r="J283" i="2"/>
  <c r="J130" i="2"/>
  <c r="J563" i="2"/>
  <c r="J114" i="2"/>
  <c r="J647" i="2"/>
  <c r="J91" i="2"/>
  <c r="J603" i="2"/>
  <c r="J117" i="2"/>
  <c r="J198" i="2"/>
  <c r="J346" i="2"/>
  <c r="J723" i="2"/>
  <c r="J516" i="2"/>
  <c r="J428" i="2"/>
  <c r="J634" i="2"/>
  <c r="J184" i="2"/>
  <c r="J734" i="2"/>
  <c r="J97" i="2"/>
  <c r="J187" i="2"/>
  <c r="J577" i="2"/>
  <c r="J461" i="2"/>
  <c r="J658" i="2"/>
  <c r="J305" i="2"/>
  <c r="J169" i="2"/>
  <c r="J624" i="2"/>
  <c r="J61" i="2"/>
  <c r="J194" i="2"/>
  <c r="J104" i="2"/>
  <c r="J602" i="2"/>
  <c r="J496" i="2"/>
  <c r="J655" i="2"/>
  <c r="J617" i="2"/>
  <c r="J52" i="2"/>
  <c r="J287" i="2"/>
  <c r="J573" i="2"/>
  <c r="J587" i="2"/>
  <c r="J258" i="2"/>
  <c r="J143" i="2"/>
  <c r="J480" i="2"/>
  <c r="J156" i="2"/>
  <c r="J686" i="2"/>
  <c r="J554" i="2"/>
  <c r="J265" i="2"/>
  <c r="J446" i="2"/>
  <c r="J445" i="2"/>
  <c r="J465" i="2"/>
  <c r="J595" i="2"/>
  <c r="J75" i="2"/>
  <c r="J454" i="2"/>
  <c r="J227" i="2"/>
  <c r="J585" i="2"/>
  <c r="J178" i="2"/>
  <c r="J65" i="2"/>
  <c r="J175" i="2"/>
  <c r="J150" i="2"/>
  <c r="J326" i="2"/>
  <c r="J400" i="2"/>
  <c r="J531" i="2"/>
  <c r="J660" i="2"/>
  <c r="J376" i="2"/>
  <c r="J704" i="2"/>
  <c r="J345" i="2"/>
  <c r="J88" i="2"/>
  <c r="J646" i="2"/>
  <c r="J517" i="2"/>
  <c r="J277" i="2"/>
  <c r="J610" i="2"/>
  <c r="J684" i="2"/>
  <c r="J699" i="2"/>
  <c r="J625" i="2"/>
  <c r="J253" i="2"/>
  <c r="J121" i="2"/>
  <c r="J200" i="2"/>
  <c r="J717" i="2"/>
  <c r="J197" i="2"/>
  <c r="J677" i="2"/>
  <c r="J657" i="2"/>
  <c r="J593" i="2"/>
  <c r="J240" i="2"/>
  <c r="J399" i="2"/>
  <c r="J144" i="2"/>
  <c r="J333" i="2"/>
  <c r="J375" i="2"/>
  <c r="J600" i="2"/>
  <c r="J545" i="2"/>
  <c r="J550" i="2"/>
  <c r="J403" i="2"/>
  <c r="J607" i="2"/>
  <c r="J737" i="2"/>
  <c r="J244" i="2"/>
  <c r="J412" i="2"/>
  <c r="J727" i="2"/>
  <c r="J559" i="2"/>
  <c r="J532" i="2"/>
  <c r="J181" i="2"/>
  <c r="J139" i="2"/>
  <c r="J105" i="2"/>
  <c r="J518" i="2"/>
  <c r="J204" i="2"/>
  <c r="J342" i="2"/>
  <c r="J540" i="2"/>
  <c r="J395" i="2"/>
  <c r="J213" i="2"/>
  <c r="J224" i="2"/>
  <c r="J260" i="2"/>
  <c r="J286" i="2"/>
  <c r="J724" i="2"/>
  <c r="J503" i="2"/>
  <c r="J355" i="2"/>
  <c r="J140" i="2"/>
  <c r="J390" i="2"/>
  <c r="J524" i="2"/>
  <c r="J513" i="2"/>
  <c r="J663" i="2"/>
  <c r="J174" i="2"/>
  <c r="J706" i="2"/>
  <c r="J703" i="2"/>
  <c r="J315" i="2"/>
  <c r="J448" i="2"/>
  <c r="J410" i="2"/>
  <c r="J565" i="2"/>
  <c r="J136" i="2"/>
  <c r="J551" i="2"/>
  <c r="J708" i="2"/>
  <c r="J278" i="2"/>
  <c r="J131" i="2"/>
  <c r="J216" i="2"/>
  <c r="J430" i="2"/>
  <c r="J537" i="2"/>
  <c r="J438" i="2"/>
  <c r="J145" i="2"/>
  <c r="J299" i="2"/>
  <c r="J526" i="2"/>
  <c r="J538" i="2"/>
  <c r="J656" i="2"/>
  <c r="J632" i="2"/>
  <c r="J470" i="2"/>
  <c r="J363" i="2"/>
  <c r="J731" i="2"/>
  <c r="J373" i="2"/>
  <c r="J645" i="2"/>
  <c r="J460" i="2"/>
  <c r="J280" i="2"/>
  <c r="J666" i="2"/>
  <c r="J694" i="2"/>
  <c r="J648" i="2"/>
  <c r="J712" i="2"/>
  <c r="J659" i="2"/>
  <c r="J584" i="2"/>
  <c r="J523" i="2"/>
  <c r="J450" i="2"/>
  <c r="J728" i="2"/>
  <c r="J691" i="2"/>
  <c r="J676" i="2"/>
  <c r="J620" i="2"/>
  <c r="J504" i="2"/>
  <c r="J641" i="2"/>
  <c r="J701" i="2"/>
  <c r="J678" i="2"/>
  <c r="J697" i="2"/>
  <c r="J726" i="2"/>
  <c r="J702" i="2"/>
  <c r="J718" i="2"/>
  <c r="J689" i="2"/>
  <c r="J637" i="2"/>
  <c r="J711" i="2"/>
  <c r="J732" i="2"/>
  <c r="J738" i="2"/>
  <c r="H651" i="2"/>
  <c r="H490" i="2"/>
  <c r="H475" i="2"/>
  <c r="H125" i="2"/>
  <c r="H212" i="2"/>
  <c r="H396" i="2"/>
  <c r="H298" i="2"/>
  <c r="H501" i="2"/>
  <c r="H303" i="2"/>
  <c r="H606" i="2"/>
  <c r="H337" i="2"/>
  <c r="H242" i="2"/>
  <c r="H133" i="2"/>
  <c r="H669" i="2"/>
  <c r="H76" i="2"/>
  <c r="H236" i="2"/>
  <c r="H492" i="2"/>
  <c r="H615" i="2"/>
  <c r="H594" i="2"/>
  <c r="H436" i="2"/>
  <c r="H358" i="2"/>
  <c r="H233" i="2"/>
  <c r="H381" i="2"/>
  <c r="H191" i="2"/>
  <c r="H566" i="2"/>
  <c r="H592" i="2"/>
  <c r="H613" i="2"/>
  <c r="H101" i="2"/>
  <c r="H484" i="2"/>
  <c r="H74" i="2"/>
  <c r="H429" i="2"/>
  <c r="H245" i="2"/>
  <c r="H639" i="2"/>
  <c r="H15" i="2"/>
  <c r="H705" i="2"/>
  <c r="H721" i="2"/>
  <c r="H426" i="2"/>
  <c r="H83" i="2"/>
  <c r="H687" i="2"/>
  <c r="H368" i="2"/>
  <c r="H464" i="2"/>
  <c r="H126" i="2"/>
  <c r="H636" i="2"/>
  <c r="H487" i="2"/>
  <c r="H321" i="2"/>
  <c r="H509" i="2"/>
  <c r="H228" i="2"/>
  <c r="H488" i="2"/>
  <c r="H605" i="2"/>
  <c r="H311" i="2"/>
  <c r="H357" i="2"/>
  <c r="H188" i="2"/>
  <c r="H329" i="2"/>
  <c r="H235" i="2"/>
  <c r="H208" i="2"/>
  <c r="H229" i="2"/>
  <c r="H479" i="2"/>
  <c r="H482" i="2"/>
  <c r="H589" i="2"/>
  <c r="H556" i="2"/>
  <c r="H218" i="2"/>
  <c r="H347" i="2"/>
  <c r="H331" i="2"/>
  <c r="H272" i="2"/>
  <c r="H568" i="2"/>
  <c r="H330" i="2"/>
  <c r="H502" i="2"/>
  <c r="H462" i="2"/>
  <c r="H344" i="2"/>
  <c r="H404" i="2"/>
  <c r="H386" i="2"/>
  <c r="H579" i="2"/>
  <c r="H195" i="2"/>
  <c r="H196" i="2"/>
  <c r="H279" i="2"/>
  <c r="H238" i="2"/>
  <c r="H142" i="2"/>
  <c r="H36" i="2"/>
  <c r="H154" i="2"/>
  <c r="H81" i="2"/>
  <c r="H223" i="2"/>
  <c r="H219" i="2"/>
  <c r="H546" i="2"/>
  <c r="H167" i="2"/>
  <c r="H388" i="2"/>
  <c r="H146" i="2"/>
  <c r="H343" i="2"/>
  <c r="H434" i="2"/>
  <c r="H43" i="2"/>
  <c r="H391" i="2"/>
  <c r="H719" i="2"/>
  <c r="H582" i="2"/>
  <c r="H408" i="2"/>
  <c r="H348" i="2"/>
  <c r="H118" i="2"/>
  <c r="H190" i="2"/>
  <c r="H128" i="2"/>
  <c r="H413" i="2"/>
  <c r="H28" i="2"/>
  <c r="H635" i="2"/>
  <c r="H618" i="2"/>
  <c r="H110" i="2"/>
  <c r="H668" i="2"/>
  <c r="H507" i="2"/>
  <c r="H26" i="2"/>
  <c r="H393" i="2"/>
  <c r="H389" i="2"/>
  <c r="H309" i="2"/>
  <c r="H369" i="2"/>
  <c r="H46" i="2"/>
  <c r="H49" i="2"/>
  <c r="H306" i="2"/>
  <c r="H643" i="2"/>
  <c r="H422" i="2"/>
  <c r="H351" i="2"/>
  <c r="H294" i="2"/>
  <c r="H102" i="2"/>
  <c r="H47" i="2"/>
  <c r="H493" i="2"/>
  <c r="H359" i="2"/>
  <c r="H246" i="2"/>
  <c r="H90" i="2"/>
  <c r="H266" i="2"/>
  <c r="H725" i="2"/>
  <c r="H247" i="2"/>
  <c r="H354" i="2"/>
  <c r="H382" i="2"/>
  <c r="H9" i="2"/>
  <c r="H379" i="2"/>
  <c r="H225" i="2"/>
  <c r="H209" i="2"/>
  <c r="H113" i="2"/>
  <c r="H237" i="2"/>
  <c r="H472" i="2"/>
  <c r="H324" i="2"/>
  <c r="H415" i="2"/>
  <c r="H427" i="2"/>
  <c r="H619" i="2"/>
  <c r="H640" i="2"/>
  <c r="H268" i="2"/>
  <c r="H665" i="2"/>
  <c r="H171" i="2"/>
  <c r="H378" i="2"/>
  <c r="H24" i="2"/>
  <c r="H572" i="2"/>
  <c r="H497" i="2"/>
  <c r="H440" i="2"/>
  <c r="H172" i="2"/>
  <c r="H180" i="2"/>
  <c r="H528" i="2"/>
  <c r="H453" i="2"/>
  <c r="H441" i="2"/>
  <c r="H733" i="2"/>
  <c r="H162" i="2"/>
  <c r="H682" i="2"/>
  <c r="H392" i="2"/>
  <c r="H423" i="2"/>
  <c r="H264" i="2"/>
  <c r="H477" i="2"/>
  <c r="H519" i="2"/>
  <c r="H249" i="2"/>
  <c r="H29" i="2"/>
  <c r="H215" i="2"/>
  <c r="H611" i="2"/>
  <c r="H471" i="2"/>
  <c r="H489" i="2"/>
  <c r="H82" i="2"/>
  <c r="H127" i="2"/>
  <c r="H296" i="2"/>
  <c r="H649" i="2"/>
  <c r="H515" i="2"/>
  <c r="H80" i="2"/>
  <c r="H534" i="2"/>
  <c r="H631" i="2"/>
  <c r="H529" i="2"/>
  <c r="H552" i="2"/>
  <c r="H270" i="2"/>
  <c r="H435" i="2"/>
  <c r="H79" i="2"/>
  <c r="H205" i="2"/>
  <c r="H597" i="2"/>
  <c r="H432" i="2"/>
  <c r="H612" i="2"/>
  <c r="H693" i="2"/>
  <c r="H189" i="2"/>
  <c r="H674" i="2"/>
  <c r="H591" i="2"/>
  <c r="H322" i="2"/>
  <c r="H18" i="2"/>
  <c r="H69" i="2"/>
  <c r="H398" i="2"/>
  <c r="H374" i="2"/>
  <c r="H469" i="2"/>
  <c r="H267" i="2"/>
  <c r="H203" i="2"/>
  <c r="H698" i="2"/>
  <c r="H42" i="2"/>
  <c r="H54" i="2"/>
  <c r="H478" i="2"/>
  <c r="H257" i="2"/>
  <c r="H586" i="2"/>
  <c r="H628" i="2"/>
  <c r="H525" i="2"/>
  <c r="H675" i="2"/>
  <c r="H210" i="2"/>
  <c r="H407" i="2"/>
  <c r="H186" i="2"/>
  <c r="H664" i="2"/>
  <c r="H44" i="2"/>
  <c r="H288" i="2"/>
  <c r="H314" i="2"/>
  <c r="H466" i="2"/>
  <c r="H485" i="2"/>
  <c r="H274" i="2"/>
  <c r="H6" i="2"/>
  <c r="H64" i="2"/>
  <c r="H688" i="2"/>
  <c r="H192" i="2"/>
  <c r="H289" i="2"/>
  <c r="H417" i="2"/>
  <c r="H467" i="2"/>
  <c r="H560" i="2"/>
  <c r="H165" i="2"/>
  <c r="H670" i="2"/>
  <c r="H108" i="2"/>
  <c r="H535" i="2"/>
  <c r="H96" i="2"/>
  <c r="H405" i="2"/>
  <c r="H350" i="2"/>
  <c r="H94" i="2"/>
  <c r="H630" i="2"/>
  <c r="H499" i="2"/>
  <c r="H418" i="2"/>
  <c r="H193" i="2"/>
  <c r="H420" i="2"/>
  <c r="H313" i="2"/>
  <c r="H40" i="2"/>
  <c r="H476" i="2"/>
  <c r="H349" i="2"/>
  <c r="H681" i="2"/>
  <c r="H99" i="2"/>
  <c r="H521" i="2"/>
  <c r="H276" i="2"/>
  <c r="H437" i="2"/>
  <c r="H654" i="2"/>
  <c r="H168" i="2"/>
  <c r="H60" i="2"/>
  <c r="H34" i="2"/>
  <c r="H106" i="2"/>
  <c r="H323" i="2"/>
  <c r="H53" i="2"/>
  <c r="H248" i="2"/>
  <c r="H419" i="2"/>
  <c r="H310" i="2"/>
  <c r="H33" i="2"/>
  <c r="H364" i="2"/>
  <c r="H692" i="2"/>
  <c r="H394" i="2"/>
  <c r="H506" i="2"/>
  <c r="H549" i="2"/>
  <c r="H201" i="2"/>
  <c r="H72" i="2"/>
  <c r="H85" i="2"/>
  <c r="H498" i="2"/>
  <c r="H707" i="2"/>
  <c r="H444" i="2"/>
  <c r="H319" i="2"/>
  <c r="H608" i="2"/>
  <c r="H715" i="2"/>
  <c r="H458" i="2"/>
  <c r="H380" i="2"/>
  <c r="H132" i="2"/>
  <c r="H387" i="2"/>
  <c r="H360" i="2"/>
  <c r="H473" i="2"/>
  <c r="H370" i="2"/>
  <c r="H98" i="2"/>
  <c r="H22" i="2"/>
  <c r="H383" i="2"/>
  <c r="H500" i="2"/>
  <c r="H548" i="2"/>
  <c r="H55" i="2"/>
  <c r="H527" i="2"/>
  <c r="H123" i="2"/>
  <c r="H713" i="2"/>
  <c r="H38" i="2"/>
  <c r="H159" i="2"/>
  <c r="H623" i="2"/>
  <c r="H176" i="2"/>
  <c r="H45" i="2"/>
  <c r="H134" i="2"/>
  <c r="H447" i="2"/>
  <c r="H583" i="2"/>
  <c r="H406" i="2"/>
  <c r="H495" i="2"/>
  <c r="H295" i="2"/>
  <c r="H667" i="2"/>
  <c r="H120" i="2"/>
  <c r="H206" i="2"/>
  <c r="H481" i="2"/>
  <c r="H222" i="2"/>
  <c r="H644" i="2"/>
  <c r="H68" i="2"/>
  <c r="H160" i="2"/>
  <c r="H335" i="2"/>
  <c r="H147" i="2"/>
  <c r="H7" i="2"/>
  <c r="H729" i="2"/>
  <c r="H25" i="2"/>
  <c r="H241" i="2"/>
  <c r="H672" i="2"/>
  <c r="H239" i="2"/>
  <c r="H508" i="2"/>
  <c r="H304" i="2"/>
  <c r="H4" i="2"/>
  <c r="H275" i="2"/>
  <c r="H273" i="2"/>
  <c r="H92" i="2"/>
  <c r="H459" i="2"/>
  <c r="H107" i="2"/>
  <c r="H361" i="2"/>
  <c r="H84" i="2"/>
  <c r="H157" i="2"/>
  <c r="H409" i="2"/>
  <c r="H575" i="2"/>
  <c r="H67" i="2"/>
  <c r="H332" i="2"/>
  <c r="H397" i="2"/>
  <c r="H163" i="2"/>
  <c r="H122" i="2"/>
  <c r="H59" i="2"/>
  <c r="H109" i="2"/>
  <c r="H115" i="2"/>
  <c r="H561" i="2"/>
  <c r="H56" i="2"/>
  <c r="H650" i="2"/>
  <c r="H614" i="2"/>
  <c r="H259" i="2"/>
  <c r="H86" i="2"/>
  <c r="H339" i="2"/>
  <c r="H2" i="2"/>
  <c r="H138" i="2"/>
  <c r="H439" i="2"/>
  <c r="H217" i="2"/>
  <c r="H547" i="2"/>
  <c r="H153" i="2"/>
  <c r="H297" i="2"/>
  <c r="H690" i="2"/>
  <c r="H35" i="2"/>
  <c r="H451" i="2"/>
  <c r="H578" i="2"/>
  <c r="H574" i="2"/>
  <c r="H262" i="2"/>
  <c r="H520" i="2"/>
  <c r="H158" i="2"/>
  <c r="H116" i="2"/>
  <c r="H633" i="2"/>
  <c r="H621" i="2"/>
  <c r="H362" i="2"/>
  <c r="H372" i="2"/>
  <c r="H32" i="2"/>
  <c r="H50" i="2"/>
  <c r="H135" i="2"/>
  <c r="H474" i="2"/>
  <c r="H261" i="2"/>
  <c r="H37" i="2"/>
  <c r="H700" i="2"/>
  <c r="H5" i="2"/>
  <c r="H77" i="2"/>
  <c r="H300" i="2"/>
  <c r="H58" i="2"/>
  <c r="H100" i="2"/>
  <c r="H365" i="2"/>
  <c r="H522" i="2"/>
  <c r="H214" i="2"/>
  <c r="H161" i="2"/>
  <c r="H71" i="2"/>
  <c r="H302" i="2"/>
  <c r="H141" i="2"/>
  <c r="H51" i="2"/>
  <c r="H599" i="2"/>
  <c r="H170" i="2"/>
  <c r="H683" i="2"/>
  <c r="H735" i="2"/>
  <c r="H328" i="2"/>
  <c r="H129" i="2"/>
  <c r="H491" i="2"/>
  <c r="H541" i="2"/>
  <c r="H78" i="2"/>
  <c r="H384" i="2"/>
  <c r="H452" i="2"/>
  <c r="H27" i="2"/>
  <c r="H221" i="2"/>
  <c r="H511" i="2"/>
  <c r="H231" i="2"/>
  <c r="H12" i="2"/>
  <c r="H207" i="2"/>
  <c r="H486" i="2"/>
  <c r="H425" i="2"/>
  <c r="H596" i="2"/>
  <c r="H3" i="2"/>
  <c r="H183" i="2"/>
  <c r="H155" i="2"/>
  <c r="H567" i="2"/>
  <c r="H20" i="2"/>
  <c r="H13" i="2"/>
  <c r="H352" i="2"/>
  <c r="H327" i="2"/>
  <c r="H555" i="2"/>
  <c r="H230" i="2"/>
  <c r="H671" i="2"/>
  <c r="H179" i="2"/>
  <c r="H164" i="2"/>
  <c r="H695" i="2"/>
  <c r="H401" i="2"/>
  <c r="H23" i="2"/>
  <c r="H483" i="2"/>
  <c r="H494" i="2"/>
  <c r="H685" i="2"/>
  <c r="H653" i="2"/>
  <c r="H292" i="2"/>
  <c r="H356" i="2"/>
  <c r="H151" i="2"/>
  <c r="H558" i="2"/>
  <c r="H662" i="2"/>
  <c r="H290" i="2"/>
  <c r="H226" i="2"/>
  <c r="H455" i="2"/>
  <c r="H111" i="2"/>
  <c r="H456" i="2"/>
  <c r="H291" i="2"/>
  <c r="H173" i="2"/>
  <c r="H16" i="2"/>
  <c r="H234" i="2"/>
  <c r="H604" i="2"/>
  <c r="H177" i="2"/>
  <c r="H736" i="2"/>
  <c r="H166" i="2"/>
  <c r="H609" i="2"/>
  <c r="H317" i="2"/>
  <c r="H571" i="2"/>
  <c r="H112" i="2"/>
  <c r="H269" i="2"/>
  <c r="H256" i="2"/>
  <c r="H626" i="2"/>
  <c r="H564" i="2"/>
  <c r="H199" i="2"/>
  <c r="H281" i="2"/>
  <c r="H8" i="2"/>
  <c r="H124" i="2"/>
  <c r="H530" i="2"/>
  <c r="H119" i="2"/>
  <c r="H424" i="2"/>
  <c r="H62" i="2"/>
  <c r="H308" i="2"/>
  <c r="H137" i="2"/>
  <c r="H10" i="2"/>
  <c r="H63" i="2"/>
  <c r="H103" i="2"/>
  <c r="H11" i="2"/>
  <c r="H505" i="2"/>
  <c r="H514" i="2"/>
  <c r="H433" i="2"/>
  <c r="H316" i="2"/>
  <c r="H70" i="2"/>
  <c r="H182" i="2"/>
  <c r="H598" i="2"/>
  <c r="H709" i="2"/>
  <c r="H679" i="2"/>
  <c r="H580" i="2"/>
  <c r="H14" i="2"/>
  <c r="H250" i="2"/>
  <c r="H17" i="2"/>
  <c r="H629" i="2"/>
  <c r="H148" i="2"/>
  <c r="H414" i="2"/>
  <c r="H449" i="2"/>
  <c r="H377" i="2"/>
  <c r="H402" i="2"/>
  <c r="H569" i="2"/>
  <c r="H542" i="2"/>
  <c r="H211" i="2"/>
  <c r="H220" i="2"/>
  <c r="H21" i="2"/>
  <c r="H616" i="2"/>
  <c r="H31" i="2"/>
  <c r="H336" i="2"/>
  <c r="H652" i="2"/>
  <c r="H581" i="2"/>
  <c r="H661" i="2"/>
  <c r="H312" i="2"/>
  <c r="H202" i="2"/>
  <c r="H271" i="2"/>
  <c r="H89" i="2"/>
  <c r="H334" i="2"/>
  <c r="H442" i="2"/>
  <c r="H307" i="2"/>
  <c r="H696" i="2"/>
  <c r="H536" i="2"/>
  <c r="H642" i="2"/>
  <c r="H93" i="2"/>
  <c r="H730" i="2"/>
  <c r="H301" i="2"/>
  <c r="H722" i="2"/>
  <c r="H255" i="2"/>
  <c r="H325" i="2"/>
  <c r="H553" i="2"/>
  <c r="H590" i="2"/>
  <c r="H510" i="2"/>
  <c r="H539" i="2"/>
  <c r="H254" i="2"/>
  <c r="H673" i="2"/>
  <c r="H284" i="2"/>
  <c r="H463" i="2"/>
  <c r="H570" i="2"/>
  <c r="H710" i="2"/>
  <c r="H627" i="2"/>
  <c r="H622" i="2"/>
  <c r="H416" i="2"/>
  <c r="H533" i="2"/>
  <c r="H95" i="2"/>
  <c r="H282" i="2"/>
  <c r="H252" i="2"/>
  <c r="H48" i="2"/>
  <c r="H41" i="2"/>
  <c r="H251" i="2"/>
  <c r="H149" i="2"/>
  <c r="H263" i="2"/>
  <c r="H421" i="2"/>
  <c r="H720" i="2"/>
  <c r="H73" i="2"/>
  <c r="H367" i="2"/>
  <c r="H87" i="2"/>
  <c r="H66" i="2"/>
  <c r="H366" i="2"/>
  <c r="H320" i="2"/>
  <c r="H411" i="2"/>
  <c r="H638" i="2"/>
  <c r="H338" i="2"/>
  <c r="H544" i="2"/>
  <c r="H588" i="2"/>
  <c r="H716" i="2"/>
  <c r="H341" i="2"/>
  <c r="H468" i="2"/>
  <c r="H152" i="2"/>
  <c r="H30" i="2"/>
  <c r="H318" i="2"/>
  <c r="H19" i="2"/>
  <c r="H457" i="2"/>
  <c r="H371" i="2"/>
  <c r="H293" i="2"/>
  <c r="H385" i="2"/>
  <c r="H285" i="2"/>
  <c r="H243" i="2"/>
  <c r="H680" i="2"/>
  <c r="H57" i="2"/>
  <c r="H431" i="2"/>
  <c r="H353" i="2"/>
  <c r="H543" i="2"/>
  <c r="H557" i="2"/>
  <c r="H39" i="2"/>
  <c r="H185" i="2"/>
  <c r="H601" i="2"/>
  <c r="H562" i="2"/>
  <c r="H714" i="2"/>
  <c r="H340" i="2"/>
  <c r="H232" i="2"/>
  <c r="H512" i="2"/>
  <c r="H443" i="2"/>
  <c r="H576" i="2"/>
  <c r="H283" i="2"/>
  <c r="H130" i="2"/>
  <c r="H563" i="2"/>
  <c r="H114" i="2"/>
  <c r="H647" i="2"/>
  <c r="H91" i="2"/>
  <c r="H603" i="2"/>
  <c r="H117" i="2"/>
  <c r="H198" i="2"/>
  <c r="H346" i="2"/>
  <c r="H723" i="2"/>
  <c r="H516" i="2"/>
  <c r="H428" i="2"/>
  <c r="H634" i="2"/>
  <c r="H184" i="2"/>
  <c r="H734" i="2"/>
  <c r="H97" i="2"/>
  <c r="H187" i="2"/>
  <c r="H577" i="2"/>
  <c r="H461" i="2"/>
  <c r="H658" i="2"/>
  <c r="H305" i="2"/>
  <c r="H169" i="2"/>
  <c r="H624" i="2"/>
  <c r="H61" i="2"/>
  <c r="H194" i="2"/>
  <c r="H104" i="2"/>
  <c r="H602" i="2"/>
  <c r="H496" i="2"/>
  <c r="H655" i="2"/>
  <c r="H617" i="2"/>
  <c r="H52" i="2"/>
  <c r="H287" i="2"/>
  <c r="H573" i="2"/>
  <c r="H587" i="2"/>
  <c r="H258" i="2"/>
  <c r="H143" i="2"/>
  <c r="H480" i="2"/>
  <c r="H156" i="2"/>
  <c r="H686" i="2"/>
  <c r="H554" i="2"/>
  <c r="H265" i="2"/>
  <c r="H446" i="2"/>
  <c r="H445" i="2"/>
  <c r="H465" i="2"/>
  <c r="H595" i="2"/>
  <c r="H75" i="2"/>
  <c r="H454" i="2"/>
  <c r="H227" i="2"/>
  <c r="H585" i="2"/>
  <c r="H178" i="2"/>
  <c r="H65" i="2"/>
  <c r="H175" i="2"/>
  <c r="H150" i="2"/>
  <c r="H326" i="2"/>
  <c r="H400" i="2"/>
  <c r="H531" i="2"/>
  <c r="H660" i="2"/>
  <c r="H376" i="2"/>
  <c r="H704" i="2"/>
  <c r="H345" i="2"/>
  <c r="H88" i="2"/>
  <c r="H646" i="2"/>
  <c r="H517" i="2"/>
  <c r="H277" i="2"/>
  <c r="H610" i="2"/>
  <c r="H684" i="2"/>
  <c r="H699" i="2"/>
  <c r="H625" i="2"/>
  <c r="H253" i="2"/>
  <c r="H121" i="2"/>
  <c r="H200" i="2"/>
  <c r="H717" i="2"/>
  <c r="H197" i="2"/>
  <c r="H677" i="2"/>
  <c r="H657" i="2"/>
  <c r="H593" i="2"/>
  <c r="H240" i="2"/>
  <c r="H399" i="2"/>
  <c r="H144" i="2"/>
  <c r="H333" i="2"/>
  <c r="H375" i="2"/>
  <c r="H600" i="2"/>
  <c r="H545" i="2"/>
  <c r="H550" i="2"/>
  <c r="H403" i="2"/>
  <c r="H607" i="2"/>
  <c r="H737" i="2"/>
  <c r="H244" i="2"/>
  <c r="H412" i="2"/>
  <c r="H727" i="2"/>
  <c r="H559" i="2"/>
  <c r="H532" i="2"/>
  <c r="H181" i="2"/>
  <c r="H139" i="2"/>
  <c r="H105" i="2"/>
  <c r="H518" i="2"/>
  <c r="H204" i="2"/>
  <c r="H342" i="2"/>
  <c r="H540" i="2"/>
  <c r="H395" i="2"/>
  <c r="H213" i="2"/>
  <c r="H224" i="2"/>
  <c r="H260" i="2"/>
  <c r="H286" i="2"/>
  <c r="H724" i="2"/>
  <c r="H503" i="2"/>
  <c r="H355" i="2"/>
  <c r="H140" i="2"/>
  <c r="H390" i="2"/>
  <c r="H524" i="2"/>
  <c r="H513" i="2"/>
  <c r="H663" i="2"/>
  <c r="H174" i="2"/>
  <c r="H706" i="2"/>
  <c r="H703" i="2"/>
  <c r="H315" i="2"/>
  <c r="H448" i="2"/>
  <c r="H410" i="2"/>
  <c r="H565" i="2"/>
  <c r="H136" i="2"/>
  <c r="H551" i="2"/>
  <c r="H708" i="2"/>
  <c r="H278" i="2"/>
  <c r="H131" i="2"/>
  <c r="H216" i="2"/>
  <c r="H430" i="2"/>
  <c r="H537" i="2"/>
  <c r="H438" i="2"/>
  <c r="H145" i="2"/>
  <c r="H299" i="2"/>
  <c r="H526" i="2"/>
  <c r="H538" i="2"/>
  <c r="H656" i="2"/>
  <c r="H632" i="2"/>
  <c r="H470" i="2"/>
  <c r="H363" i="2"/>
  <c r="H731" i="2"/>
  <c r="H373" i="2"/>
  <c r="H645" i="2"/>
  <c r="H460" i="2"/>
  <c r="H280" i="2"/>
  <c r="H666" i="2"/>
  <c r="H694" i="2"/>
  <c r="H648" i="2"/>
  <c r="H712" i="2"/>
  <c r="H659" i="2"/>
  <c r="H584" i="2"/>
  <c r="H523" i="2"/>
  <c r="H450" i="2"/>
  <c r="H728" i="2"/>
  <c r="H691" i="2"/>
  <c r="H676" i="2"/>
  <c r="H620" i="2"/>
  <c r="H504" i="2"/>
  <c r="H641" i="2"/>
  <c r="H701" i="2"/>
  <c r="H678" i="2"/>
  <c r="H697" i="2"/>
  <c r="H726" i="2"/>
  <c r="H702" i="2"/>
  <c r="H718" i="2"/>
  <c r="H689" i="2"/>
  <c r="H637" i="2"/>
  <c r="H711" i="2"/>
  <c r="H732" i="2"/>
  <c r="H738" i="2"/>
  <c r="R71" i="3" l="1"/>
  <c r="T28" i="3"/>
  <c r="R74" i="3"/>
  <c r="R41" i="3"/>
  <c r="R11" i="3"/>
  <c r="T73" i="3"/>
  <c r="T109" i="3"/>
  <c r="T60" i="3"/>
  <c r="R60" i="3"/>
  <c r="S50" i="3"/>
  <c r="R91" i="3"/>
  <c r="R38" i="3"/>
  <c r="R34" i="3"/>
  <c r="R37" i="3"/>
  <c r="S100" i="3"/>
  <c r="S33" i="3"/>
  <c r="S83" i="3"/>
  <c r="S19" i="3"/>
  <c r="S88" i="3"/>
  <c r="S68" i="3"/>
  <c r="T110" i="3"/>
  <c r="T11" i="3"/>
  <c r="T107" i="3"/>
  <c r="T115" i="3"/>
  <c r="T4" i="3"/>
  <c r="T44" i="3"/>
  <c r="R63" i="3"/>
  <c r="R84" i="3"/>
  <c r="S114" i="3"/>
  <c r="S18" i="3"/>
  <c r="T7" i="3"/>
  <c r="T31" i="3"/>
  <c r="T15" i="3"/>
  <c r="S56" i="3"/>
  <c r="S92" i="3"/>
  <c r="R65" i="3"/>
  <c r="R13" i="3"/>
  <c r="T50" i="3"/>
  <c r="S91" i="3"/>
  <c r="S41" i="3"/>
  <c r="T101" i="3"/>
  <c r="R50" i="3"/>
  <c r="R42" i="3"/>
  <c r="S28" i="3"/>
  <c r="R87" i="3"/>
  <c r="R28" i="3"/>
  <c r="R54" i="3"/>
  <c r="R77" i="3"/>
  <c r="R39" i="3"/>
  <c r="R26" i="3"/>
  <c r="S55" i="3"/>
  <c r="S90" i="3"/>
  <c r="S64" i="3"/>
  <c r="T65" i="3"/>
  <c r="T67" i="3"/>
  <c r="T17" i="3"/>
  <c r="R110" i="3"/>
  <c r="R32" i="3"/>
  <c r="R107" i="3"/>
  <c r="R115" i="3"/>
  <c r="R4" i="3"/>
  <c r="R44" i="3"/>
  <c r="S27" i="3"/>
  <c r="S82" i="3"/>
  <c r="S24" i="3"/>
  <c r="S89" i="3"/>
  <c r="S108" i="3"/>
  <c r="S45" i="3"/>
  <c r="S96" i="3"/>
  <c r="T70" i="3"/>
  <c r="T13" i="3"/>
  <c r="T106" i="3"/>
  <c r="T76" i="3"/>
  <c r="T69" i="3"/>
  <c r="T43" i="3"/>
  <c r="T5" i="3"/>
  <c r="R7" i="3"/>
  <c r="R67" i="3"/>
  <c r="R85" i="3"/>
  <c r="R31" i="3"/>
  <c r="R17" i="3"/>
  <c r="R15" i="3"/>
  <c r="S95" i="3"/>
  <c r="S81" i="3"/>
  <c r="S80" i="3"/>
  <c r="S35" i="3"/>
  <c r="S111" i="3"/>
  <c r="S29" i="3"/>
  <c r="S93" i="3"/>
  <c r="T57" i="3"/>
  <c r="T22" i="3"/>
  <c r="T47" i="3"/>
  <c r="R70" i="3"/>
  <c r="R106" i="3"/>
  <c r="R76" i="3"/>
  <c r="R69" i="3"/>
  <c r="R43" i="3"/>
  <c r="R5" i="3"/>
  <c r="S113" i="3"/>
  <c r="S60" i="3"/>
  <c r="S14" i="3"/>
  <c r="S62" i="3"/>
  <c r="S66" i="3"/>
  <c r="S72" i="3"/>
  <c r="S75" i="3"/>
  <c r="S94" i="3"/>
  <c r="T105" i="3"/>
  <c r="T40" i="3"/>
  <c r="T23" i="3"/>
  <c r="T86" i="3"/>
  <c r="T20" i="3"/>
  <c r="T46" i="3"/>
  <c r="T36" i="3"/>
  <c r="T25" i="3"/>
  <c r="T6" i="3"/>
  <c r="T16" i="3"/>
  <c r="R30" i="3"/>
  <c r="R73" i="3"/>
  <c r="R57" i="3"/>
  <c r="R22" i="3"/>
  <c r="R47" i="3"/>
  <c r="S38" i="3"/>
  <c r="S74" i="3"/>
  <c r="S34" i="3"/>
  <c r="S37" i="3"/>
  <c r="T100" i="3"/>
  <c r="T33" i="3"/>
  <c r="T83" i="3"/>
  <c r="T19" i="3"/>
  <c r="T88" i="3"/>
  <c r="T68" i="3"/>
  <c r="T78" i="3"/>
  <c r="T79" i="3"/>
  <c r="R109" i="3"/>
  <c r="R105" i="3"/>
  <c r="R40" i="3"/>
  <c r="R23" i="3"/>
  <c r="R86" i="3"/>
  <c r="R20" i="3"/>
  <c r="R46" i="3"/>
  <c r="R36" i="3"/>
  <c r="R25" i="3"/>
  <c r="R6" i="3"/>
  <c r="R16" i="3"/>
  <c r="S87" i="3"/>
  <c r="S54" i="3"/>
  <c r="S77" i="3"/>
  <c r="S39" i="3"/>
  <c r="S26" i="3"/>
  <c r="S63" i="3"/>
  <c r="S84" i="3"/>
  <c r="T114" i="3"/>
  <c r="T55" i="3"/>
  <c r="T90" i="3"/>
  <c r="T18" i="3"/>
  <c r="T64" i="3"/>
  <c r="R33" i="3"/>
  <c r="R83" i="3"/>
  <c r="R19" i="3"/>
  <c r="R88" i="3"/>
  <c r="R101" i="3"/>
  <c r="R68" i="3"/>
  <c r="R78" i="3"/>
  <c r="R79" i="3"/>
  <c r="S110" i="3"/>
  <c r="S107" i="3"/>
  <c r="S115" i="3"/>
  <c r="S4" i="3"/>
  <c r="S44" i="3"/>
  <c r="T27" i="3"/>
  <c r="T92" i="3"/>
  <c r="T82" i="3"/>
  <c r="T24" i="3"/>
  <c r="T89" i="3"/>
  <c r="T108" i="3"/>
  <c r="T45" i="3"/>
  <c r="T96" i="3"/>
  <c r="R114" i="3"/>
  <c r="R55" i="3"/>
  <c r="R90" i="3"/>
  <c r="R18" i="3"/>
  <c r="R64" i="3"/>
  <c r="S65" i="3"/>
  <c r="S7" i="3"/>
  <c r="S67" i="3"/>
  <c r="S85" i="3"/>
  <c r="S31" i="3"/>
  <c r="S17" i="3"/>
  <c r="S15" i="3"/>
  <c r="T95" i="3"/>
  <c r="T81" i="3"/>
  <c r="T80" i="3"/>
  <c r="T35" i="3"/>
  <c r="T111" i="3"/>
  <c r="T29" i="3"/>
  <c r="T93" i="3"/>
  <c r="S78" i="3"/>
  <c r="T12" i="3"/>
  <c r="R27" i="3"/>
  <c r="R82" i="3"/>
  <c r="R24" i="3"/>
  <c r="R89" i="3"/>
  <c r="R108" i="3"/>
  <c r="R45" i="3"/>
  <c r="R96" i="3"/>
  <c r="S70" i="3"/>
  <c r="S13" i="3"/>
  <c r="S106" i="3"/>
  <c r="S76" i="3"/>
  <c r="S69" i="3"/>
  <c r="S43" i="3"/>
  <c r="S5" i="3"/>
  <c r="T113" i="3"/>
  <c r="T14" i="3"/>
  <c r="T62" i="3"/>
  <c r="T66" i="3"/>
  <c r="T72" i="3"/>
  <c r="T75" i="3"/>
  <c r="T94" i="3"/>
  <c r="R95" i="3"/>
  <c r="R81" i="3"/>
  <c r="R80" i="3"/>
  <c r="R35" i="3"/>
  <c r="R111" i="3"/>
  <c r="R29" i="3"/>
  <c r="R93" i="3"/>
  <c r="S73" i="3"/>
  <c r="S57" i="3"/>
  <c r="S22" i="3"/>
  <c r="S47" i="3"/>
  <c r="T91" i="3"/>
  <c r="T38" i="3"/>
  <c r="T74" i="3"/>
  <c r="T34" i="3"/>
  <c r="T41" i="3"/>
  <c r="T37" i="3"/>
  <c r="S79" i="3"/>
  <c r="R113" i="3"/>
  <c r="R14" i="3"/>
  <c r="R62" i="3"/>
  <c r="R66" i="3"/>
  <c r="R72" i="3"/>
  <c r="R75" i="3"/>
  <c r="R94" i="3"/>
  <c r="S105" i="3"/>
  <c r="S40" i="3"/>
  <c r="S23" i="3"/>
  <c r="S86" i="3"/>
  <c r="S42" i="3"/>
  <c r="S20" i="3"/>
  <c r="S46" i="3"/>
  <c r="S36" i="3"/>
  <c r="S25" i="3"/>
  <c r="S6" i="3"/>
  <c r="S16" i="3"/>
  <c r="T87" i="3"/>
  <c r="T54" i="3"/>
  <c r="T77" i="3"/>
  <c r="T39" i="3"/>
  <c r="T26" i="3"/>
  <c r="T63" i="3"/>
  <c r="T84" i="3"/>
  <c r="AT732" i="2"/>
  <c r="AT620" i="2"/>
  <c r="AT280" i="2"/>
  <c r="AT533" i="2"/>
  <c r="AS467" i="2"/>
  <c r="AS200" i="2"/>
  <c r="AS282" i="2"/>
  <c r="AR282" i="2"/>
  <c r="AS695" i="2"/>
  <c r="AS406" i="2"/>
  <c r="AS631" i="2"/>
  <c r="AS330" i="2"/>
  <c r="AT145" i="2"/>
  <c r="AT305" i="2"/>
  <c r="AT21" i="2"/>
  <c r="AT474" i="2"/>
  <c r="AT437" i="2"/>
  <c r="AT415" i="2"/>
  <c r="AT236" i="2"/>
  <c r="AS504" i="2"/>
  <c r="AS299" i="2"/>
  <c r="AR299" i="2"/>
  <c r="AS503" i="2"/>
  <c r="AS600" i="2"/>
  <c r="AS376" i="2"/>
  <c r="AS587" i="2"/>
  <c r="AS723" i="2"/>
  <c r="AS431" i="2"/>
  <c r="AS87" i="2"/>
  <c r="AR87" i="2"/>
  <c r="AS510" i="2"/>
  <c r="AS616" i="2"/>
  <c r="AS505" i="2"/>
  <c r="AS8" i="2"/>
  <c r="AR8" i="2"/>
  <c r="AS662" i="2"/>
  <c r="AS3" i="2"/>
  <c r="AR3" i="2"/>
  <c r="AS71" i="2"/>
  <c r="AS262" i="2"/>
  <c r="AR262" i="2"/>
  <c r="AS163" i="2"/>
  <c r="AS335" i="2"/>
  <c r="AS548" i="2"/>
  <c r="AS692" i="2"/>
  <c r="AS418" i="2"/>
  <c r="AS620" i="2"/>
  <c r="AS145" i="2"/>
  <c r="AR145" i="2"/>
  <c r="AS724" i="2"/>
  <c r="AS181" i="2"/>
  <c r="AR181" i="2"/>
  <c r="AS375" i="2"/>
  <c r="AS253" i="2"/>
  <c r="AR253" i="2"/>
  <c r="AS660" i="2"/>
  <c r="AS595" i="2"/>
  <c r="AS573" i="2"/>
  <c r="AS305" i="2"/>
  <c r="AS346" i="2"/>
  <c r="AS512" i="2"/>
  <c r="AS57" i="2"/>
  <c r="AS468" i="2"/>
  <c r="AS367" i="2"/>
  <c r="AR367" i="2"/>
  <c r="AS533" i="2"/>
  <c r="AS590" i="2"/>
  <c r="AS442" i="2"/>
  <c r="AS21" i="2"/>
  <c r="AR21" i="2"/>
  <c r="AS250" i="2"/>
  <c r="AR250" i="2"/>
  <c r="AS11" i="2"/>
  <c r="AR11" i="2"/>
  <c r="AS281" i="2"/>
  <c r="AR281" i="2"/>
  <c r="AS177" i="2"/>
  <c r="AR177" i="2"/>
  <c r="AS558" i="2"/>
  <c r="AS179" i="2"/>
  <c r="AR179" i="2"/>
  <c r="AS596" i="2"/>
  <c r="AS541" i="2"/>
  <c r="AS161" i="2"/>
  <c r="AS474" i="2"/>
  <c r="AS574" i="2"/>
  <c r="AS339" i="2"/>
  <c r="AS397" i="2"/>
  <c r="AS275" i="2"/>
  <c r="AS160" i="2"/>
  <c r="AR160" i="2"/>
  <c r="AS641" i="2"/>
  <c r="AS258" i="2"/>
  <c r="AS31" i="2"/>
  <c r="AS520" i="2"/>
  <c r="AS394" i="2"/>
  <c r="AR394" i="2"/>
  <c r="AS619" i="2"/>
  <c r="AS74" i="2"/>
  <c r="AR74" i="2"/>
  <c r="AT595" i="2"/>
  <c r="AT590" i="2"/>
  <c r="AT541" i="2"/>
  <c r="AT608" i="2"/>
  <c r="AT172" i="2"/>
  <c r="AT101" i="2"/>
  <c r="AS738" i="2"/>
  <c r="AS666" i="2"/>
  <c r="AS410" i="2"/>
  <c r="AR410" i="2"/>
  <c r="AS139" i="2"/>
  <c r="AR139" i="2"/>
  <c r="AS121" i="2"/>
  <c r="AS75" i="2"/>
  <c r="AR75" i="2"/>
  <c r="AS169" i="2"/>
  <c r="AS443" i="2"/>
  <c r="AS152" i="2"/>
  <c r="AS95" i="2"/>
  <c r="AR95" i="2"/>
  <c r="AS307" i="2"/>
  <c r="AS17" i="2"/>
  <c r="AR17" i="2"/>
  <c r="AS736" i="2"/>
  <c r="AS164" i="2"/>
  <c r="AS78" i="2"/>
  <c r="AR78" i="2"/>
  <c r="AS261" i="2"/>
  <c r="AR261" i="2"/>
  <c r="AS2" i="2"/>
  <c r="AR2" i="2"/>
  <c r="AS273" i="2"/>
  <c r="AS583" i="2"/>
  <c r="AS715" i="2"/>
  <c r="AS654" i="2"/>
  <c r="AS732" i="2"/>
  <c r="AS280" i="2"/>
  <c r="AS448" i="2"/>
  <c r="AS711" i="2"/>
  <c r="AS676" i="2"/>
  <c r="AS460" i="2"/>
  <c r="AS438" i="2"/>
  <c r="AS315" i="2"/>
  <c r="AS286" i="2"/>
  <c r="AS532" i="2"/>
  <c r="AS333" i="2"/>
  <c r="AR333" i="2"/>
  <c r="AS625" i="2"/>
  <c r="AS531" i="2"/>
  <c r="AS465" i="2"/>
  <c r="AS287" i="2"/>
  <c r="AS658" i="2"/>
  <c r="AS198" i="2"/>
  <c r="AS232" i="2"/>
  <c r="AR232" i="2"/>
  <c r="AS680" i="2"/>
  <c r="AS341" i="2"/>
  <c r="AR341" i="2"/>
  <c r="AS73" i="2"/>
  <c r="AS416" i="2"/>
  <c r="AS553" i="2"/>
  <c r="AS334" i="2"/>
  <c r="AR334" i="2"/>
  <c r="AS220" i="2"/>
  <c r="AR220" i="2"/>
  <c r="AS14" i="2"/>
  <c r="AR14" i="2"/>
  <c r="AS103" i="2"/>
  <c r="AR103" i="2"/>
  <c r="AS199" i="2"/>
  <c r="AS604" i="2"/>
  <c r="AS151" i="2"/>
  <c r="AS671" i="2"/>
  <c r="AS425" i="2"/>
  <c r="AS491" i="2"/>
  <c r="AS214" i="2"/>
  <c r="AR214" i="2"/>
  <c r="AS135" i="2"/>
  <c r="AR135" i="2"/>
  <c r="AS578" i="2"/>
  <c r="AS565" i="2"/>
  <c r="AS576" i="2"/>
  <c r="AS124" i="2"/>
  <c r="AS147" i="2"/>
  <c r="AS288" i="2"/>
  <c r="AR288" i="2"/>
  <c r="AS422" i="2"/>
  <c r="AS396" i="2"/>
  <c r="AR396" i="2"/>
  <c r="AT573" i="2"/>
  <c r="AT442" i="2"/>
  <c r="AT161" i="2"/>
  <c r="AT500" i="2"/>
  <c r="AT519" i="2"/>
  <c r="AT368" i="2"/>
  <c r="AS559" i="2"/>
  <c r="AS340" i="2"/>
  <c r="AS580" i="2"/>
  <c r="AS129" i="2"/>
  <c r="AR129" i="2"/>
  <c r="AS644" i="2"/>
  <c r="AS94" i="2"/>
  <c r="AR94" i="2"/>
  <c r="AS264" i="2"/>
  <c r="AS196" i="2"/>
  <c r="AT718" i="2"/>
  <c r="AT240" i="2"/>
  <c r="AT385" i="2"/>
  <c r="AT137" i="2"/>
  <c r="AT372" i="2"/>
  <c r="AT248" i="2"/>
  <c r="AT127" i="2"/>
  <c r="AT167" i="2"/>
  <c r="AT191" i="2"/>
  <c r="AS355" i="2"/>
  <c r="AS353" i="2"/>
  <c r="AS290" i="2"/>
  <c r="AS92" i="2"/>
  <c r="AR92" i="2"/>
  <c r="AS674" i="2"/>
  <c r="AS391" i="2"/>
  <c r="AT253" i="2"/>
  <c r="AT11" i="2"/>
  <c r="AT339" i="2"/>
  <c r="AT417" i="2"/>
  <c r="AT635" i="2"/>
  <c r="AS537" i="2"/>
  <c r="AS52" i="2"/>
  <c r="AS325" i="2"/>
  <c r="AS356" i="2"/>
  <c r="AR356" i="2"/>
  <c r="AS259" i="2"/>
  <c r="AT216" i="2"/>
  <c r="AT655" i="2"/>
  <c r="AT710" i="2"/>
  <c r="AT653" i="2"/>
  <c r="AT409" i="2"/>
  <c r="AT681" i="2"/>
  <c r="AT24" i="2"/>
  <c r="AT579" i="2"/>
  <c r="AS689" i="2"/>
  <c r="AS728" i="2"/>
  <c r="AS373" i="2"/>
  <c r="AS430" i="2"/>
  <c r="AS706" i="2"/>
  <c r="AS224" i="2"/>
  <c r="AS727" i="2"/>
  <c r="AS399" i="2"/>
  <c r="AS684" i="2"/>
  <c r="AS326" i="2"/>
  <c r="AS446" i="2"/>
  <c r="AS617" i="2"/>
  <c r="AS577" i="2"/>
  <c r="AS603" i="2"/>
  <c r="AS714" i="2"/>
  <c r="AS285" i="2"/>
  <c r="AS588" i="2"/>
  <c r="AS421" i="2"/>
  <c r="AS627" i="2"/>
  <c r="AS255" i="2"/>
  <c r="AS271" i="2"/>
  <c r="AS542" i="2"/>
  <c r="AS679" i="2"/>
  <c r="AS10" i="2"/>
  <c r="AR10" i="2"/>
  <c r="AS626" i="2"/>
  <c r="AS16" i="2"/>
  <c r="AR16" i="2"/>
  <c r="AS292" i="2"/>
  <c r="AS555" i="2"/>
  <c r="AS207" i="2"/>
  <c r="AR207" i="2"/>
  <c r="AS328" i="2"/>
  <c r="AS365" i="2"/>
  <c r="AS526" i="2"/>
  <c r="AS516" i="2"/>
  <c r="AS514" i="2"/>
  <c r="AS138" i="2"/>
  <c r="AS168" i="2"/>
  <c r="AR168" i="2"/>
  <c r="AS354" i="2"/>
  <c r="AS126" i="2"/>
  <c r="AR126" i="2"/>
  <c r="AT660" i="2"/>
  <c r="AT367" i="2"/>
  <c r="AT558" i="2"/>
  <c r="AT160" i="2"/>
  <c r="AT693" i="2"/>
  <c r="AT238" i="2"/>
  <c r="AS645" i="2"/>
  <c r="AS445" i="2"/>
  <c r="AS622" i="2"/>
  <c r="AS230" i="2"/>
  <c r="AS451" i="2"/>
  <c r="AS444" i="2"/>
  <c r="AS432" i="2"/>
  <c r="AS413" i="2"/>
  <c r="AS669" i="2"/>
  <c r="AT213" i="2"/>
  <c r="AT91" i="2"/>
  <c r="AT569" i="2"/>
  <c r="AT735" i="2"/>
  <c r="AT481" i="2"/>
  <c r="AT675" i="2"/>
  <c r="AT359" i="2"/>
  <c r="AT488" i="2"/>
  <c r="AS718" i="2"/>
  <c r="AS450" i="2"/>
  <c r="AS731" i="2"/>
  <c r="AS216" i="2"/>
  <c r="AV216" i="2" s="1"/>
  <c r="AS174" i="2"/>
  <c r="AS213" i="2"/>
  <c r="AV213" i="2" s="1"/>
  <c r="AS412" i="2"/>
  <c r="AS240" i="2"/>
  <c r="AR240" i="2"/>
  <c r="AS610" i="2"/>
  <c r="AS150" i="2"/>
  <c r="AS265" i="2"/>
  <c r="AS655" i="2"/>
  <c r="AS187" i="2"/>
  <c r="AR187" i="2"/>
  <c r="AS91" i="2"/>
  <c r="AR91" i="2"/>
  <c r="AS562" i="2"/>
  <c r="AS385" i="2"/>
  <c r="AS544" i="2"/>
  <c r="AS263" i="2"/>
  <c r="AS710" i="2"/>
  <c r="AS722" i="2"/>
  <c r="AS202" i="2"/>
  <c r="AS569" i="2"/>
  <c r="AS709" i="2"/>
  <c r="AS137" i="2"/>
  <c r="AV137" i="2" s="1"/>
  <c r="AR137" i="2"/>
  <c r="AS256" i="2"/>
  <c r="AS173" i="2"/>
  <c r="AR173" i="2"/>
  <c r="AS653" i="2"/>
  <c r="AV653" i="2" s="1"/>
  <c r="AS327" i="2"/>
  <c r="AS12" i="2"/>
  <c r="AR12" i="2"/>
  <c r="AS735" i="2"/>
  <c r="AS100" i="2"/>
  <c r="AS372" i="2"/>
  <c r="AS690" i="2"/>
  <c r="AS650" i="2"/>
  <c r="AS409" i="2"/>
  <c r="AS454" i="2"/>
  <c r="AS696" i="2"/>
  <c r="AS302" i="2"/>
  <c r="AS560" i="2"/>
  <c r="AT596" i="2"/>
  <c r="AT447" i="2"/>
  <c r="AT80" i="2"/>
  <c r="AT188" i="2"/>
  <c r="AS703" i="2"/>
  <c r="AS461" i="2"/>
  <c r="AS89" i="2"/>
  <c r="AR89" i="2"/>
  <c r="AS310" i="2"/>
  <c r="AS649" i="2"/>
  <c r="AS146" i="2"/>
  <c r="AS490" i="2"/>
  <c r="AR490" i="2"/>
  <c r="AT412" i="2"/>
  <c r="AT562" i="2"/>
  <c r="AT709" i="2"/>
  <c r="AT100" i="2"/>
  <c r="AT370" i="2"/>
  <c r="AT374" i="2"/>
  <c r="AT309" i="2"/>
  <c r="AT721" i="2"/>
  <c r="AS702" i="2"/>
  <c r="AS523" i="2"/>
  <c r="AS363" i="2"/>
  <c r="AS131" i="2"/>
  <c r="AS663" i="2"/>
  <c r="AS395" i="2"/>
  <c r="AS244" i="2"/>
  <c r="AS593" i="2"/>
  <c r="AS277" i="2"/>
  <c r="AR277" i="2"/>
  <c r="AS175" i="2"/>
  <c r="AS554" i="2"/>
  <c r="AS496" i="2"/>
  <c r="AS97" i="2"/>
  <c r="AS647" i="2"/>
  <c r="AS601" i="2"/>
  <c r="AS293" i="2"/>
  <c r="AR293" i="2"/>
  <c r="AS338" i="2"/>
  <c r="AS149" i="2"/>
  <c r="AS570" i="2"/>
  <c r="AS301" i="2"/>
  <c r="AS312" i="2"/>
  <c r="AR312" i="2"/>
  <c r="AS402" i="2"/>
  <c r="AS598" i="2"/>
  <c r="AS308" i="2"/>
  <c r="AR308" i="2"/>
  <c r="AS269" i="2"/>
  <c r="AS291" i="2"/>
  <c r="AS685" i="2"/>
  <c r="AS352" i="2"/>
  <c r="AS231" i="2"/>
  <c r="AS683" i="2"/>
  <c r="AS58" i="2"/>
  <c r="AR58" i="2"/>
  <c r="AS362" i="2"/>
  <c r="AS297" i="2"/>
  <c r="AS56" i="2"/>
  <c r="AS105" i="2"/>
  <c r="AS66" i="2"/>
  <c r="AR66" i="2"/>
  <c r="AS384" i="2"/>
  <c r="AS55" i="2"/>
  <c r="AR55" i="2"/>
  <c r="AS29" i="2"/>
  <c r="AR29" i="2"/>
  <c r="AS615" i="2"/>
  <c r="AT181" i="2"/>
  <c r="AT468" i="2"/>
  <c r="AT179" i="2"/>
  <c r="AT364" i="2"/>
  <c r="AT725" i="2"/>
  <c r="AS699" i="2"/>
  <c r="AS720" i="2"/>
  <c r="AS234" i="2"/>
  <c r="AS67" i="2"/>
  <c r="AS521" i="2"/>
  <c r="AS472" i="2"/>
  <c r="AS311" i="2"/>
  <c r="AT265" i="2"/>
  <c r="AT722" i="2"/>
  <c r="AT12" i="2"/>
  <c r="AT623" i="2"/>
  <c r="AT205" i="2"/>
  <c r="AT190" i="2"/>
  <c r="AT242" i="2"/>
  <c r="AS726" i="2"/>
  <c r="AS584" i="2"/>
  <c r="AS470" i="2"/>
  <c r="AS278" i="2"/>
  <c r="AS513" i="2"/>
  <c r="AS540" i="2"/>
  <c r="AS737" i="2"/>
  <c r="AS657" i="2"/>
  <c r="AS517" i="2"/>
  <c r="AS65" i="2"/>
  <c r="AR65" i="2"/>
  <c r="AS686" i="2"/>
  <c r="AS602" i="2"/>
  <c r="AS734" i="2"/>
  <c r="AS114" i="2"/>
  <c r="AS185" i="2"/>
  <c r="AS371" i="2"/>
  <c r="AS638" i="2"/>
  <c r="AS251" i="2"/>
  <c r="AR251" i="2"/>
  <c r="AS463" i="2"/>
  <c r="AS730" i="2"/>
  <c r="AS661" i="2"/>
  <c r="AS377" i="2"/>
  <c r="AS182" i="2"/>
  <c r="AS62" i="2"/>
  <c r="AR62" i="2"/>
  <c r="AS112" i="2"/>
  <c r="AR112" i="2"/>
  <c r="AS456" i="2"/>
  <c r="AS494" i="2"/>
  <c r="AS13" i="2"/>
  <c r="AS511" i="2"/>
  <c r="AS170" i="2"/>
  <c r="AS300" i="2"/>
  <c r="AS704" i="2"/>
  <c r="AS539" i="2"/>
  <c r="AS183" i="2"/>
  <c r="AR183" i="2"/>
  <c r="AS458" i="2"/>
  <c r="AS528" i="2"/>
  <c r="AS235" i="2"/>
  <c r="AR235" i="2"/>
  <c r="AT448" i="2"/>
  <c r="AT346" i="2"/>
  <c r="AT250" i="2"/>
  <c r="AT574" i="2"/>
  <c r="AT499" i="2"/>
  <c r="AT306" i="2"/>
  <c r="AT125" i="2"/>
  <c r="AS637" i="2"/>
  <c r="AS144" i="2"/>
  <c r="AR144" i="2"/>
  <c r="AS243" i="2"/>
  <c r="AS564" i="2"/>
  <c r="AS522" i="2"/>
  <c r="AS45" i="2"/>
  <c r="AR45" i="2"/>
  <c r="AS407" i="2"/>
  <c r="AS90" i="2"/>
  <c r="AS83" i="2"/>
  <c r="AR83" i="2"/>
  <c r="AT174" i="2"/>
  <c r="AT187" i="2"/>
  <c r="AT202" i="2"/>
  <c r="AT327" i="2"/>
  <c r="AT239" i="2"/>
  <c r="AT64" i="2"/>
  <c r="AT113" i="2"/>
  <c r="AT556" i="2"/>
  <c r="AS697" i="2"/>
  <c r="AS659" i="2"/>
  <c r="AS632" i="2"/>
  <c r="AS708" i="2"/>
  <c r="AS524" i="2"/>
  <c r="AS342" i="2"/>
  <c r="AS607" i="2"/>
  <c r="AS677" i="2"/>
  <c r="AS646" i="2"/>
  <c r="AS178" i="2"/>
  <c r="AS156" i="2"/>
  <c r="AR156" i="2"/>
  <c r="AS104" i="2"/>
  <c r="AR104" i="2"/>
  <c r="AS184" i="2"/>
  <c r="AR184" i="2"/>
  <c r="AS563" i="2"/>
  <c r="AS39" i="2"/>
  <c r="AR39" i="2"/>
  <c r="AS457" i="2"/>
  <c r="AS411" i="2"/>
  <c r="AR411" i="2"/>
  <c r="AS41" i="2"/>
  <c r="AS284" i="2"/>
  <c r="AS93" i="2"/>
  <c r="AS581" i="2"/>
  <c r="AS449" i="2"/>
  <c r="AS70" i="2"/>
  <c r="AS424" i="2"/>
  <c r="AS571" i="2"/>
  <c r="AS111" i="2"/>
  <c r="AR111" i="2"/>
  <c r="AS483" i="2"/>
  <c r="AS20" i="2"/>
  <c r="AR20" i="2"/>
  <c r="AS221" i="2"/>
  <c r="AS599" i="2"/>
  <c r="AS77" i="2"/>
  <c r="AS633" i="2"/>
  <c r="AS547" i="2"/>
  <c r="AS115" i="2"/>
  <c r="AR115" i="2"/>
  <c r="AS361" i="2"/>
  <c r="AS25" i="2"/>
  <c r="AR25" i="2"/>
  <c r="AS667" i="2"/>
  <c r="AS713" i="2"/>
  <c r="AS387" i="2"/>
  <c r="AS694" i="2"/>
  <c r="AS624" i="2"/>
  <c r="AS629" i="2"/>
  <c r="AS37" i="2"/>
  <c r="AS193" i="2"/>
  <c r="AS36" i="2"/>
  <c r="AR36" i="2"/>
  <c r="AT724" i="2"/>
  <c r="AT512" i="2"/>
  <c r="AT281" i="2"/>
  <c r="AT275" i="2"/>
  <c r="AT698" i="2"/>
  <c r="AT272" i="2"/>
  <c r="AS691" i="2"/>
  <c r="AS400" i="2"/>
  <c r="AS716" i="2"/>
  <c r="AS63" i="2"/>
  <c r="AR63" i="2"/>
  <c r="AS50" i="2"/>
  <c r="AS22" i="2"/>
  <c r="AS267" i="2"/>
  <c r="AS46" i="2"/>
  <c r="AS592" i="2"/>
  <c r="AT731" i="2"/>
  <c r="AT150" i="2"/>
  <c r="AT544" i="2"/>
  <c r="AT256" i="2"/>
  <c r="AT690" i="2"/>
  <c r="AT498" i="2"/>
  <c r="AT392" i="2"/>
  <c r="AS712" i="2"/>
  <c r="AS551" i="2"/>
  <c r="AS204" i="2"/>
  <c r="AR204" i="2"/>
  <c r="AS197" i="2"/>
  <c r="AS585" i="2"/>
  <c r="AS194" i="2"/>
  <c r="AS557" i="2"/>
  <c r="AS320" i="2"/>
  <c r="AR320" i="2"/>
  <c r="AS673" i="2"/>
  <c r="AS642" i="2"/>
  <c r="AS652" i="2"/>
  <c r="AS414" i="2"/>
  <c r="AS316" i="2"/>
  <c r="AS119" i="2"/>
  <c r="AR119" i="2"/>
  <c r="AS317" i="2"/>
  <c r="AS455" i="2"/>
  <c r="AS23" i="2"/>
  <c r="AS567" i="2"/>
  <c r="AS27" i="2"/>
  <c r="AR27" i="2"/>
  <c r="AS51" i="2"/>
  <c r="AS5" i="2"/>
  <c r="AR5" i="2"/>
  <c r="AS116" i="2"/>
  <c r="AR116" i="2"/>
  <c r="AS217" i="2"/>
  <c r="AS109" i="2"/>
  <c r="AS107" i="2"/>
  <c r="AR107" i="2"/>
  <c r="AS729" i="2"/>
  <c r="AS295" i="2"/>
  <c r="AS123" i="2"/>
  <c r="AR123" i="2"/>
  <c r="AS132" i="2"/>
  <c r="AS549" i="2"/>
  <c r="AS34" i="2"/>
  <c r="AR34" i="2"/>
  <c r="AS313" i="2"/>
  <c r="AR313" i="2"/>
  <c r="AS670" i="2"/>
  <c r="AS466" i="2"/>
  <c r="AR466" i="2"/>
  <c r="AS257" i="2"/>
  <c r="AS322" i="2"/>
  <c r="AS552" i="2"/>
  <c r="AS611" i="2"/>
  <c r="AS441" i="2"/>
  <c r="AS268" i="2"/>
  <c r="AR268" i="2"/>
  <c r="AS9" i="2"/>
  <c r="AR9" i="2"/>
  <c r="AS294" i="2"/>
  <c r="AS507" i="2"/>
  <c r="AS545" i="2"/>
  <c r="AS30" i="2"/>
  <c r="AR30" i="2"/>
  <c r="AS166" i="2"/>
  <c r="AR166" i="2"/>
  <c r="AS122" i="2"/>
  <c r="AR122" i="2"/>
  <c r="AS54" i="2"/>
  <c r="AS110" i="2"/>
  <c r="AT375" i="2"/>
  <c r="AT57" i="2"/>
  <c r="AT177" i="2"/>
  <c r="AT397" i="2"/>
  <c r="AT664" i="2"/>
  <c r="AT434" i="2"/>
  <c r="AS260" i="2"/>
  <c r="AR260" i="2"/>
  <c r="AS117" i="2"/>
  <c r="AS211" i="2"/>
  <c r="AS486" i="2"/>
  <c r="AS304" i="2"/>
  <c r="AS192" i="2"/>
  <c r="AS497" i="2"/>
  <c r="AS347" i="2"/>
  <c r="AR347" i="2"/>
  <c r="AT450" i="2"/>
  <c r="AT610" i="2"/>
  <c r="AT263" i="2"/>
  <c r="AT173" i="2"/>
  <c r="AT650" i="2"/>
  <c r="AT405" i="2"/>
  <c r="AS678" i="2"/>
  <c r="AS656" i="2"/>
  <c r="AS390" i="2"/>
  <c r="AS403" i="2"/>
  <c r="AR403" i="2"/>
  <c r="AS88" i="2"/>
  <c r="AS480" i="2"/>
  <c r="AS634" i="2"/>
  <c r="AS130" i="2"/>
  <c r="AR130" i="2"/>
  <c r="AS19" i="2"/>
  <c r="AR19" i="2"/>
  <c r="AS48" i="2"/>
  <c r="AR48" i="2"/>
  <c r="AS701" i="2"/>
  <c r="AS648" i="2"/>
  <c r="AS538" i="2"/>
  <c r="AS136" i="2"/>
  <c r="AS140" i="2"/>
  <c r="AR140" i="2"/>
  <c r="AS518" i="2"/>
  <c r="AS550" i="2"/>
  <c r="AS717" i="2"/>
  <c r="AS345" i="2"/>
  <c r="AR345" i="2"/>
  <c r="AS227" i="2"/>
  <c r="AR227" i="2"/>
  <c r="AS143" i="2"/>
  <c r="AR143" i="2"/>
  <c r="AS61" i="2"/>
  <c r="AR61" i="2"/>
  <c r="AS428" i="2"/>
  <c r="AS283" i="2"/>
  <c r="AR283" i="2"/>
  <c r="AS543" i="2"/>
  <c r="AS318" i="2"/>
  <c r="AS366" i="2"/>
  <c r="AS252" i="2"/>
  <c r="AS254" i="2"/>
  <c r="AS536" i="2"/>
  <c r="AS336" i="2"/>
  <c r="AR336" i="2"/>
  <c r="AS148" i="2"/>
  <c r="AS433" i="2"/>
  <c r="AS530" i="2"/>
  <c r="AS609" i="2"/>
  <c r="AS226" i="2"/>
  <c r="AS401" i="2"/>
  <c r="AS155" i="2"/>
  <c r="AR155" i="2"/>
  <c r="AS452" i="2"/>
  <c r="AS141" i="2"/>
  <c r="AR141" i="2"/>
  <c r="AS700" i="2"/>
  <c r="AS158" i="2"/>
  <c r="AS439" i="2"/>
  <c r="AS44" i="2"/>
  <c r="AR44" i="2"/>
  <c r="AS42" i="2"/>
  <c r="AR42" i="2"/>
  <c r="AS189" i="2"/>
  <c r="AS534" i="2"/>
  <c r="AS249" i="2"/>
  <c r="AS180" i="2"/>
  <c r="AS427" i="2"/>
  <c r="AS247" i="2"/>
  <c r="AR247" i="2"/>
  <c r="AS643" i="2"/>
  <c r="AS618" i="2"/>
  <c r="AS43" i="2"/>
  <c r="AR43" i="2"/>
  <c r="AS142" i="2"/>
  <c r="AS568" i="2"/>
  <c r="AS329" i="2"/>
  <c r="AR329" i="2"/>
  <c r="AS464" i="2"/>
  <c r="AS484" i="2"/>
  <c r="AS492" i="2"/>
  <c r="AS212" i="2"/>
  <c r="AR212" i="2"/>
  <c r="AT711" i="2"/>
  <c r="AT676" i="2"/>
  <c r="AT460" i="2"/>
  <c r="AT438" i="2"/>
  <c r="AT315" i="2"/>
  <c r="AT286" i="2"/>
  <c r="AT532" i="2"/>
  <c r="AT333" i="2"/>
  <c r="AT625" i="2"/>
  <c r="AT531" i="2"/>
  <c r="AT465" i="2"/>
  <c r="AT287" i="2"/>
  <c r="AT658" i="2"/>
  <c r="AT198" i="2"/>
  <c r="AT232" i="2"/>
  <c r="AT680" i="2"/>
  <c r="AT341" i="2"/>
  <c r="AT73" i="2"/>
  <c r="AT416" i="2"/>
  <c r="AT553" i="2"/>
  <c r="AT334" i="2"/>
  <c r="AT220" i="2"/>
  <c r="AT14" i="2"/>
  <c r="AT103" i="2"/>
  <c r="AT199" i="2"/>
  <c r="AT604" i="2"/>
  <c r="AT151" i="2"/>
  <c r="AT671" i="2"/>
  <c r="AT425" i="2"/>
  <c r="AT491" i="2"/>
  <c r="AT214" i="2"/>
  <c r="AT135" i="2"/>
  <c r="AT578" i="2"/>
  <c r="AT86" i="2"/>
  <c r="AT332" i="2"/>
  <c r="AT4" i="2"/>
  <c r="AT68" i="2"/>
  <c r="AT134" i="2"/>
  <c r="AT383" i="2"/>
  <c r="AT319" i="2"/>
  <c r="AT33" i="2"/>
  <c r="AT276" i="2"/>
  <c r="AT630" i="2"/>
  <c r="AT289" i="2"/>
  <c r="AT186" i="2"/>
  <c r="AT203" i="2"/>
  <c r="AT612" i="2"/>
  <c r="AT515" i="2"/>
  <c r="AT477" i="2"/>
  <c r="AT440" i="2"/>
  <c r="AT324" i="2"/>
  <c r="AT266" i="2"/>
  <c r="AT49" i="2"/>
  <c r="AT28" i="2"/>
  <c r="AT343" i="2"/>
  <c r="AT279" i="2"/>
  <c r="AT331" i="2"/>
  <c r="AT357" i="2"/>
  <c r="AT687" i="2"/>
  <c r="AT613" i="2"/>
  <c r="AT76" i="2"/>
  <c r="AT475" i="2"/>
  <c r="AS447" i="2"/>
  <c r="AV447" i="2" s="1"/>
  <c r="AS500" i="2"/>
  <c r="AV500" i="2" s="1"/>
  <c r="AS608" i="2"/>
  <c r="AV608" i="2" s="1"/>
  <c r="AS364" i="2"/>
  <c r="AV364" i="2" s="1"/>
  <c r="AS437" i="2"/>
  <c r="AV437" i="2" s="1"/>
  <c r="AS499" i="2"/>
  <c r="AS417" i="2"/>
  <c r="AS664" i="2"/>
  <c r="AS698" i="2"/>
  <c r="AV698" i="2" s="1"/>
  <c r="AS693" i="2"/>
  <c r="AS80" i="2"/>
  <c r="AS519" i="2"/>
  <c r="AR519" i="2"/>
  <c r="AS172" i="2"/>
  <c r="AR172" i="2"/>
  <c r="AS415" i="2"/>
  <c r="AS725" i="2"/>
  <c r="AV725" i="2" s="1"/>
  <c r="AS306" i="2"/>
  <c r="AV306" i="2" s="1"/>
  <c r="AS635" i="2"/>
  <c r="AS434" i="2"/>
  <c r="AS238" i="2"/>
  <c r="AS272" i="2"/>
  <c r="AS188" i="2"/>
  <c r="AS368" i="2"/>
  <c r="AS101" i="2"/>
  <c r="AR101" i="2"/>
  <c r="AS236" i="2"/>
  <c r="AV236" i="2" s="1"/>
  <c r="AS125" i="2"/>
  <c r="AV125" i="2" s="1"/>
  <c r="AT637" i="2"/>
  <c r="AT691" i="2"/>
  <c r="AT645" i="2"/>
  <c r="AT537" i="2"/>
  <c r="AT703" i="2"/>
  <c r="AT260" i="2"/>
  <c r="AT559" i="2"/>
  <c r="AT144" i="2"/>
  <c r="AT699" i="2"/>
  <c r="AT400" i="2"/>
  <c r="AT445" i="2"/>
  <c r="AT52" i="2"/>
  <c r="AT461" i="2"/>
  <c r="AT117" i="2"/>
  <c r="AT340" i="2"/>
  <c r="AT243" i="2"/>
  <c r="AT716" i="2"/>
  <c r="AT720" i="2"/>
  <c r="AT622" i="2"/>
  <c r="AT325" i="2"/>
  <c r="AT89" i="2"/>
  <c r="AT211" i="2"/>
  <c r="AT580" i="2"/>
  <c r="AT63" i="2"/>
  <c r="AT564" i="2"/>
  <c r="AT234" i="2"/>
  <c r="AT356" i="2"/>
  <c r="AT230" i="2"/>
  <c r="AT486" i="2"/>
  <c r="AT129" i="2"/>
  <c r="AT522" i="2"/>
  <c r="AT50" i="2"/>
  <c r="AT451" i="2"/>
  <c r="AT259" i="2"/>
  <c r="AT67" i="2"/>
  <c r="AT304" i="2"/>
  <c r="AT644" i="2"/>
  <c r="AT45" i="2"/>
  <c r="AT22" i="2"/>
  <c r="AT444" i="2"/>
  <c r="AT310" i="2"/>
  <c r="AT521" i="2"/>
  <c r="AT94" i="2"/>
  <c r="AT192" i="2"/>
  <c r="AT407" i="2"/>
  <c r="AT267" i="2"/>
  <c r="AT432" i="2"/>
  <c r="AT649" i="2"/>
  <c r="AT264" i="2"/>
  <c r="AT497" i="2"/>
  <c r="AT472" i="2"/>
  <c r="AT90" i="2"/>
  <c r="AT46" i="2"/>
  <c r="AT413" i="2"/>
  <c r="AT146" i="2"/>
  <c r="AT196" i="2"/>
  <c r="AT347" i="2"/>
  <c r="AT311" i="2"/>
  <c r="AT83" i="2"/>
  <c r="AT592" i="2"/>
  <c r="AT669" i="2"/>
  <c r="AT490" i="2"/>
  <c r="AS86" i="2"/>
  <c r="AV86" i="2" s="1"/>
  <c r="AR86" i="2"/>
  <c r="AS332" i="2"/>
  <c r="AV332" i="2" s="1"/>
  <c r="AS4" i="2"/>
  <c r="AV4" i="2" s="1"/>
  <c r="AR4" i="2"/>
  <c r="AS68" i="2"/>
  <c r="AV68" i="2" s="1"/>
  <c r="AS134" i="2"/>
  <c r="AR134" i="2"/>
  <c r="AS383" i="2"/>
  <c r="AR383" i="2"/>
  <c r="AS319" i="2"/>
  <c r="AS33" i="2"/>
  <c r="AV33" i="2" s="1"/>
  <c r="AS276" i="2"/>
  <c r="AS630" i="2"/>
  <c r="AV630" i="2" s="1"/>
  <c r="AS289" i="2"/>
  <c r="AR289" i="2"/>
  <c r="AS186" i="2"/>
  <c r="AS203" i="2"/>
  <c r="AV203" i="2" s="1"/>
  <c r="AR203" i="2"/>
  <c r="AS612" i="2"/>
  <c r="AS515" i="2"/>
  <c r="AS477" i="2"/>
  <c r="AS440" i="2"/>
  <c r="AS324" i="2"/>
  <c r="AS266" i="2"/>
  <c r="AS49" i="2"/>
  <c r="AR49" i="2"/>
  <c r="AS28" i="2"/>
  <c r="AR28" i="2"/>
  <c r="AS343" i="2"/>
  <c r="AV343" i="2" s="1"/>
  <c r="AR343" i="2"/>
  <c r="AS279" i="2"/>
  <c r="AS331" i="2"/>
  <c r="AS357" i="2"/>
  <c r="AS687" i="2"/>
  <c r="AS613" i="2"/>
  <c r="AS76" i="2"/>
  <c r="AR76" i="2"/>
  <c r="AS475" i="2"/>
  <c r="AR475" i="2"/>
  <c r="AT689" i="2"/>
  <c r="AT728" i="2"/>
  <c r="AT373" i="2"/>
  <c r="AT430" i="2"/>
  <c r="AT706" i="2"/>
  <c r="AT224" i="2"/>
  <c r="AT727" i="2"/>
  <c r="AT399" i="2"/>
  <c r="AT684" i="2"/>
  <c r="AT326" i="2"/>
  <c r="AT446" i="2"/>
  <c r="AT617" i="2"/>
  <c r="AT577" i="2"/>
  <c r="AT603" i="2"/>
  <c r="AT714" i="2"/>
  <c r="AT285" i="2"/>
  <c r="AT588" i="2"/>
  <c r="AT421" i="2"/>
  <c r="AT627" i="2"/>
  <c r="AT255" i="2"/>
  <c r="AT271" i="2"/>
  <c r="AT542" i="2"/>
  <c r="AT679" i="2"/>
  <c r="AT10" i="2"/>
  <c r="AT626" i="2"/>
  <c r="AT16" i="2"/>
  <c r="AT292" i="2"/>
  <c r="AT555" i="2"/>
  <c r="AT207" i="2"/>
  <c r="AT328" i="2"/>
  <c r="AT365" i="2"/>
  <c r="AT32" i="2"/>
  <c r="AT35" i="2"/>
  <c r="AT614" i="2"/>
  <c r="AT575" i="2"/>
  <c r="AT508" i="2"/>
  <c r="AT222" i="2"/>
  <c r="AT176" i="2"/>
  <c r="AT98" i="2"/>
  <c r="AT707" i="2"/>
  <c r="AT419" i="2"/>
  <c r="AT99" i="2"/>
  <c r="AT350" i="2"/>
  <c r="AT688" i="2"/>
  <c r="AT210" i="2"/>
  <c r="AT469" i="2"/>
  <c r="AT597" i="2"/>
  <c r="AT296" i="2"/>
  <c r="AT423" i="2"/>
  <c r="AT572" i="2"/>
  <c r="AT237" i="2"/>
  <c r="AT246" i="2"/>
  <c r="AT369" i="2"/>
  <c r="AT128" i="2"/>
  <c r="AT388" i="2"/>
  <c r="AT195" i="2"/>
  <c r="AT218" i="2"/>
  <c r="AT605" i="2"/>
  <c r="AT426" i="2"/>
  <c r="AT566" i="2"/>
  <c r="AT133" i="2"/>
  <c r="AT651" i="2"/>
  <c r="AS32" i="2"/>
  <c r="AR32" i="2"/>
  <c r="AS35" i="2"/>
  <c r="AR35" i="2"/>
  <c r="AS614" i="2"/>
  <c r="AS575" i="2"/>
  <c r="AS508" i="2"/>
  <c r="AS222" i="2"/>
  <c r="AS176" i="2"/>
  <c r="AS98" i="2"/>
  <c r="AS707" i="2"/>
  <c r="AS419" i="2"/>
  <c r="AS99" i="2"/>
  <c r="AR99" i="2"/>
  <c r="AS350" i="2"/>
  <c r="AR350" i="2"/>
  <c r="AS688" i="2"/>
  <c r="AS210" i="2"/>
  <c r="AS469" i="2"/>
  <c r="AS597" i="2"/>
  <c r="AS296" i="2"/>
  <c r="AS423" i="2"/>
  <c r="AS572" i="2"/>
  <c r="AS237" i="2"/>
  <c r="AS246" i="2"/>
  <c r="AS369" i="2"/>
  <c r="AS128" i="2"/>
  <c r="AR128" i="2"/>
  <c r="AS388" i="2"/>
  <c r="AV388" i="2" s="1"/>
  <c r="AS195" i="2"/>
  <c r="AV195" i="2" s="1"/>
  <c r="AR195" i="2"/>
  <c r="AS218" i="2"/>
  <c r="AS605" i="2"/>
  <c r="AS426" i="2"/>
  <c r="AS566" i="2"/>
  <c r="AS133" i="2"/>
  <c r="AV133" i="2" s="1"/>
  <c r="AS651" i="2"/>
  <c r="AT702" i="2"/>
  <c r="AT523" i="2"/>
  <c r="AT363" i="2"/>
  <c r="AT131" i="2"/>
  <c r="AT663" i="2"/>
  <c r="AT395" i="2"/>
  <c r="AT244" i="2"/>
  <c r="AT593" i="2"/>
  <c r="AT277" i="2"/>
  <c r="AT175" i="2"/>
  <c r="AT554" i="2"/>
  <c r="AT496" i="2"/>
  <c r="AT97" i="2"/>
  <c r="AT647" i="2"/>
  <c r="AT601" i="2"/>
  <c r="AT293" i="2"/>
  <c r="AT338" i="2"/>
  <c r="AT149" i="2"/>
  <c r="AT570" i="2"/>
  <c r="AT301" i="2"/>
  <c r="AT312" i="2"/>
  <c r="AT402" i="2"/>
  <c r="AT598" i="2"/>
  <c r="AT308" i="2"/>
  <c r="AT269" i="2"/>
  <c r="AT291" i="2"/>
  <c r="AT685" i="2"/>
  <c r="AT352" i="2"/>
  <c r="AT231" i="2"/>
  <c r="AT683" i="2"/>
  <c r="AT58" i="2"/>
  <c r="AT362" i="2"/>
  <c r="AT297" i="2"/>
  <c r="AT56" i="2"/>
  <c r="AT157" i="2"/>
  <c r="AT672" i="2"/>
  <c r="AT206" i="2"/>
  <c r="AT159" i="2"/>
  <c r="AT473" i="2"/>
  <c r="AT85" i="2"/>
  <c r="AT53" i="2"/>
  <c r="AT349" i="2"/>
  <c r="AT96" i="2"/>
  <c r="AT6" i="2"/>
  <c r="AT525" i="2"/>
  <c r="AT398" i="2"/>
  <c r="AT79" i="2"/>
  <c r="AT82" i="2"/>
  <c r="AT682" i="2"/>
  <c r="AT378" i="2"/>
  <c r="AT209" i="2"/>
  <c r="AT493" i="2"/>
  <c r="AT389" i="2"/>
  <c r="AT118" i="2"/>
  <c r="AT546" i="2"/>
  <c r="AT386" i="2"/>
  <c r="AT589" i="2"/>
  <c r="AT228" i="2"/>
  <c r="AT705" i="2"/>
  <c r="AT381" i="2"/>
  <c r="AT337" i="2"/>
  <c r="AS239" i="2"/>
  <c r="AR239" i="2"/>
  <c r="AS481" i="2"/>
  <c r="AV481" i="2" s="1"/>
  <c r="AS623" i="2"/>
  <c r="AS370" i="2"/>
  <c r="AR370" i="2"/>
  <c r="AS498" i="2"/>
  <c r="AS248" i="2"/>
  <c r="AV248" i="2" s="1"/>
  <c r="AS681" i="2"/>
  <c r="AS405" i="2"/>
  <c r="AS64" i="2"/>
  <c r="AV64" i="2" s="1"/>
  <c r="AS675" i="2"/>
  <c r="AS374" i="2"/>
  <c r="AS205" i="2"/>
  <c r="AV205" i="2" s="1"/>
  <c r="AR205" i="2"/>
  <c r="AS127" i="2"/>
  <c r="AV127" i="2" s="1"/>
  <c r="AR127" i="2"/>
  <c r="AS392" i="2"/>
  <c r="AR392" i="2"/>
  <c r="AS24" i="2"/>
  <c r="AR24" i="2"/>
  <c r="AS113" i="2"/>
  <c r="AS359" i="2"/>
  <c r="AV359" i="2" s="1"/>
  <c r="AS309" i="2"/>
  <c r="AS190" i="2"/>
  <c r="AS167" i="2"/>
  <c r="AV167" i="2" s="1"/>
  <c r="AR167" i="2"/>
  <c r="AS579" i="2"/>
  <c r="AS556" i="2"/>
  <c r="AV556" i="2" s="1"/>
  <c r="AS488" i="2"/>
  <c r="AR488" i="2"/>
  <c r="AS721" i="2"/>
  <c r="AS191" i="2"/>
  <c r="AS242" i="2"/>
  <c r="AV242" i="2" s="1"/>
  <c r="AR242" i="2"/>
  <c r="AT726" i="2"/>
  <c r="AT584" i="2"/>
  <c r="AT470" i="2"/>
  <c r="AT278" i="2"/>
  <c r="AT513" i="2"/>
  <c r="AT540" i="2"/>
  <c r="AT737" i="2"/>
  <c r="AT657" i="2"/>
  <c r="AT517" i="2"/>
  <c r="AT65" i="2"/>
  <c r="AT686" i="2"/>
  <c r="AT602" i="2"/>
  <c r="AT734" i="2"/>
  <c r="AT114" i="2"/>
  <c r="AT185" i="2"/>
  <c r="AT371" i="2"/>
  <c r="AT638" i="2"/>
  <c r="AT251" i="2"/>
  <c r="AT463" i="2"/>
  <c r="AT730" i="2"/>
  <c r="AT661" i="2"/>
  <c r="AT377" i="2"/>
  <c r="AT182" i="2"/>
  <c r="AT62" i="2"/>
  <c r="AT112" i="2"/>
  <c r="AT456" i="2"/>
  <c r="AT494" i="2"/>
  <c r="AT13" i="2"/>
  <c r="AT511" i="2"/>
  <c r="AT170" i="2"/>
  <c r="AT300" i="2"/>
  <c r="AT621" i="2"/>
  <c r="AT153" i="2"/>
  <c r="AT561" i="2"/>
  <c r="AT84" i="2"/>
  <c r="AT241" i="2"/>
  <c r="AT120" i="2"/>
  <c r="AT38" i="2"/>
  <c r="AT360" i="2"/>
  <c r="AT72" i="2"/>
  <c r="AT323" i="2"/>
  <c r="AT476" i="2"/>
  <c r="AT535" i="2"/>
  <c r="AT274" i="2"/>
  <c r="AT628" i="2"/>
  <c r="AT69" i="2"/>
  <c r="AT435" i="2"/>
  <c r="AT489" i="2"/>
  <c r="AT162" i="2"/>
  <c r="AT171" i="2"/>
  <c r="AT225" i="2"/>
  <c r="AT47" i="2"/>
  <c r="AT393" i="2"/>
  <c r="AT348" i="2"/>
  <c r="AT219" i="2"/>
  <c r="AT404" i="2"/>
  <c r="AT482" i="2"/>
  <c r="AT509" i="2"/>
  <c r="AT15" i="2"/>
  <c r="AT233" i="2"/>
  <c r="AT606" i="2"/>
  <c r="AS157" i="2"/>
  <c r="AR157" i="2"/>
  <c r="AS672" i="2"/>
  <c r="AS206" i="2"/>
  <c r="AR206" i="2"/>
  <c r="AS159" i="2"/>
  <c r="AR159" i="2"/>
  <c r="AS473" i="2"/>
  <c r="AS85" i="2"/>
  <c r="AR85" i="2"/>
  <c r="AS53" i="2"/>
  <c r="AR53" i="2"/>
  <c r="AS349" i="2"/>
  <c r="AS96" i="2"/>
  <c r="AR96" i="2"/>
  <c r="AS6" i="2"/>
  <c r="AR6" i="2"/>
  <c r="AS525" i="2"/>
  <c r="AS398" i="2"/>
  <c r="AS79" i="2"/>
  <c r="AR79" i="2"/>
  <c r="AS82" i="2"/>
  <c r="AR82" i="2"/>
  <c r="AS682" i="2"/>
  <c r="AV682" i="2" s="1"/>
  <c r="AS378" i="2"/>
  <c r="AV378" i="2" s="1"/>
  <c r="AS209" i="2"/>
  <c r="AV209" i="2" s="1"/>
  <c r="AS493" i="2"/>
  <c r="AV493" i="2" s="1"/>
  <c r="AS389" i="2"/>
  <c r="AV389" i="2" s="1"/>
  <c r="AS118" i="2"/>
  <c r="AV118" i="2" s="1"/>
  <c r="AS546" i="2"/>
  <c r="AV546" i="2" s="1"/>
  <c r="AS386" i="2"/>
  <c r="AV386" i="2" s="1"/>
  <c r="AS589" i="2"/>
  <c r="AV589" i="2" s="1"/>
  <c r="AS228" i="2"/>
  <c r="AV228" i="2" s="1"/>
  <c r="AS705" i="2"/>
  <c r="AV705" i="2" s="1"/>
  <c r="AS381" i="2"/>
  <c r="AV381" i="2" s="1"/>
  <c r="AR381" i="2"/>
  <c r="AS337" i="2"/>
  <c r="AR337" i="2"/>
  <c r="AT697" i="2"/>
  <c r="AT659" i="2"/>
  <c r="AT632" i="2"/>
  <c r="AT708" i="2"/>
  <c r="AT524" i="2"/>
  <c r="AT342" i="2"/>
  <c r="AT607" i="2"/>
  <c r="AT677" i="2"/>
  <c r="AT646" i="2"/>
  <c r="AT178" i="2"/>
  <c r="AT156" i="2"/>
  <c r="AT104" i="2"/>
  <c r="AT184" i="2"/>
  <c r="AT563" i="2"/>
  <c r="AT39" i="2"/>
  <c r="AT457" i="2"/>
  <c r="AT411" i="2"/>
  <c r="AT41" i="2"/>
  <c r="AT284" i="2"/>
  <c r="AT93" i="2"/>
  <c r="AT581" i="2"/>
  <c r="AT449" i="2"/>
  <c r="AT70" i="2"/>
  <c r="AT424" i="2"/>
  <c r="AT571" i="2"/>
  <c r="AT111" i="2"/>
  <c r="AT483" i="2"/>
  <c r="AT20" i="2"/>
  <c r="AT221" i="2"/>
  <c r="AT599" i="2"/>
  <c r="AT77" i="2"/>
  <c r="AT633" i="2"/>
  <c r="AT547" i="2"/>
  <c r="AT115" i="2"/>
  <c r="AT361" i="2"/>
  <c r="AT25" i="2"/>
  <c r="AT667" i="2"/>
  <c r="AT713" i="2"/>
  <c r="AT387" i="2"/>
  <c r="AT201" i="2"/>
  <c r="AT106" i="2"/>
  <c r="AT40" i="2"/>
  <c r="AT108" i="2"/>
  <c r="AT485" i="2"/>
  <c r="AT586" i="2"/>
  <c r="AT18" i="2"/>
  <c r="AT270" i="2"/>
  <c r="AT471" i="2"/>
  <c r="AT733" i="2"/>
  <c r="AT665" i="2"/>
  <c r="AT379" i="2"/>
  <c r="AT102" i="2"/>
  <c r="AT26" i="2"/>
  <c r="AT408" i="2"/>
  <c r="AT223" i="2"/>
  <c r="AT344" i="2"/>
  <c r="AT479" i="2"/>
  <c r="AT321" i="2"/>
  <c r="AT639" i="2"/>
  <c r="AT358" i="2"/>
  <c r="AT303" i="2"/>
  <c r="AS621" i="2"/>
  <c r="AS153" i="2"/>
  <c r="AR153" i="2"/>
  <c r="AS561" i="2"/>
  <c r="AS84" i="2"/>
  <c r="AS241" i="2"/>
  <c r="AR241" i="2"/>
  <c r="AS120" i="2"/>
  <c r="AR120" i="2"/>
  <c r="AS38" i="2"/>
  <c r="AV38" i="2" s="1"/>
  <c r="AS360" i="2"/>
  <c r="AV360" i="2" s="1"/>
  <c r="AR360" i="2"/>
  <c r="AS72" i="2"/>
  <c r="AR72" i="2"/>
  <c r="AS323" i="2"/>
  <c r="AR323" i="2"/>
  <c r="AS476" i="2"/>
  <c r="AS535" i="2"/>
  <c r="AS274" i="2"/>
  <c r="AS628" i="2"/>
  <c r="AS69" i="2"/>
  <c r="AR69" i="2"/>
  <c r="AS435" i="2"/>
  <c r="AR435" i="2"/>
  <c r="AS489" i="2"/>
  <c r="AS162" i="2"/>
  <c r="AR162" i="2"/>
  <c r="AS171" i="2"/>
  <c r="AS225" i="2"/>
  <c r="AR225" i="2"/>
  <c r="AS47" i="2"/>
  <c r="AV47" i="2" s="1"/>
  <c r="AS393" i="2"/>
  <c r="AS348" i="2"/>
  <c r="AS219" i="2"/>
  <c r="AR219" i="2"/>
  <c r="AS404" i="2"/>
  <c r="AS482" i="2"/>
  <c r="AS509" i="2"/>
  <c r="AS15" i="2"/>
  <c r="AS233" i="2"/>
  <c r="AS606" i="2"/>
  <c r="AT678" i="2"/>
  <c r="AT712" i="2"/>
  <c r="AT656" i="2"/>
  <c r="AT551" i="2"/>
  <c r="AT390" i="2"/>
  <c r="AT204" i="2"/>
  <c r="AT403" i="2"/>
  <c r="AT197" i="2"/>
  <c r="AT88" i="2"/>
  <c r="AT585" i="2"/>
  <c r="AT480" i="2"/>
  <c r="AT194" i="2"/>
  <c r="AT634" i="2"/>
  <c r="AT130" i="2"/>
  <c r="AT557" i="2"/>
  <c r="AT19" i="2"/>
  <c r="AT320" i="2"/>
  <c r="AT48" i="2"/>
  <c r="AT673" i="2"/>
  <c r="AT642" i="2"/>
  <c r="AT652" i="2"/>
  <c r="AT414" i="2"/>
  <c r="AT316" i="2"/>
  <c r="AT119" i="2"/>
  <c r="AT317" i="2"/>
  <c r="AT455" i="2"/>
  <c r="AT23" i="2"/>
  <c r="AT567" i="2"/>
  <c r="AT27" i="2"/>
  <c r="AT51" i="2"/>
  <c r="AT5" i="2"/>
  <c r="AT116" i="2"/>
  <c r="AT217" i="2"/>
  <c r="AT109" i="2"/>
  <c r="AT107" i="2"/>
  <c r="AT729" i="2"/>
  <c r="AT295" i="2"/>
  <c r="AT123" i="2"/>
  <c r="AT132" i="2"/>
  <c r="AT549" i="2"/>
  <c r="AT34" i="2"/>
  <c r="AT313" i="2"/>
  <c r="AT670" i="2"/>
  <c r="AT466" i="2"/>
  <c r="AT257" i="2"/>
  <c r="AT322" i="2"/>
  <c r="AT552" i="2"/>
  <c r="AT611" i="2"/>
  <c r="AT441" i="2"/>
  <c r="AT268" i="2"/>
  <c r="AT9" i="2"/>
  <c r="AT294" i="2"/>
  <c r="AT507" i="2"/>
  <c r="AT582" i="2"/>
  <c r="AT81" i="2"/>
  <c r="AT462" i="2"/>
  <c r="AT229" i="2"/>
  <c r="AT487" i="2"/>
  <c r="AT245" i="2"/>
  <c r="AT436" i="2"/>
  <c r="AT501" i="2"/>
  <c r="AS201" i="2"/>
  <c r="AR201" i="2"/>
  <c r="AS106" i="2"/>
  <c r="AS40" i="2"/>
  <c r="AR40" i="2"/>
  <c r="AS108" i="2"/>
  <c r="AS485" i="2"/>
  <c r="AS586" i="2"/>
  <c r="AS18" i="2"/>
  <c r="AR18" i="2"/>
  <c r="AS270" i="2"/>
  <c r="AS471" i="2"/>
  <c r="AS733" i="2"/>
  <c r="AV733" i="2" s="1"/>
  <c r="AS665" i="2"/>
  <c r="AS379" i="2"/>
  <c r="AS102" i="2"/>
  <c r="AR102" i="2"/>
  <c r="AS26" i="2"/>
  <c r="AS408" i="2"/>
  <c r="AR408" i="2"/>
  <c r="AS223" i="2"/>
  <c r="AR223" i="2"/>
  <c r="AS344" i="2"/>
  <c r="AR344" i="2"/>
  <c r="AS479" i="2"/>
  <c r="AS321" i="2"/>
  <c r="AS639" i="2"/>
  <c r="AS358" i="2"/>
  <c r="AS303" i="2"/>
  <c r="AT701" i="2"/>
  <c r="AT648" i="2"/>
  <c r="AT538" i="2"/>
  <c r="AT136" i="2"/>
  <c r="AT140" i="2"/>
  <c r="AT518" i="2"/>
  <c r="AT550" i="2"/>
  <c r="AT717" i="2"/>
  <c r="AT345" i="2"/>
  <c r="AT227" i="2"/>
  <c r="AT143" i="2"/>
  <c r="AT61" i="2"/>
  <c r="AT428" i="2"/>
  <c r="AT283" i="2"/>
  <c r="AT543" i="2"/>
  <c r="AT318" i="2"/>
  <c r="AT366" i="2"/>
  <c r="AT252" i="2"/>
  <c r="AT254" i="2"/>
  <c r="AT536" i="2"/>
  <c r="AT336" i="2"/>
  <c r="AT148" i="2"/>
  <c r="AT433" i="2"/>
  <c r="AT530" i="2"/>
  <c r="AT609" i="2"/>
  <c r="AT226" i="2"/>
  <c r="AT401" i="2"/>
  <c r="AT155" i="2"/>
  <c r="AT452" i="2"/>
  <c r="AT141" i="2"/>
  <c r="AT700" i="2"/>
  <c r="AT158" i="2"/>
  <c r="AT439" i="2"/>
  <c r="AT59" i="2"/>
  <c r="AT459" i="2"/>
  <c r="AT7" i="2"/>
  <c r="AT495" i="2"/>
  <c r="AT527" i="2"/>
  <c r="AT380" i="2"/>
  <c r="AT506" i="2"/>
  <c r="AT60" i="2"/>
  <c r="AT420" i="2"/>
  <c r="AT165" i="2"/>
  <c r="AT314" i="2"/>
  <c r="AT478" i="2"/>
  <c r="AT591" i="2"/>
  <c r="AT529" i="2"/>
  <c r="AT215" i="2"/>
  <c r="AT453" i="2"/>
  <c r="AT640" i="2"/>
  <c r="AT382" i="2"/>
  <c r="AT351" i="2"/>
  <c r="AT668" i="2"/>
  <c r="AT719" i="2"/>
  <c r="AT154" i="2"/>
  <c r="AT502" i="2"/>
  <c r="AT208" i="2"/>
  <c r="AT636" i="2"/>
  <c r="AT429" i="2"/>
  <c r="AT594" i="2"/>
  <c r="AT298" i="2"/>
  <c r="AS582" i="2"/>
  <c r="AS81" i="2"/>
  <c r="AV81" i="2" s="1"/>
  <c r="AS462" i="2"/>
  <c r="AS229" i="2"/>
  <c r="AS487" i="2"/>
  <c r="AS245" i="2"/>
  <c r="AS436" i="2"/>
  <c r="AS501" i="2"/>
  <c r="AT641" i="2"/>
  <c r="AT694" i="2"/>
  <c r="AT526" i="2"/>
  <c r="AT565" i="2"/>
  <c r="AT355" i="2"/>
  <c r="AT105" i="2"/>
  <c r="AT545" i="2"/>
  <c r="AT200" i="2"/>
  <c r="AT704" i="2"/>
  <c r="AT454" i="2"/>
  <c r="AT258" i="2"/>
  <c r="AT624" i="2"/>
  <c r="AT516" i="2"/>
  <c r="AT576" i="2"/>
  <c r="AT353" i="2"/>
  <c r="AT30" i="2"/>
  <c r="AT66" i="2"/>
  <c r="AT282" i="2"/>
  <c r="AT539" i="2"/>
  <c r="AT696" i="2"/>
  <c r="AT31" i="2"/>
  <c r="AT629" i="2"/>
  <c r="AT514" i="2"/>
  <c r="AT124" i="2"/>
  <c r="AT166" i="2"/>
  <c r="AT290" i="2"/>
  <c r="AT695" i="2"/>
  <c r="AT183" i="2"/>
  <c r="AT384" i="2"/>
  <c r="AT302" i="2"/>
  <c r="AT37" i="2"/>
  <c r="AT520" i="2"/>
  <c r="AT138" i="2"/>
  <c r="AT122" i="2"/>
  <c r="AT92" i="2"/>
  <c r="AT147" i="2"/>
  <c r="AT406" i="2"/>
  <c r="AT55" i="2"/>
  <c r="AT458" i="2"/>
  <c r="AT394" i="2"/>
  <c r="AT168" i="2"/>
  <c r="AT193" i="2"/>
  <c r="AT560" i="2"/>
  <c r="AT288" i="2"/>
  <c r="AT54" i="2"/>
  <c r="AT674" i="2"/>
  <c r="AT631" i="2"/>
  <c r="AT29" i="2"/>
  <c r="AT528" i="2"/>
  <c r="AT619" i="2"/>
  <c r="AT354" i="2"/>
  <c r="AT422" i="2"/>
  <c r="AT110" i="2"/>
  <c r="AT391" i="2"/>
  <c r="AT36" i="2"/>
  <c r="AT330" i="2"/>
  <c r="AT235" i="2"/>
  <c r="AT126" i="2"/>
  <c r="AT74" i="2"/>
  <c r="AT615" i="2"/>
  <c r="AT396" i="2"/>
  <c r="AS59" i="2"/>
  <c r="AR59" i="2"/>
  <c r="AS459" i="2"/>
  <c r="AS7" i="2"/>
  <c r="AR7" i="2"/>
  <c r="AS495" i="2"/>
  <c r="AR495" i="2"/>
  <c r="AS527" i="2"/>
  <c r="AS380" i="2"/>
  <c r="AS506" i="2"/>
  <c r="AR506" i="2"/>
  <c r="AS60" i="2"/>
  <c r="AR60" i="2"/>
  <c r="AS420" i="2"/>
  <c r="AS165" i="2"/>
  <c r="AS314" i="2"/>
  <c r="AR314" i="2"/>
  <c r="AS478" i="2"/>
  <c r="AR478" i="2"/>
  <c r="AS591" i="2"/>
  <c r="AS529" i="2"/>
  <c r="AS215" i="2"/>
  <c r="AS453" i="2"/>
  <c r="AS640" i="2"/>
  <c r="AS382" i="2"/>
  <c r="AS351" i="2"/>
  <c r="AS668" i="2"/>
  <c r="AS719" i="2"/>
  <c r="AS154" i="2"/>
  <c r="AS502" i="2"/>
  <c r="AS208" i="2"/>
  <c r="AS636" i="2"/>
  <c r="AS429" i="2"/>
  <c r="AS594" i="2"/>
  <c r="AS298" i="2"/>
  <c r="AR298" i="2"/>
  <c r="AT738" i="2"/>
  <c r="AT504" i="2"/>
  <c r="AT666" i="2"/>
  <c r="AT299" i="2"/>
  <c r="AT410" i="2"/>
  <c r="AT503" i="2"/>
  <c r="AT139" i="2"/>
  <c r="AT600" i="2"/>
  <c r="AT121" i="2"/>
  <c r="AT376" i="2"/>
  <c r="AT75" i="2"/>
  <c r="AT587" i="2"/>
  <c r="AT169" i="2"/>
  <c r="AT723" i="2"/>
  <c r="AT443" i="2"/>
  <c r="AT431" i="2"/>
  <c r="AT152" i="2"/>
  <c r="AT87" i="2"/>
  <c r="AT95" i="2"/>
  <c r="AT510" i="2"/>
  <c r="AT307" i="2"/>
  <c r="AT616" i="2"/>
  <c r="AT17" i="2"/>
  <c r="AT505" i="2"/>
  <c r="AT8" i="2"/>
  <c r="AT736" i="2"/>
  <c r="AT662" i="2"/>
  <c r="AT164" i="2"/>
  <c r="AT3" i="2"/>
  <c r="AT78" i="2"/>
  <c r="AT71" i="2"/>
  <c r="AT261" i="2"/>
  <c r="AT262" i="2"/>
  <c r="AT2" i="2"/>
  <c r="AT163" i="2"/>
  <c r="AT273" i="2"/>
  <c r="AT335" i="2"/>
  <c r="AT583" i="2"/>
  <c r="AT548" i="2"/>
  <c r="AT715" i="2"/>
  <c r="AT692" i="2"/>
  <c r="AT654" i="2"/>
  <c r="AT418" i="2"/>
  <c r="AT467" i="2"/>
  <c r="AT44" i="2"/>
  <c r="AT42" i="2"/>
  <c r="AT189" i="2"/>
  <c r="AT534" i="2"/>
  <c r="AT249" i="2"/>
  <c r="AT180" i="2"/>
  <c r="AT427" i="2"/>
  <c r="AT247" i="2"/>
  <c r="AT643" i="2"/>
  <c r="AT618" i="2"/>
  <c r="AT43" i="2"/>
  <c r="AT142" i="2"/>
  <c r="AT568" i="2"/>
  <c r="AT329" i="2"/>
  <c r="AT464" i="2"/>
  <c r="AT484" i="2"/>
  <c r="AT492" i="2"/>
  <c r="AT212" i="2"/>
  <c r="AV506" i="2" l="1"/>
  <c r="AV201" i="2"/>
  <c r="AV419" i="2"/>
  <c r="AV368" i="2"/>
  <c r="AV186" i="2"/>
  <c r="AV188" i="2"/>
  <c r="AV80" i="2"/>
  <c r="AV270" i="2"/>
  <c r="AV476" i="2"/>
  <c r="AV426" i="2"/>
  <c r="AV171" i="2"/>
  <c r="AV21" i="2"/>
  <c r="AV159" i="2"/>
  <c r="AV49" i="2"/>
  <c r="AV96" i="2"/>
  <c r="AV357" i="2"/>
  <c r="AV732" i="2"/>
  <c r="AV233" i="2"/>
  <c r="AV238" i="2"/>
  <c r="AV478" i="2"/>
  <c r="AV586" i="2"/>
  <c r="AV569" i="2"/>
  <c r="AV718" i="2"/>
  <c r="AV489" i="2"/>
  <c r="AV206" i="2"/>
  <c r="AV324" i="2"/>
  <c r="AV735" i="2"/>
  <c r="AV672" i="2"/>
  <c r="AV319" i="2"/>
  <c r="AV102" i="2"/>
  <c r="AV219" i="2"/>
  <c r="AV239" i="2"/>
  <c r="AV383" i="2"/>
  <c r="AV479" i="2"/>
  <c r="AV82" i="2"/>
  <c r="AV405" i="2"/>
  <c r="AV237" i="2"/>
  <c r="AV519" i="2"/>
  <c r="AV145" i="2"/>
  <c r="AV535" i="2"/>
  <c r="AV241" i="2"/>
  <c r="AV707" i="2"/>
  <c r="AV305" i="2"/>
  <c r="AV620" i="2"/>
  <c r="AV487" i="2"/>
  <c r="AV225" i="2"/>
  <c r="AV473" i="2"/>
  <c r="AV98" i="2"/>
  <c r="AV28" i="2"/>
  <c r="AV370" i="2"/>
  <c r="AV276" i="2"/>
  <c r="AV417" i="2"/>
  <c r="AV7" i="2"/>
  <c r="AV582" i="2"/>
  <c r="AV623" i="2"/>
  <c r="AV533" i="2"/>
  <c r="AV358" i="2"/>
  <c r="AV675" i="2"/>
  <c r="AV172" i="2"/>
  <c r="AV385" i="2"/>
  <c r="AV474" i="2"/>
  <c r="AV594" i="2"/>
  <c r="AV215" i="2"/>
  <c r="AV274" i="2"/>
  <c r="AV113" i="2"/>
  <c r="AV436" i="2"/>
  <c r="AV43" i="2"/>
  <c r="AV609" i="2"/>
  <c r="AV550" i="2"/>
  <c r="AV611" i="2"/>
  <c r="AV132" i="2"/>
  <c r="AV5" i="2"/>
  <c r="AV652" i="2"/>
  <c r="AV361" i="2"/>
  <c r="AV111" i="2"/>
  <c r="AV607" i="2"/>
  <c r="AV528" i="2"/>
  <c r="AV371" i="2"/>
  <c r="AV513" i="2"/>
  <c r="AV311" i="2"/>
  <c r="AV615" i="2"/>
  <c r="AV310" i="2"/>
  <c r="AV454" i="2"/>
  <c r="AV562" i="2"/>
  <c r="AV516" i="2"/>
  <c r="AV10" i="2"/>
  <c r="AV617" i="2"/>
  <c r="AV52" i="2"/>
  <c r="AV353" i="2"/>
  <c r="AV264" i="2"/>
  <c r="AV578" i="2"/>
  <c r="AV103" i="2"/>
  <c r="AV680" i="2"/>
  <c r="AV286" i="2"/>
  <c r="AV273" i="2"/>
  <c r="AV666" i="2"/>
  <c r="AV394" i="2"/>
  <c r="AV346" i="2"/>
  <c r="AV662" i="2"/>
  <c r="AV380" i="2"/>
  <c r="AV85" i="2"/>
  <c r="AV541" i="2"/>
  <c r="AV208" i="2"/>
  <c r="AV495" i="2"/>
  <c r="AV72" i="2"/>
  <c r="AV303" i="2"/>
  <c r="AV298" i="2"/>
  <c r="AV453" i="2"/>
  <c r="AV488" i="2"/>
  <c r="AV351" i="2"/>
  <c r="AV415" i="2"/>
  <c r="AV229" i="2"/>
  <c r="AV218" i="2"/>
  <c r="AV210" i="2"/>
  <c r="AV499" i="2"/>
  <c r="AV710" i="2"/>
  <c r="AV382" i="2"/>
  <c r="AV349" i="2"/>
  <c r="AV331" i="2"/>
  <c r="AV379" i="2"/>
  <c r="AV348" i="2"/>
  <c r="AV600" i="2"/>
  <c r="AV330" i="2"/>
  <c r="AV429" i="2"/>
  <c r="AV529" i="2"/>
  <c r="AV245" i="2"/>
  <c r="AV471" i="2"/>
  <c r="AV191" i="2"/>
  <c r="AV681" i="2"/>
  <c r="AV566" i="2"/>
  <c r="AV530" i="2"/>
  <c r="AV518" i="2"/>
  <c r="AV260" i="2"/>
  <c r="AV552" i="2"/>
  <c r="AV51" i="2"/>
  <c r="AV571" i="2"/>
  <c r="AV39" i="2"/>
  <c r="AV342" i="2"/>
  <c r="AV112" i="2"/>
  <c r="AV185" i="2"/>
  <c r="AV278" i="2"/>
  <c r="AV472" i="2"/>
  <c r="AV58" i="2"/>
  <c r="AV312" i="2"/>
  <c r="AV409" i="2"/>
  <c r="AV256" i="2"/>
  <c r="AV174" i="2"/>
  <c r="AV679" i="2"/>
  <c r="AV446" i="2"/>
  <c r="AV537" i="2"/>
  <c r="AV315" i="2"/>
  <c r="AV250" i="2"/>
  <c r="AV498" i="2"/>
  <c r="AV296" i="2"/>
  <c r="AV525" i="2"/>
  <c r="AV597" i="2"/>
  <c r="AV434" i="2"/>
  <c r="AV664" i="2"/>
  <c r="AV153" i="2"/>
  <c r="AV469" i="2"/>
  <c r="AV508" i="2"/>
  <c r="AV635" i="2"/>
  <c r="AV408" i="2"/>
  <c r="AV482" i="2"/>
  <c r="AV621" i="2"/>
  <c r="AV6" i="2"/>
  <c r="AV575" i="2"/>
  <c r="AV613" i="2"/>
  <c r="AV403" i="2"/>
  <c r="AV407" i="2"/>
  <c r="AV661" i="2"/>
  <c r="AV699" i="2"/>
  <c r="AV291" i="2"/>
  <c r="AV395" i="2"/>
  <c r="AV265" i="2"/>
  <c r="AV451" i="2"/>
  <c r="AV580" i="2"/>
  <c r="AV425" i="2"/>
  <c r="AV334" i="2"/>
  <c r="AV465" i="2"/>
  <c r="AV448" i="2"/>
  <c r="AV719" i="2"/>
  <c r="AV668" i="2"/>
  <c r="AV459" i="2"/>
  <c r="AV26" i="2"/>
  <c r="AV404" i="2"/>
  <c r="AV614" i="2"/>
  <c r="AV687" i="2"/>
  <c r="AV280" i="2"/>
  <c r="AV420" i="2"/>
  <c r="AV40" i="2"/>
  <c r="AV374" i="2"/>
  <c r="AV515" i="2"/>
  <c r="AV60" i="2"/>
  <c r="AV639" i="2"/>
  <c r="AV106" i="2"/>
  <c r="AV369" i="2"/>
  <c r="AV612" i="2"/>
  <c r="AV240" i="2"/>
  <c r="AV628" i="2"/>
  <c r="AV101" i="2"/>
  <c r="AV44" i="2"/>
  <c r="AV130" i="2"/>
  <c r="AV166" i="2"/>
  <c r="AV642" i="2"/>
  <c r="AV36" i="2"/>
  <c r="AV144" i="2"/>
  <c r="AV458" i="2"/>
  <c r="AV175" i="2"/>
  <c r="AV526" i="2"/>
  <c r="AV355" i="2"/>
  <c r="AV95" i="2"/>
  <c r="AV738" i="2"/>
  <c r="AV520" i="2"/>
  <c r="AV503" i="2"/>
  <c r="AV631" i="2"/>
  <c r="AV554" i="2"/>
  <c r="AV618" i="2"/>
  <c r="AV283" i="2"/>
  <c r="AV636" i="2"/>
  <c r="AV527" i="2"/>
  <c r="AV344" i="2"/>
  <c r="AV606" i="2"/>
  <c r="AV84" i="2"/>
  <c r="AV79" i="2"/>
  <c r="AV721" i="2"/>
  <c r="AV24" i="2"/>
  <c r="AV423" i="2"/>
  <c r="AV272" i="2"/>
  <c r="AV693" i="2"/>
  <c r="AV643" i="2"/>
  <c r="AV439" i="2"/>
  <c r="AV433" i="2"/>
  <c r="AV428" i="2"/>
  <c r="AV634" i="2"/>
  <c r="AV322" i="2"/>
  <c r="AV123" i="2"/>
  <c r="AV673" i="2"/>
  <c r="AV63" i="2"/>
  <c r="AV193" i="2"/>
  <c r="AV115" i="2"/>
  <c r="AV424" i="2"/>
  <c r="AV563" i="2"/>
  <c r="AV524" i="2"/>
  <c r="AV637" i="2"/>
  <c r="AV114" i="2"/>
  <c r="AV470" i="2"/>
  <c r="AV521" i="2"/>
  <c r="AV29" i="2"/>
  <c r="AV683" i="2"/>
  <c r="AV301" i="2"/>
  <c r="AV89" i="2"/>
  <c r="AV650" i="2"/>
  <c r="AV91" i="2"/>
  <c r="AV669" i="2"/>
  <c r="AV365" i="2"/>
  <c r="AV542" i="2"/>
  <c r="AV326" i="2"/>
  <c r="AV94" i="2"/>
  <c r="AV135" i="2"/>
  <c r="AV14" i="2"/>
  <c r="AV232" i="2"/>
  <c r="AV438" i="2"/>
  <c r="AV152" i="2"/>
  <c r="AV31" i="2"/>
  <c r="AV596" i="2"/>
  <c r="AV573" i="2"/>
  <c r="AV418" i="2"/>
  <c r="AV8" i="2"/>
  <c r="AV406" i="2"/>
  <c r="AV591" i="2"/>
  <c r="AV561" i="2"/>
  <c r="AV398" i="2"/>
  <c r="AV605" i="2"/>
  <c r="AV176" i="2"/>
  <c r="AV475" i="2"/>
  <c r="AV289" i="2"/>
  <c r="AV212" i="2"/>
  <c r="AV158" i="2"/>
  <c r="AV148" i="2"/>
  <c r="AV140" i="2"/>
  <c r="AV480" i="2"/>
  <c r="AV30" i="2"/>
  <c r="AV257" i="2"/>
  <c r="AV295" i="2"/>
  <c r="AV27" i="2"/>
  <c r="AV716" i="2"/>
  <c r="AV37" i="2"/>
  <c r="AV547" i="2"/>
  <c r="AV70" i="2"/>
  <c r="AV708" i="2"/>
  <c r="AV183" i="2"/>
  <c r="AV62" i="2"/>
  <c r="AV734" i="2"/>
  <c r="AV584" i="2"/>
  <c r="AV67" i="2"/>
  <c r="AV231" i="2"/>
  <c r="AV570" i="2"/>
  <c r="AV277" i="2"/>
  <c r="AV461" i="2"/>
  <c r="AV690" i="2"/>
  <c r="AV731" i="2"/>
  <c r="AV413" i="2"/>
  <c r="AV328" i="2"/>
  <c r="AV271" i="2"/>
  <c r="AV684" i="2"/>
  <c r="AV644" i="2"/>
  <c r="AV198" i="2"/>
  <c r="AV460" i="2"/>
  <c r="AV443" i="2"/>
  <c r="AV258" i="2"/>
  <c r="AV595" i="2"/>
  <c r="AV692" i="2"/>
  <c r="AV505" i="2"/>
  <c r="AV299" i="2"/>
  <c r="AV695" i="2"/>
  <c r="AV502" i="2"/>
  <c r="AV462" i="2"/>
  <c r="AV223" i="2"/>
  <c r="AV18" i="2"/>
  <c r="AV15" i="2"/>
  <c r="AV323" i="2"/>
  <c r="AV392" i="2"/>
  <c r="AV222" i="2"/>
  <c r="AV492" i="2"/>
  <c r="AV247" i="2"/>
  <c r="AV700" i="2"/>
  <c r="AV61" i="2"/>
  <c r="AV136" i="2"/>
  <c r="AV88" i="2"/>
  <c r="AV545" i="2"/>
  <c r="AV729" i="2"/>
  <c r="AV567" i="2"/>
  <c r="AV320" i="2"/>
  <c r="AV400" i="2"/>
  <c r="AV629" i="2"/>
  <c r="AV633" i="2"/>
  <c r="AV449" i="2"/>
  <c r="AV184" i="2"/>
  <c r="AV632" i="2"/>
  <c r="AV83" i="2"/>
  <c r="AV539" i="2"/>
  <c r="AV182" i="2"/>
  <c r="AV602" i="2"/>
  <c r="AV726" i="2"/>
  <c r="AV234" i="2"/>
  <c r="AV55" i="2"/>
  <c r="AV352" i="2"/>
  <c r="AV149" i="2"/>
  <c r="AV593" i="2"/>
  <c r="AV703" i="2"/>
  <c r="AV372" i="2"/>
  <c r="AV709" i="2"/>
  <c r="AV187" i="2"/>
  <c r="AV450" i="2"/>
  <c r="AV432" i="2"/>
  <c r="AV255" i="2"/>
  <c r="AV399" i="2"/>
  <c r="AV396" i="2"/>
  <c r="AV214" i="2"/>
  <c r="AV220" i="2"/>
  <c r="AV658" i="2"/>
  <c r="AV676" i="2"/>
  <c r="AV261" i="2"/>
  <c r="AV169" i="2"/>
  <c r="AV641" i="2"/>
  <c r="AV179" i="2"/>
  <c r="AV442" i="2"/>
  <c r="AV660" i="2"/>
  <c r="AV548" i="2"/>
  <c r="AV616" i="2"/>
  <c r="AV504" i="2"/>
  <c r="AV161" i="2"/>
  <c r="AV572" i="2"/>
  <c r="AV154" i="2"/>
  <c r="AV509" i="2"/>
  <c r="AV162" i="2"/>
  <c r="AV76" i="2"/>
  <c r="AV266" i="2"/>
  <c r="AV484" i="2"/>
  <c r="AV427" i="2"/>
  <c r="AV336" i="2"/>
  <c r="AV538" i="2"/>
  <c r="AV347" i="2"/>
  <c r="AV507" i="2"/>
  <c r="AV466" i="2"/>
  <c r="AV23" i="2"/>
  <c r="AV557" i="2"/>
  <c r="AV691" i="2"/>
  <c r="AV624" i="2"/>
  <c r="AV77" i="2"/>
  <c r="AV581" i="2"/>
  <c r="AV659" i="2"/>
  <c r="AV90" i="2"/>
  <c r="AV704" i="2"/>
  <c r="AV377" i="2"/>
  <c r="AV686" i="2"/>
  <c r="AV720" i="2"/>
  <c r="AV384" i="2"/>
  <c r="AV685" i="2"/>
  <c r="AV338" i="2"/>
  <c r="AV244" i="2"/>
  <c r="AV100" i="2"/>
  <c r="AV655" i="2"/>
  <c r="AV444" i="2"/>
  <c r="AV207" i="2"/>
  <c r="AV627" i="2"/>
  <c r="AV727" i="2"/>
  <c r="AV129" i="2"/>
  <c r="AV422" i="2"/>
  <c r="AV491" i="2"/>
  <c r="AV287" i="2"/>
  <c r="AV711" i="2"/>
  <c r="AV558" i="2"/>
  <c r="AV590" i="2"/>
  <c r="AV335" i="2"/>
  <c r="AV510" i="2"/>
  <c r="AV282" i="2"/>
  <c r="AV579" i="2"/>
  <c r="AV464" i="2"/>
  <c r="AV180" i="2"/>
  <c r="AV141" i="2"/>
  <c r="AV536" i="2"/>
  <c r="AV143" i="2"/>
  <c r="AV648" i="2"/>
  <c r="AV497" i="2"/>
  <c r="AV294" i="2"/>
  <c r="AV670" i="2"/>
  <c r="AV107" i="2"/>
  <c r="AV455" i="2"/>
  <c r="AV194" i="2"/>
  <c r="AV694" i="2"/>
  <c r="AV599" i="2"/>
  <c r="AV93" i="2"/>
  <c r="AV104" i="2"/>
  <c r="AV697" i="2"/>
  <c r="AV300" i="2"/>
  <c r="AV202" i="2"/>
  <c r="AV126" i="2"/>
  <c r="AV555" i="2"/>
  <c r="AV421" i="2"/>
  <c r="AV224" i="2"/>
  <c r="AV78" i="2"/>
  <c r="AV75" i="2"/>
  <c r="AV160" i="2"/>
  <c r="AV253" i="2"/>
  <c r="AV163" i="2"/>
  <c r="AV200" i="2"/>
  <c r="AV165" i="2"/>
  <c r="AV108" i="2"/>
  <c r="AV688" i="2"/>
  <c r="AV440" i="2"/>
  <c r="AV249" i="2"/>
  <c r="AV452" i="2"/>
  <c r="AV254" i="2"/>
  <c r="AV701" i="2"/>
  <c r="AV390" i="2"/>
  <c r="AV192" i="2"/>
  <c r="AV109" i="2"/>
  <c r="AV317" i="2"/>
  <c r="AV585" i="2"/>
  <c r="AV387" i="2"/>
  <c r="AV221" i="2"/>
  <c r="AV284" i="2"/>
  <c r="AV170" i="2"/>
  <c r="AV730" i="2"/>
  <c r="AV65" i="2"/>
  <c r="AV66" i="2"/>
  <c r="AV269" i="2"/>
  <c r="AV293" i="2"/>
  <c r="AV663" i="2"/>
  <c r="AV722" i="2"/>
  <c r="AV150" i="2"/>
  <c r="AV230" i="2"/>
  <c r="AV354" i="2"/>
  <c r="AV292" i="2"/>
  <c r="AV588" i="2"/>
  <c r="AV706" i="2"/>
  <c r="AV391" i="2"/>
  <c r="AV340" i="2"/>
  <c r="AV288" i="2"/>
  <c r="AV671" i="2"/>
  <c r="AV553" i="2"/>
  <c r="AV531" i="2"/>
  <c r="AV164" i="2"/>
  <c r="AV121" i="2"/>
  <c r="AV275" i="2"/>
  <c r="AV177" i="2"/>
  <c r="AV375" i="2"/>
  <c r="AV87" i="2"/>
  <c r="AV467" i="2"/>
  <c r="AV314" i="2"/>
  <c r="AV435" i="2"/>
  <c r="AV477" i="2"/>
  <c r="AV329" i="2"/>
  <c r="AV534" i="2"/>
  <c r="AV252" i="2"/>
  <c r="AV227" i="2"/>
  <c r="AV656" i="2"/>
  <c r="AV304" i="2"/>
  <c r="AV110" i="2"/>
  <c r="AV9" i="2"/>
  <c r="AV313" i="2"/>
  <c r="AV217" i="2"/>
  <c r="AV197" i="2"/>
  <c r="AV592" i="2"/>
  <c r="AV713" i="2"/>
  <c r="AV41" i="2"/>
  <c r="AV156" i="2"/>
  <c r="AV45" i="2"/>
  <c r="AV511" i="2"/>
  <c r="AV463" i="2"/>
  <c r="AV517" i="2"/>
  <c r="AV105" i="2"/>
  <c r="AV601" i="2"/>
  <c r="AV131" i="2"/>
  <c r="AV12" i="2"/>
  <c r="AV610" i="2"/>
  <c r="AV622" i="2"/>
  <c r="AV285" i="2"/>
  <c r="AV430" i="2"/>
  <c r="AV259" i="2"/>
  <c r="AV674" i="2"/>
  <c r="AV559" i="2"/>
  <c r="AV147" i="2"/>
  <c r="AV151" i="2"/>
  <c r="AV416" i="2"/>
  <c r="AV625" i="2"/>
  <c r="AV736" i="2"/>
  <c r="AV397" i="2"/>
  <c r="AV367" i="2"/>
  <c r="AV262" i="2"/>
  <c r="AV431" i="2"/>
  <c r="AV712" i="2"/>
  <c r="AV485" i="2"/>
  <c r="AV59" i="2"/>
  <c r="AV337" i="2"/>
  <c r="AV157" i="2"/>
  <c r="AV190" i="2"/>
  <c r="AV128" i="2"/>
  <c r="AV350" i="2"/>
  <c r="AV35" i="2"/>
  <c r="AV568" i="2"/>
  <c r="AV189" i="2"/>
  <c r="AV155" i="2"/>
  <c r="AV366" i="2"/>
  <c r="AV48" i="2"/>
  <c r="AV678" i="2"/>
  <c r="AV486" i="2"/>
  <c r="AV54" i="2"/>
  <c r="AV119" i="2"/>
  <c r="AV46" i="2"/>
  <c r="AV667" i="2"/>
  <c r="AV20" i="2"/>
  <c r="AV178" i="2"/>
  <c r="AV522" i="2"/>
  <c r="AV13" i="2"/>
  <c r="AV657" i="2"/>
  <c r="AV56" i="2"/>
  <c r="AV308" i="2"/>
  <c r="AV647" i="2"/>
  <c r="AV363" i="2"/>
  <c r="AV490" i="2"/>
  <c r="AV560" i="2"/>
  <c r="AV327" i="2"/>
  <c r="AV263" i="2"/>
  <c r="AV445" i="2"/>
  <c r="AV168" i="2"/>
  <c r="AV16" i="2"/>
  <c r="AV714" i="2"/>
  <c r="AV373" i="2"/>
  <c r="AV124" i="2"/>
  <c r="AV604" i="2"/>
  <c r="AV73" i="2"/>
  <c r="AV654" i="2"/>
  <c r="AV139" i="2"/>
  <c r="AV74" i="2"/>
  <c r="AV339" i="2"/>
  <c r="AV281" i="2"/>
  <c r="AV468" i="2"/>
  <c r="AV181" i="2"/>
  <c r="AV71" i="2"/>
  <c r="AV723" i="2"/>
  <c r="AV50" i="2"/>
  <c r="AV69" i="2"/>
  <c r="AV309" i="2"/>
  <c r="AV279" i="2"/>
  <c r="AV142" i="2"/>
  <c r="AV401" i="2"/>
  <c r="AV318" i="2"/>
  <c r="AV345" i="2"/>
  <c r="AV211" i="2"/>
  <c r="AV268" i="2"/>
  <c r="AV34" i="2"/>
  <c r="AV116" i="2"/>
  <c r="AV316" i="2"/>
  <c r="AV204" i="2"/>
  <c r="AV267" i="2"/>
  <c r="AV483" i="2"/>
  <c r="AV411" i="2"/>
  <c r="AV646" i="2"/>
  <c r="AV564" i="2"/>
  <c r="AV494" i="2"/>
  <c r="AV251" i="2"/>
  <c r="AV737" i="2"/>
  <c r="AV297" i="2"/>
  <c r="AV598" i="2"/>
  <c r="AV97" i="2"/>
  <c r="AV523" i="2"/>
  <c r="AV146" i="2"/>
  <c r="AV302" i="2"/>
  <c r="AV544" i="2"/>
  <c r="AV645" i="2"/>
  <c r="AV138" i="2"/>
  <c r="AV626" i="2"/>
  <c r="AV603" i="2"/>
  <c r="AV728" i="2"/>
  <c r="AV356" i="2"/>
  <c r="AV92" i="2"/>
  <c r="AV576" i="2"/>
  <c r="AV199" i="2"/>
  <c r="AV333" i="2"/>
  <c r="AV715" i="2"/>
  <c r="AV17" i="2"/>
  <c r="AV619" i="2"/>
  <c r="AV574" i="2"/>
  <c r="AV57" i="2"/>
  <c r="AV724" i="2"/>
  <c r="AV587" i="2"/>
  <c r="AV173" i="2"/>
  <c r="AV640" i="2"/>
  <c r="AV501" i="2"/>
  <c r="AV321" i="2"/>
  <c r="AV665" i="2"/>
  <c r="AV393" i="2"/>
  <c r="AV120" i="2"/>
  <c r="AV53" i="2"/>
  <c r="AV651" i="2"/>
  <c r="AV246" i="2"/>
  <c r="AV99" i="2"/>
  <c r="AV32" i="2"/>
  <c r="AV134" i="2"/>
  <c r="AV42" i="2"/>
  <c r="AV226" i="2"/>
  <c r="AV543" i="2"/>
  <c r="AV717" i="2"/>
  <c r="AV19" i="2"/>
  <c r="AV117" i="2"/>
  <c r="AV122" i="2"/>
  <c r="AV441" i="2"/>
  <c r="AV549" i="2"/>
  <c r="AV414" i="2"/>
  <c r="AV551" i="2"/>
  <c r="AV22" i="2"/>
  <c r="AV25" i="2"/>
  <c r="AV457" i="2"/>
  <c r="AV677" i="2"/>
  <c r="AV243" i="2"/>
  <c r="AV235" i="2"/>
  <c r="AV456" i="2"/>
  <c r="AV638" i="2"/>
  <c r="AV540" i="2"/>
  <c r="AV362" i="2"/>
  <c r="AV402" i="2"/>
  <c r="AV496" i="2"/>
  <c r="AV702" i="2"/>
  <c r="AV649" i="2"/>
  <c r="AV696" i="2"/>
  <c r="AV412" i="2"/>
  <c r="AV514" i="2"/>
  <c r="AV577" i="2"/>
  <c r="AV689" i="2"/>
  <c r="AV325" i="2"/>
  <c r="AV290" i="2"/>
  <c r="AV196" i="2"/>
  <c r="AV565" i="2"/>
  <c r="AV341" i="2"/>
  <c r="AV532" i="2"/>
  <c r="AV583" i="2"/>
  <c r="AV307" i="2"/>
  <c r="AV410" i="2"/>
  <c r="AV11" i="2"/>
  <c r="AV512" i="2"/>
  <c r="AV3" i="2"/>
  <c r="AV376" i="2"/>
</calcChain>
</file>

<file path=xl/sharedStrings.xml><?xml version="1.0" encoding="utf-8"?>
<sst xmlns="http://schemas.openxmlformats.org/spreadsheetml/2006/main" count="10556" uniqueCount="3204">
  <si>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</si>
  <si>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</si>
  <si>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</si>
  <si>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</si>
  <si>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</si>
  <si>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</si>
  <si>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</si>
  <si>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</si>
  <si>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</si>
  <si>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</si>
  <si>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</si>
  <si>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</si>
  <si>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</si>
  <si>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</si>
  <si>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</si>
  <si>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</si>
  <si>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</si>
  <si>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</si>
  <si>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</si>
  <si>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</si>
  <si>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</si>
  <si>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</si>
  <si>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</si>
  <si>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</si>
  <si>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</si>
  <si>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</si>
  <si>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</si>
  <si>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</si>
  <si>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</si>
  <si>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</si>
  <si>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</si>
  <si>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</si>
  <si>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</si>
  <si>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</si>
  <si>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</si>
  <si>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Life Insurance Corporation Of India</t>
  </si>
  <si>
    <t>LICI</t>
  </si>
  <si>
    <t>Insurance</t>
  </si>
  <si>
    <t>ITC Ltd</t>
  </si>
  <si>
    <t>ITC</t>
  </si>
  <si>
    <t>FMCG - Tobacco</t>
  </si>
  <si>
    <t>Hindustan Unilever Ltd</t>
  </si>
  <si>
    <t>HINDUNILVR</t>
  </si>
  <si>
    <t>FMCG - Household Products</t>
  </si>
  <si>
    <t>Larsen and Toubro Ltd</t>
  </si>
  <si>
    <t>LT</t>
  </si>
  <si>
    <t>Construction &amp; Engineering</t>
  </si>
  <si>
    <t>HCL Technologies Ltd</t>
  </si>
  <si>
    <t>HCLTECH</t>
  </si>
  <si>
    <t>Sun Pharmaceutical Industries Ltd</t>
  </si>
  <si>
    <t>SUNPHARMA</t>
  </si>
  <si>
    <t>Pharmaceuticals</t>
  </si>
  <si>
    <t>Bajaj Finance Ltd</t>
  </si>
  <si>
    <t>BAJFINANCE</t>
  </si>
  <si>
    <t>Consumer Finance</t>
  </si>
  <si>
    <t>Mahindra and Mahindra Ltd</t>
  </si>
  <si>
    <t>M&amp;M</t>
  </si>
  <si>
    <t>Four Wheelers</t>
  </si>
  <si>
    <t>NTPC Ltd</t>
  </si>
  <si>
    <t>NTPC</t>
  </si>
  <si>
    <t>Power Generation</t>
  </si>
  <si>
    <t>Axis Bank Ltd</t>
  </si>
  <si>
    <t>AXISBANK</t>
  </si>
  <si>
    <t>Kotak Mahindra Bank Ltd</t>
  </si>
  <si>
    <t>KOTAKBANK</t>
  </si>
  <si>
    <t>Maruti Suzuki India Ltd</t>
  </si>
  <si>
    <t>MARUTI</t>
  </si>
  <si>
    <t>Oil and Natural Gas Corporation Ltd</t>
  </si>
  <si>
    <t>ONGC</t>
  </si>
  <si>
    <t>Oil &amp; Gas - Exploration &amp; Production</t>
  </si>
  <si>
    <t>UltraTech Cement Ltd</t>
  </si>
  <si>
    <t>ULTRACEMCO</t>
  </si>
  <si>
    <t>Cement</t>
  </si>
  <si>
    <t>Power Grid Corporation of India Ltd</t>
  </si>
  <si>
    <t>POWERGRID</t>
  </si>
  <si>
    <t>Power Transmission &amp; Distribution</t>
  </si>
  <si>
    <t>Wipro Ltd</t>
  </si>
  <si>
    <t>WIPRO</t>
  </si>
  <si>
    <t>Hindustan Aeronautics Ltd</t>
  </si>
  <si>
    <t>HAL</t>
  </si>
  <si>
    <t>Aerospace &amp; Defense Equipments</t>
  </si>
  <si>
    <t>Tata Motors Ltd</t>
  </si>
  <si>
    <t>TATAMOTORS</t>
  </si>
  <si>
    <t>Titan Company Ltd</t>
  </si>
  <si>
    <t>TITAN</t>
  </si>
  <si>
    <t>Precious Metals, Jewellery &amp; Watches</t>
  </si>
  <si>
    <t>Adani Enterprises Ltd</t>
  </si>
  <si>
    <t>ADANIENT</t>
  </si>
  <si>
    <t>Commodities Trading</t>
  </si>
  <si>
    <t>Siemens Ltd</t>
  </si>
  <si>
    <t>SIEMENS</t>
  </si>
  <si>
    <t>Conglomerates</t>
  </si>
  <si>
    <t>Adani Ports and Special Economic Zone Ltd</t>
  </si>
  <si>
    <t>ADANIPORTS</t>
  </si>
  <si>
    <t>Ports</t>
  </si>
  <si>
    <t>Zomato Ltd</t>
  </si>
  <si>
    <t>ZOMATO</t>
  </si>
  <si>
    <t>Online Services</t>
  </si>
  <si>
    <t>Coal India Ltd</t>
  </si>
  <si>
    <t>COALINDIA</t>
  </si>
  <si>
    <t>Mining - Coal</t>
  </si>
  <si>
    <t>Bajaj Auto Limited</t>
  </si>
  <si>
    <t>BAJAJ-AUTO</t>
  </si>
  <si>
    <t>Two Wheelers</t>
  </si>
  <si>
    <t>Bajaj Finserv Ltd</t>
  </si>
  <si>
    <t>BAJAJFINSV</t>
  </si>
  <si>
    <t>Trent Ltd</t>
  </si>
  <si>
    <t>TRENT</t>
  </si>
  <si>
    <t>Retail - Apparel</t>
  </si>
  <si>
    <t>Avenue Supermarts Ltd</t>
  </si>
  <si>
    <t>DMART</t>
  </si>
  <si>
    <t>Retail - Department Stores</t>
  </si>
  <si>
    <t>Asian Paints Ltd</t>
  </si>
  <si>
    <t>ASIANPAINT</t>
  </si>
  <si>
    <t>Paints</t>
  </si>
  <si>
    <t>JSW Steel Ltd</t>
  </si>
  <si>
    <t>JSWSTEEL</t>
  </si>
  <si>
    <t>Iron &amp; Steel</t>
  </si>
  <si>
    <t>Bharat Electronics Ltd</t>
  </si>
  <si>
    <t>BEL</t>
  </si>
  <si>
    <t>Electronic Equipments</t>
  </si>
  <si>
    <t>Nestle India Ltd</t>
  </si>
  <si>
    <t>NESTLEIND</t>
  </si>
  <si>
    <t>FMCG - Foods</t>
  </si>
  <si>
    <t>Adani Power Ltd</t>
  </si>
  <si>
    <t>ADANIPOWER</t>
  </si>
  <si>
    <t>Hindustan Zinc Ltd</t>
  </si>
  <si>
    <t>HINDZINC</t>
  </si>
  <si>
    <t>Mining - Diversified</t>
  </si>
  <si>
    <t>Varun Beverages Ltd</t>
  </si>
  <si>
    <t>VBL</t>
  </si>
  <si>
    <t>Soft Drinks</t>
  </si>
  <si>
    <t>Adani Green Energy Ltd</t>
  </si>
  <si>
    <t>ADANIGREEN</t>
  </si>
  <si>
    <t>Renewable Energy</t>
  </si>
  <si>
    <t>Jio Financial Services Ltd</t>
  </si>
  <si>
    <t>JIOFIN</t>
  </si>
  <si>
    <t>DLF Ltd</t>
  </si>
  <si>
    <t>DLF</t>
  </si>
  <si>
    <t>Real Estate</t>
  </si>
  <si>
    <t>Indian Oil Corporation Ltd</t>
  </si>
  <si>
    <t>IOC</t>
  </si>
  <si>
    <t>Indian Railway Finance Corp Ltd</t>
  </si>
  <si>
    <t>IRFC</t>
  </si>
  <si>
    <t>Specialized Finance</t>
  </si>
  <si>
    <t>LTIMindtree Ltd</t>
  </si>
  <si>
    <t>LTIM</t>
  </si>
  <si>
    <t>Tata Steel Ltd</t>
  </si>
  <si>
    <t>TATASTEEL</t>
  </si>
  <si>
    <t>Vedanta Ltd</t>
  </si>
  <si>
    <t>VEDL</t>
  </si>
  <si>
    <t>Metals - Diversified</t>
  </si>
  <si>
    <t>Grasim Industries Ltd</t>
  </si>
  <si>
    <t>GRASIM</t>
  </si>
  <si>
    <t>Interglobe Aviation Ltd</t>
  </si>
  <si>
    <t>INDIGO</t>
  </si>
  <si>
    <t>Airlines</t>
  </si>
  <si>
    <t>Tech Mahindra Ltd</t>
  </si>
  <si>
    <t>TECHM</t>
  </si>
  <si>
    <t>Divi's Laboratories Ltd</t>
  </si>
  <si>
    <t>DIVISLAB</t>
  </si>
  <si>
    <t>Labs &amp; Life Sciences Services</t>
  </si>
  <si>
    <t>Power Finance Corporation Ltd</t>
  </si>
  <si>
    <t>PFC</t>
  </si>
  <si>
    <t>ABB India Ltd</t>
  </si>
  <si>
    <t>ABB</t>
  </si>
  <si>
    <t>Heavy Electrical Equipments</t>
  </si>
  <si>
    <t>Pidilite Industries Ltd</t>
  </si>
  <si>
    <t>PIDILITIND</t>
  </si>
  <si>
    <t>Diversified Chemicals</t>
  </si>
  <si>
    <t>Hyundai Motor India Ltd</t>
  </si>
  <si>
    <t>HYUNDAI</t>
  </si>
  <si>
    <t>Hindalco Industries Ltd</t>
  </si>
  <si>
    <t>HINDALCO</t>
  </si>
  <si>
    <t>Metals - Aluminium</t>
  </si>
  <si>
    <t>SBI Life Insurance Company Ltd</t>
  </si>
  <si>
    <t>SBILIFE</t>
  </si>
  <si>
    <t>HDFC Life Insurance Company Ltd</t>
  </si>
  <si>
    <t>HDFCLIFE</t>
  </si>
  <si>
    <t>REC Limited</t>
  </si>
  <si>
    <t>RECLTD</t>
  </si>
  <si>
    <t>Eicher Motors Ltd</t>
  </si>
  <si>
    <t>EICHERMOT</t>
  </si>
  <si>
    <t>Trucks &amp; Buses</t>
  </si>
  <si>
    <t>Tata Power Company Ltd</t>
  </si>
  <si>
    <t>TATAPOWER</t>
  </si>
  <si>
    <t>Gail (India) Ltd</t>
  </si>
  <si>
    <t>GAIL</t>
  </si>
  <si>
    <t>Gas Distribution</t>
  </si>
  <si>
    <t>Ambuja Cements Ltd</t>
  </si>
  <si>
    <t>AMBUJACEM</t>
  </si>
  <si>
    <t>Bank of Baroda Ltd</t>
  </si>
  <si>
    <t>BANKBARODA</t>
  </si>
  <si>
    <t>Godrej Consumer Products Ltd</t>
  </si>
  <si>
    <t>GODREJCP</t>
  </si>
  <si>
    <t>FMCG - Personal Products</t>
  </si>
  <si>
    <t>Bharat Petroleum Corporation Ltd</t>
  </si>
  <si>
    <t>BPCL</t>
  </si>
  <si>
    <t>Macrotech Developers Ltd</t>
  </si>
  <si>
    <t>LODHA</t>
  </si>
  <si>
    <t>Cipla Ltd</t>
  </si>
  <si>
    <t>CIPLA</t>
  </si>
  <si>
    <t>Punjab National Bank</t>
  </si>
  <si>
    <t>PNB</t>
  </si>
  <si>
    <t>Britannia Industries Ltd</t>
  </si>
  <si>
    <t>BRITANNIA</t>
  </si>
  <si>
    <t>Bajaj Holdings and Investment Ltd</t>
  </si>
  <si>
    <t>BAJAJHLDNG</t>
  </si>
  <si>
    <t>Asset Management</t>
  </si>
  <si>
    <t>TVS Motor Company Ltd</t>
  </si>
  <si>
    <t>TVSMOTOR</t>
  </si>
  <si>
    <t>Samvardhana Motherson International Ltd</t>
  </si>
  <si>
    <t>MOTHERSON</t>
  </si>
  <si>
    <t>Auto Parts</t>
  </si>
  <si>
    <t>JSW Energy Ltd</t>
  </si>
  <si>
    <t>JSWENERGY</t>
  </si>
  <si>
    <t>Shriram Finance Ltd</t>
  </si>
  <si>
    <t>SHRIRAMFIN</t>
  </si>
  <si>
    <t>Bajaj Housing Finance Ltd</t>
  </si>
  <si>
    <t>BAJAJHFL</t>
  </si>
  <si>
    <t>Indian Hotels Company Ltd</t>
  </si>
  <si>
    <t>INDHOTEL</t>
  </si>
  <si>
    <t>Hotels, Resorts &amp; Cruise Lines</t>
  </si>
  <si>
    <t>Torrent Pharmaceuticals Ltd</t>
  </si>
  <si>
    <t>TORNTPHARM</t>
  </si>
  <si>
    <t>CG Power and Industrial Solutions Ltd</t>
  </si>
  <si>
    <t>CGPOWER</t>
  </si>
  <si>
    <t>United Spirits Ltd</t>
  </si>
  <si>
    <t>UNITDSPR</t>
  </si>
  <si>
    <t>Alcoholic Beverages</t>
  </si>
  <si>
    <t>Polycab India Ltd</t>
  </si>
  <si>
    <t>POLYCAB</t>
  </si>
  <si>
    <t>Electrical Components &amp; Equipments</t>
  </si>
  <si>
    <t>Havells India Ltd</t>
  </si>
  <si>
    <t>HAVELLS</t>
  </si>
  <si>
    <t>Info Edge (India) Ltd</t>
  </si>
  <si>
    <t>NAUKRI</t>
  </si>
  <si>
    <t>Swiggy Ltd</t>
  </si>
  <si>
    <t>SWIGGY</t>
  </si>
  <si>
    <t>Ntpc Green Energy Ltd</t>
  </si>
  <si>
    <t>NTPCGREEN</t>
  </si>
  <si>
    <t>Cholamandalam Investment and Finance Company Ltd</t>
  </si>
  <si>
    <t>CHOLAFIN</t>
  </si>
  <si>
    <t>Bosch Ltd</t>
  </si>
  <si>
    <t>BOSCHLTD</t>
  </si>
  <si>
    <t>Mankind Pharma Ltd</t>
  </si>
  <si>
    <t>MANKIND</t>
  </si>
  <si>
    <t>Indian Overseas Bank</t>
  </si>
  <si>
    <t>IOB</t>
  </si>
  <si>
    <t>Oracle Financial Services Software Ltd</t>
  </si>
  <si>
    <t>OFSS</t>
  </si>
  <si>
    <t>Software Services</t>
  </si>
  <si>
    <t>ICICI Prudential Life Insurance Company Ltd</t>
  </si>
  <si>
    <t>ICICIPRULI</t>
  </si>
  <si>
    <t>Adani Energy Solutions Ltd</t>
  </si>
  <si>
    <t>ADANIENSOL</t>
  </si>
  <si>
    <t>Power Infrastructure</t>
  </si>
  <si>
    <t>Dr Reddy's Laboratories Ltd</t>
  </si>
  <si>
    <t>DRREDDY</t>
  </si>
  <si>
    <t>Apollo Hospitals Enterprise Ltd</t>
  </si>
  <si>
    <t>APOLLOHOSP</t>
  </si>
  <si>
    <t>Hospitals &amp; Diagnostic Centres</t>
  </si>
  <si>
    <t>Zydus Lifesciences Ltd</t>
  </si>
  <si>
    <t>ZYDUSLIFE</t>
  </si>
  <si>
    <t>Solar Industries India Ltd</t>
  </si>
  <si>
    <t>SOLARINDS</t>
  </si>
  <si>
    <t>Commodity Chemicals</t>
  </si>
  <si>
    <t>Cummins India Ltd</t>
  </si>
  <si>
    <t>CUMMINSIND</t>
  </si>
  <si>
    <t>Industrial Machinery</t>
  </si>
  <si>
    <t>Max Healthcare Institute Ltd</t>
  </si>
  <si>
    <t>MAXHEALTH</t>
  </si>
  <si>
    <t>Hero MotoCorp Ltd</t>
  </si>
  <si>
    <t>HEROMOTOCO</t>
  </si>
  <si>
    <t>Dixon Technologies (India) Ltd</t>
  </si>
  <si>
    <t>DIXON</t>
  </si>
  <si>
    <t>Home Electronics &amp; Appliances</t>
  </si>
  <si>
    <t>Tata Consumer Products Ltd</t>
  </si>
  <si>
    <t>TATACONSUM</t>
  </si>
  <si>
    <t>Tea &amp; Coffee</t>
  </si>
  <si>
    <t>Shree Cement Ltd</t>
  </si>
  <si>
    <t>SHREECEM</t>
  </si>
  <si>
    <t>Lupin Ltd</t>
  </si>
  <si>
    <t>LUPIN</t>
  </si>
  <si>
    <t>Dabur India Ltd</t>
  </si>
  <si>
    <t>DABUR</t>
  </si>
  <si>
    <t>Union Bank of India Ltd</t>
  </si>
  <si>
    <t>UNIONBANK</t>
  </si>
  <si>
    <t>Mazagon Dock Shipbuilders Ltd</t>
  </si>
  <si>
    <t>MAZDOCK</t>
  </si>
  <si>
    <t>Shipbuilding</t>
  </si>
  <si>
    <t>Canara Bank Ltd</t>
  </si>
  <si>
    <t>CANBK</t>
  </si>
  <si>
    <t>ICICI Lombard General Insurance Company Ltd</t>
  </si>
  <si>
    <t>ICICIGI</t>
  </si>
  <si>
    <t>Indus Towers Ltd</t>
  </si>
  <si>
    <t>INDUSTOWER</t>
  </si>
  <si>
    <t>Telecom Infrastructure</t>
  </si>
  <si>
    <t>Jindal Steel And Power Ltd</t>
  </si>
  <si>
    <t>JINDALSTEL</t>
  </si>
  <si>
    <t>Rail Vikas Nigam Ltd</t>
  </si>
  <si>
    <t>RVNL</t>
  </si>
  <si>
    <t>Persistent Systems Ltd</t>
  </si>
  <si>
    <t>PERSISTENT</t>
  </si>
  <si>
    <t>HDFC Asset Management Company Ltd</t>
  </si>
  <si>
    <t>HDFCAMC</t>
  </si>
  <si>
    <t>Adani Total Gas Ltd</t>
  </si>
  <si>
    <t>ATGL</t>
  </si>
  <si>
    <t>IDBI Bank Ltd</t>
  </si>
  <si>
    <t>IDBI</t>
  </si>
  <si>
    <t>GMR Airports Ltd</t>
  </si>
  <si>
    <t>GMRINFRA</t>
  </si>
  <si>
    <t>Bharat Heavy Electricals Ltd</t>
  </si>
  <si>
    <t>BHEL</t>
  </si>
  <si>
    <t>PB Fintech Ltd</t>
  </si>
  <si>
    <t>POLICYBZR</t>
  </si>
  <si>
    <t>Suzlon Energy Ltd</t>
  </si>
  <si>
    <t>SUZLON</t>
  </si>
  <si>
    <t>Renewable Energy Equipment &amp; Services</t>
  </si>
  <si>
    <t>Marico Ltd</t>
  </si>
  <si>
    <t>MARICO</t>
  </si>
  <si>
    <t>NHPC Ltd</t>
  </si>
  <si>
    <t>NHPC</t>
  </si>
  <si>
    <t>Hindustan Petroleum Corp Ltd</t>
  </si>
  <si>
    <t>HINDPETRO</t>
  </si>
  <si>
    <t>Oil India Ltd</t>
  </si>
  <si>
    <t>OIL</t>
  </si>
  <si>
    <t>Colgate-Palmolive (India) Ltd</t>
  </si>
  <si>
    <t>COLPAL</t>
  </si>
  <si>
    <t>Indusind Bank Ltd</t>
  </si>
  <si>
    <t>INDUSINDBK</t>
  </si>
  <si>
    <t>Indian Bank</t>
  </si>
  <si>
    <t>INDIANB</t>
  </si>
  <si>
    <t>Godrej Properties Ltd</t>
  </si>
  <si>
    <t>GODREJPROP</t>
  </si>
  <si>
    <t>Muthoot Finance Ltd</t>
  </si>
  <si>
    <t>MUTHOOTFIN</t>
  </si>
  <si>
    <t>Waaree Energies Ltd</t>
  </si>
  <si>
    <t>WAAREEENER</t>
  </si>
  <si>
    <t>Kalyan Jewellers India Ltd</t>
  </si>
  <si>
    <t>KALYANKJIL</t>
  </si>
  <si>
    <t>Aurobindo Pharma Ltd</t>
  </si>
  <si>
    <t>AUROPHARMA</t>
  </si>
  <si>
    <t>Oberoi Realty Ltd</t>
  </si>
  <si>
    <t>OBEROIRLTY</t>
  </si>
  <si>
    <t>Torrent Power Ltd</t>
  </si>
  <si>
    <t>TORNTPOWER</t>
  </si>
  <si>
    <t>Prestige Estates Projects Ltd</t>
  </si>
  <si>
    <t>PRESTIGE</t>
  </si>
  <si>
    <t>General Insurance Corporation of India</t>
  </si>
  <si>
    <t>GICRE</t>
  </si>
  <si>
    <t>Tube Investments of India Ltd</t>
  </si>
  <si>
    <t>TIINDIA</t>
  </si>
  <si>
    <t>Cycles</t>
  </si>
  <si>
    <t>Bharti Hexacom Ltd</t>
  </si>
  <si>
    <t>BHARTIHEXA</t>
  </si>
  <si>
    <t>Ashok Leyland Ltd</t>
  </si>
  <si>
    <t>ASHOKLEY</t>
  </si>
  <si>
    <t>Alkem Laboratories Ltd</t>
  </si>
  <si>
    <t>ALKEM</t>
  </si>
  <si>
    <t>NMDC Ltd</t>
  </si>
  <si>
    <t>NMDC</t>
  </si>
  <si>
    <t>Mining - Iron Ore</t>
  </si>
  <si>
    <t>SRF Ltd</t>
  </si>
  <si>
    <t>SRF</t>
  </si>
  <si>
    <t>SBI Cards and Payment Services Ltd</t>
  </si>
  <si>
    <t>SBICARD</t>
  </si>
  <si>
    <t>Payment Infrastructure</t>
  </si>
  <si>
    <t>Patanjali Foods Ltd</t>
  </si>
  <si>
    <t>PATANJALI</t>
  </si>
  <si>
    <t>Packaged Foods &amp; Meats</t>
  </si>
  <si>
    <t>Indian Railway Catering and Tourism Corporation Ltd</t>
  </si>
  <si>
    <t>IRCTC</t>
  </si>
  <si>
    <t>Fertilisers And Chemicals Travancore Ltd</t>
  </si>
  <si>
    <t>FACT</t>
  </si>
  <si>
    <t>Fertilizers &amp; Agro Chemicals</t>
  </si>
  <si>
    <t>JSW Infrastructure Ltd</t>
  </si>
  <si>
    <t>JSWINFRA</t>
  </si>
  <si>
    <t>BSE Ltd</t>
  </si>
  <si>
    <t>BSE</t>
  </si>
  <si>
    <t>Stock Exchanges &amp; Ratings</t>
  </si>
  <si>
    <t>Yes Bank Ltd</t>
  </si>
  <si>
    <t>YESBANK</t>
  </si>
  <si>
    <t>Bharat Forge Ltd</t>
  </si>
  <si>
    <t>BHARATFORG</t>
  </si>
  <si>
    <t>PI Industries Ltd</t>
  </si>
  <si>
    <t>PIIND</t>
  </si>
  <si>
    <t>UNO Minda Ltd</t>
  </si>
  <si>
    <t>UNOMINDA</t>
  </si>
  <si>
    <t>Phoenix Mills Ltd</t>
  </si>
  <si>
    <t>PHOENIXLTD</t>
  </si>
  <si>
    <t>Supreme Industries Ltd</t>
  </si>
  <si>
    <t>SUPREMEIND</t>
  </si>
  <si>
    <t>Plastic Products</t>
  </si>
  <si>
    <t>Linde India Ltd</t>
  </si>
  <si>
    <t>LINDEINDIA</t>
  </si>
  <si>
    <t>Abbott India Ltd</t>
  </si>
  <si>
    <t>ABBOTINDIA</t>
  </si>
  <si>
    <t>Vodafone Idea Ltd</t>
  </si>
  <si>
    <t>IDEA</t>
  </si>
  <si>
    <t>Coforge Ltd</t>
  </si>
  <si>
    <t>COFORGE</t>
  </si>
  <si>
    <t>Berger Paints India Ltd</t>
  </si>
  <si>
    <t>BERGEPAINT</t>
  </si>
  <si>
    <t>One 97 Communications Ltd</t>
  </si>
  <si>
    <t>PAYTM</t>
  </si>
  <si>
    <t>Business Support Services</t>
  </si>
  <si>
    <t>Mphasis Ltd</t>
  </si>
  <si>
    <t>MPHASIS</t>
  </si>
  <si>
    <t>Jindal Stainless Ltd</t>
  </si>
  <si>
    <t>JSL</t>
  </si>
  <si>
    <t>Schaeffler India Ltd</t>
  </si>
  <si>
    <t>SCHAEFFLER</t>
  </si>
  <si>
    <t>L&amp;T Technology Services Ltd</t>
  </si>
  <si>
    <t>LTTS</t>
  </si>
  <si>
    <t>Indian Renewable Energy Development Agency Ltd</t>
  </si>
  <si>
    <t>IREDA</t>
  </si>
  <si>
    <t>Premier Energies Ltd</t>
  </si>
  <si>
    <t>PREMIERENE</t>
  </si>
  <si>
    <t>Motilal Oswal Financial Services Ltd</t>
  </si>
  <si>
    <t>MOTILALOFS</t>
  </si>
  <si>
    <t>Diversified Financials</t>
  </si>
  <si>
    <t>Voltas Ltd</t>
  </si>
  <si>
    <t>VOLTAS</t>
  </si>
  <si>
    <t>Balkrishna Industries Ltd</t>
  </si>
  <si>
    <t>BALKRISIND</t>
  </si>
  <si>
    <t>Tires &amp; Rubber</t>
  </si>
  <si>
    <t>UCO Bank</t>
  </si>
  <si>
    <t>UCOBANK</t>
  </si>
  <si>
    <t>MRF Ltd</t>
  </si>
  <si>
    <t>MRF</t>
  </si>
  <si>
    <t>Coromandel International Ltd</t>
  </si>
  <si>
    <t>COROMANDEL</t>
  </si>
  <si>
    <t>Federal Bank Ltd</t>
  </si>
  <si>
    <t>FEDERALBNK</t>
  </si>
  <si>
    <t>Thermax Limited</t>
  </si>
  <si>
    <t>THERMAX</t>
  </si>
  <si>
    <t>Procter &amp; Gamble Hygiene and Health Care Ltd</t>
  </si>
  <si>
    <t>PGHH</t>
  </si>
  <si>
    <t>United Breweries Ltd</t>
  </si>
  <si>
    <t>UBL</t>
  </si>
  <si>
    <t>Hitachi Energy India Ltd</t>
  </si>
  <si>
    <t>POWERINDIA</t>
  </si>
  <si>
    <t>Aditya Birla Capital Ltd</t>
  </si>
  <si>
    <t>ABCAPITAL</t>
  </si>
  <si>
    <t>Container Corporation of India Ltd</t>
  </si>
  <si>
    <t>CONCOR</t>
  </si>
  <si>
    <t>Logistics</t>
  </si>
  <si>
    <t>Bank of India Ltd</t>
  </si>
  <si>
    <t>BANKINDIA</t>
  </si>
  <si>
    <t>Tata Communications Ltd</t>
  </si>
  <si>
    <t>TATACOMM</t>
  </si>
  <si>
    <t>Petronet LNG Ltd</t>
  </si>
  <si>
    <t>PETRONET</t>
  </si>
  <si>
    <t>Oil &amp; Gas - Storage &amp; Transportation</t>
  </si>
  <si>
    <t>Page Industries Ltd</t>
  </si>
  <si>
    <t>PAGEIND</t>
  </si>
  <si>
    <t>Apparel &amp; Accessories</t>
  </si>
  <si>
    <t>Fortis Healthcare Ltd</t>
  </si>
  <si>
    <t>FORTIS</t>
  </si>
  <si>
    <t>Lloyds Metals And Energy Ltd</t>
  </si>
  <si>
    <t>LLOYDSME</t>
  </si>
  <si>
    <t>Fsn E-Commerce Ventures Ltd</t>
  </si>
  <si>
    <t>NYKAA</t>
  </si>
  <si>
    <t>Wellness Services</t>
  </si>
  <si>
    <t>Central Bank of India Ltd</t>
  </si>
  <si>
    <t>CENTRALBK</t>
  </si>
  <si>
    <t>Steel Authority of India Ltd</t>
  </si>
  <si>
    <t>SAIL</t>
  </si>
  <si>
    <t>Astral Ltd</t>
  </si>
  <si>
    <t>ASTRAL</t>
  </si>
  <si>
    <t>Building Products - Pipes</t>
  </si>
  <si>
    <t>Housing and Urban Development Corporation Ltd</t>
  </si>
  <si>
    <t>HUDCO</t>
  </si>
  <si>
    <t>IDFC First Bank Ltd</t>
  </si>
  <si>
    <t>IDFCFIRSTB</t>
  </si>
  <si>
    <t>UPL Ltd</t>
  </si>
  <si>
    <t>UPL</t>
  </si>
  <si>
    <t>SJVN Ltd</t>
  </si>
  <si>
    <t>SJVN</t>
  </si>
  <si>
    <t>GE Vernova T&amp;D India Ltd</t>
  </si>
  <si>
    <t>GVT&amp;D</t>
  </si>
  <si>
    <t>National Aluminium Co Ltd</t>
  </si>
  <si>
    <t>NATIONALUM</t>
  </si>
  <si>
    <t>Bank of Maharashtra Ltd</t>
  </si>
  <si>
    <t>MAHABANK</t>
  </si>
  <si>
    <t>Biocon Ltd</t>
  </si>
  <si>
    <t>BIOCON</t>
  </si>
  <si>
    <t>Biotechnology</t>
  </si>
  <si>
    <t>Sundaram Finance Ltd</t>
  </si>
  <si>
    <t>SUNDARMFIN</t>
  </si>
  <si>
    <t>Gujarat Fluorochemicals Ltd</t>
  </si>
  <si>
    <t>FLUOROCHEM</t>
  </si>
  <si>
    <t>Specialty Chemicals</t>
  </si>
  <si>
    <t>Nippon Life India Asset Management Ltd</t>
  </si>
  <si>
    <t>NAM-INDIA</t>
  </si>
  <si>
    <t>AU Small Finance Bank Ltd</t>
  </si>
  <si>
    <t>AUBANK</t>
  </si>
  <si>
    <t>360 One Wam Ltd</t>
  </si>
  <si>
    <t>360ONE</t>
  </si>
  <si>
    <t>Investment Banking &amp; Brokerage</t>
  </si>
  <si>
    <t>Glenmark Pharmaceuticals Ltd</t>
  </si>
  <si>
    <t>GLENMARK</t>
  </si>
  <si>
    <t>Jubilant Foodworks Ltd</t>
  </si>
  <si>
    <t>JUBLFOOD</t>
  </si>
  <si>
    <t>Restaurants &amp; Cafes</t>
  </si>
  <si>
    <t>Bharat Dynamics Ltd</t>
  </si>
  <si>
    <t>BDL</t>
  </si>
  <si>
    <t>APL Apollo Tubes Ltd</t>
  </si>
  <si>
    <t>APLAPOLLO</t>
  </si>
  <si>
    <t>ACC Ltd</t>
  </si>
  <si>
    <t>ACC</t>
  </si>
  <si>
    <t>Sona BLW Precision Forgings Ltd</t>
  </si>
  <si>
    <t>SONACOMS</t>
  </si>
  <si>
    <t>Tata Elxsi Ltd</t>
  </si>
  <si>
    <t>TATAELXSI</t>
  </si>
  <si>
    <t>Cochin Shipyard Ltd</t>
  </si>
  <si>
    <t>COCHINSHIP</t>
  </si>
  <si>
    <t>GlaxoSmithKline Pharmaceuticals Ltd</t>
  </si>
  <si>
    <t>GLAXO</t>
  </si>
  <si>
    <t>KEI Industries Ltd</t>
  </si>
  <si>
    <t>KEI</t>
  </si>
  <si>
    <t>Cables</t>
  </si>
  <si>
    <t>Adani Wilmar Ltd</t>
  </si>
  <si>
    <t>AWL</t>
  </si>
  <si>
    <t>Apar Industries Ltd</t>
  </si>
  <si>
    <t>APARINDS</t>
  </si>
  <si>
    <t>CRISIL Ltd</t>
  </si>
  <si>
    <t>CRISIL</t>
  </si>
  <si>
    <t>IPCA Laboratories Ltd</t>
  </si>
  <si>
    <t>IPCALAB</t>
  </si>
  <si>
    <t>Max Financial Services Ltd</t>
  </si>
  <si>
    <t>MFSL</t>
  </si>
  <si>
    <t>Escorts Kubota Ltd</t>
  </si>
  <si>
    <t>ESCORTS</t>
  </si>
  <si>
    <t>Tractors</t>
  </si>
  <si>
    <t>Exide Industries Ltd</t>
  </si>
  <si>
    <t>EXIDEIND</t>
  </si>
  <si>
    <t>Batteries</t>
  </si>
  <si>
    <t>Kaynes Technology India Ltd</t>
  </si>
  <si>
    <t>KAYNES</t>
  </si>
  <si>
    <t>Blue Star Ltd</t>
  </si>
  <si>
    <t>BLUESTARCO</t>
  </si>
  <si>
    <t>Tata Technologies Ltd</t>
  </si>
  <si>
    <t>TATATECH</t>
  </si>
  <si>
    <t>Ajanta Pharma Ltd</t>
  </si>
  <si>
    <t>AJANTPHARM</t>
  </si>
  <si>
    <t>Syngene International Ltd</t>
  </si>
  <si>
    <t>SYNGENE</t>
  </si>
  <si>
    <t>Deepak Nitrite Ltd</t>
  </si>
  <si>
    <t>DEEPAKNTR</t>
  </si>
  <si>
    <t>KPIT Technologies Ltd</t>
  </si>
  <si>
    <t>KPITTECH</t>
  </si>
  <si>
    <t>Ola Electric Mobility Ltd</t>
  </si>
  <si>
    <t>OLAELEC</t>
  </si>
  <si>
    <t>3M India Ltd</t>
  </si>
  <si>
    <t>3MINDIA</t>
  </si>
  <si>
    <t>Stationery</t>
  </si>
  <si>
    <t>Godrej Industries Ltd</t>
  </si>
  <si>
    <t>GODREJIND</t>
  </si>
  <si>
    <t>Honeywell Automation India Ltd</t>
  </si>
  <si>
    <t>HONAUT</t>
  </si>
  <si>
    <t>NLC India Ltd</t>
  </si>
  <si>
    <t>NLCINDIA</t>
  </si>
  <si>
    <t>L&amp;T Finance Ltd</t>
  </si>
  <si>
    <t>LTF</t>
  </si>
  <si>
    <t>Piramal Pharma Ltd</t>
  </si>
  <si>
    <t>PPLPHARMA</t>
  </si>
  <si>
    <t>LIC Housing Finance Ltd</t>
  </si>
  <si>
    <t>LICHSGFIN</t>
  </si>
  <si>
    <t>Home Financing</t>
  </si>
  <si>
    <t>Vedant Fashions Ltd</t>
  </si>
  <si>
    <t>MANYAVAR</t>
  </si>
  <si>
    <t>Textiles</t>
  </si>
  <si>
    <t>Central Depository Services (India) Ltd</t>
  </si>
  <si>
    <t>CDSL</t>
  </si>
  <si>
    <t>Dalmia Bharat Ltd</t>
  </si>
  <si>
    <t>DALBHARAT</t>
  </si>
  <si>
    <t>Punjab &amp; Sind Bank</t>
  </si>
  <si>
    <t>PSB</t>
  </si>
  <si>
    <t>Mahindra and Mahindra Financial Services Ltd</t>
  </si>
  <si>
    <t>M&amp;MFIN</t>
  </si>
  <si>
    <t>Metro Brands Ltd</t>
  </si>
  <si>
    <t>METROBRAND</t>
  </si>
  <si>
    <t>Footwear</t>
  </si>
  <si>
    <t>Tata Investment Corporation Ltd</t>
  </si>
  <si>
    <t>TATAINVEST</t>
  </si>
  <si>
    <t>Aditya Birla Fashion and Retail Ltd</t>
  </si>
  <si>
    <t>ABFRL</t>
  </si>
  <si>
    <t>KPR Mill Ltd</t>
  </si>
  <si>
    <t>KPRMILL</t>
  </si>
  <si>
    <t>Suven Pharmaceuticals Ltd</t>
  </si>
  <si>
    <t>SUVENPHAR</t>
  </si>
  <si>
    <t>J K Cement Ltd</t>
  </si>
  <si>
    <t>JKCEMENT</t>
  </si>
  <si>
    <t>Endurance Technologies Ltd</t>
  </si>
  <si>
    <t>ENDURANCE</t>
  </si>
  <si>
    <t>Gujarat Gas Ltd</t>
  </si>
  <si>
    <t>GUJGASLTD</t>
  </si>
  <si>
    <t>Radico Khaitan Ltd</t>
  </si>
  <si>
    <t>RADICO</t>
  </si>
  <si>
    <t>AIA Engineering Ltd</t>
  </si>
  <si>
    <t>AIAENG</t>
  </si>
  <si>
    <t>Apollo Tyres Ltd</t>
  </si>
  <si>
    <t>APOLLOTYRE</t>
  </si>
  <si>
    <t>IRB Infrastructure Developers Ltd</t>
  </si>
  <si>
    <t>IRB</t>
  </si>
  <si>
    <t>Embassy Office Parks REIT</t>
  </si>
  <si>
    <t>EMBASSY</t>
  </si>
  <si>
    <t>New India Assurance Company Ltd</t>
  </si>
  <si>
    <t>NIACL</t>
  </si>
  <si>
    <t>Gillette India Ltd</t>
  </si>
  <si>
    <t>GILLETTE</t>
  </si>
  <si>
    <t>Aegis Logistics Ltd</t>
  </si>
  <si>
    <t>AEGISLOG</t>
  </si>
  <si>
    <t>Go Digit General Insurance Ltd</t>
  </si>
  <si>
    <t>GODIGIT</t>
  </si>
  <si>
    <t>Multi Commodity Exchange of India Ltd</t>
  </si>
  <si>
    <t>MCX</t>
  </si>
  <si>
    <t>Brainbees Solutions Ltd</t>
  </si>
  <si>
    <t>FIRSTCRY</t>
  </si>
  <si>
    <t>Cholamandalam Financial Holdings Ltd</t>
  </si>
  <si>
    <t>CHOLAHLDNG</t>
  </si>
  <si>
    <t>Laurus Labs Ltd</t>
  </si>
  <si>
    <t>LAURUSLABS</t>
  </si>
  <si>
    <t>Aditya Birla Real Estate Ltd</t>
  </si>
  <si>
    <t>ABREL</t>
  </si>
  <si>
    <t>Brigade Enterprises Ltd</t>
  </si>
  <si>
    <t>BRIGADE</t>
  </si>
  <si>
    <t>Sun Tv Network Ltd</t>
  </si>
  <si>
    <t>SUNTV</t>
  </si>
  <si>
    <t>TV Channels &amp; Broadcasters</t>
  </si>
  <si>
    <t>Emami Ltd</t>
  </si>
  <si>
    <t>EMAMILTD</t>
  </si>
  <si>
    <t>Godfrey Phillips India Ltd</t>
  </si>
  <si>
    <t>GODFRYPHLP</t>
  </si>
  <si>
    <t>Global Health Ltd</t>
  </si>
  <si>
    <t>MEDANTA</t>
  </si>
  <si>
    <t>Gland Pharma Ltd</t>
  </si>
  <si>
    <t>GLAND</t>
  </si>
  <si>
    <t>ICICI Securities Ltd</t>
  </si>
  <si>
    <t>ISEC</t>
  </si>
  <si>
    <t>Tata Chemicals Ltd</t>
  </si>
  <si>
    <t>TATACHEM</t>
  </si>
  <si>
    <t>Motherson Sumi Wiring India Ltd</t>
  </si>
  <si>
    <t>MSUMI</t>
  </si>
  <si>
    <t>Jyoti CNC Automation Ltd</t>
  </si>
  <si>
    <t>JYOTICNC</t>
  </si>
  <si>
    <t>Poly Medicure Ltd</t>
  </si>
  <si>
    <t>POLYMED</t>
  </si>
  <si>
    <t>Health Care Equipment &amp; Supplies</t>
  </si>
  <si>
    <t>KEC International Ltd</t>
  </si>
  <si>
    <t>KEC</t>
  </si>
  <si>
    <t>Carborundum Universal Ltd</t>
  </si>
  <si>
    <t>CARBORUNIV</t>
  </si>
  <si>
    <t>Star Health and Allied Insurance Company Ltd</t>
  </si>
  <si>
    <t>STARHEALTH</t>
  </si>
  <si>
    <t>ITI Ltd</t>
  </si>
  <si>
    <t>ITI</t>
  </si>
  <si>
    <t>Telecom Equipments</t>
  </si>
  <si>
    <t>Sumitomo Chemical India Ltd</t>
  </si>
  <si>
    <t>SUMICHEM</t>
  </si>
  <si>
    <t>Poonawalla Fincorp Ltd</t>
  </si>
  <si>
    <t>POONAWALLA</t>
  </si>
  <si>
    <t>Bandhan Bank Ltd</t>
  </si>
  <si>
    <t>BANDHANBNK</t>
  </si>
  <si>
    <t>Mangalore Refinery and Petrochemicals Ltd</t>
  </si>
  <si>
    <t>MRPL</t>
  </si>
  <si>
    <t>J B Chemicals and Pharmaceuticals Ltd</t>
  </si>
  <si>
    <t>JBCHEPHARM</t>
  </si>
  <si>
    <t>Authum Investment &amp; Infrastructure Ltd</t>
  </si>
  <si>
    <t>AIIL</t>
  </si>
  <si>
    <t>NBCC (India) Ltd</t>
  </si>
  <si>
    <t>NBCC</t>
  </si>
  <si>
    <t>Hindustan Copper Ltd</t>
  </si>
  <si>
    <t>HINDCOPPER</t>
  </si>
  <si>
    <t>Mining - Copper</t>
  </si>
  <si>
    <t>Piramal Enterprises Ltd</t>
  </si>
  <si>
    <t>PEL</t>
  </si>
  <si>
    <t>TVS Holdings Ltd</t>
  </si>
  <si>
    <t>TVSHLTD</t>
  </si>
  <si>
    <t>Crompton Greaves Consumer Electricals Ltd</t>
  </si>
  <si>
    <t>CROMPTON</t>
  </si>
  <si>
    <t>Angel One Ltd</t>
  </si>
  <si>
    <t>ANGELONE</t>
  </si>
  <si>
    <t>BASF India Ltd</t>
  </si>
  <si>
    <t>BASF</t>
  </si>
  <si>
    <t>Himadri Speciality Chemical Ltd</t>
  </si>
  <si>
    <t>HSCL</t>
  </si>
  <si>
    <t>Emcure Pharmaceuticals Ltd</t>
  </si>
  <si>
    <t>EMCURE</t>
  </si>
  <si>
    <t>Narayana Hrudayalaya Ltd</t>
  </si>
  <si>
    <t>NH</t>
  </si>
  <si>
    <t>Bayer Cropscience Ltd</t>
  </si>
  <si>
    <t>BAYERCROP</t>
  </si>
  <si>
    <t>Timken India Ltd</t>
  </si>
  <si>
    <t>TIMKEN</t>
  </si>
  <si>
    <t>Firstsource Solutions Ltd</t>
  </si>
  <si>
    <t>FSL</t>
  </si>
  <si>
    <t>Outsourced services</t>
  </si>
  <si>
    <t>Dr. Lal PathLabs Ltd</t>
  </si>
  <si>
    <t>LALPATHLAB</t>
  </si>
  <si>
    <t>Aditya Birla Sun Life AMC Ltd</t>
  </si>
  <si>
    <t>ABSLAMC</t>
  </si>
  <si>
    <t>Delhivery Ltd</t>
  </si>
  <si>
    <t>DELHIVERY</t>
  </si>
  <si>
    <t>Inox Wind Ltd</t>
  </si>
  <si>
    <t>INOXWIND</t>
  </si>
  <si>
    <t>Aster DM Healthcare Ltd</t>
  </si>
  <si>
    <t>ASTERDM</t>
  </si>
  <si>
    <t>SKF India Ltd</t>
  </si>
  <si>
    <t>SKFINDIA</t>
  </si>
  <si>
    <t>Natco Pharma Ltd</t>
  </si>
  <si>
    <t>NATCOPHARM</t>
  </si>
  <si>
    <t>Triveni Turbine Ltd</t>
  </si>
  <si>
    <t>TRITURBINE</t>
  </si>
  <si>
    <t>Computer Age Management Services Ltd</t>
  </si>
  <si>
    <t>CAMS</t>
  </si>
  <si>
    <t>Pfizer Ltd</t>
  </si>
  <si>
    <t>PFIZER</t>
  </si>
  <si>
    <t>Sundram Fasteners Ltd</t>
  </si>
  <si>
    <t>SUNDRMFAST</t>
  </si>
  <si>
    <t>Ratnamani Metals and Tubes Ltd</t>
  </si>
  <si>
    <t>RATNAMANI</t>
  </si>
  <si>
    <t>Ramco Cements Limited</t>
  </si>
  <si>
    <t>RAMCOCEM</t>
  </si>
  <si>
    <t>Hatsun Agro Product Ltd</t>
  </si>
  <si>
    <t>HATSUN</t>
  </si>
  <si>
    <t>EIH Ltd</t>
  </si>
  <si>
    <t>EIHOTEL</t>
  </si>
  <si>
    <t>ZF Commercial Vehicle Control Systems India Ltd</t>
  </si>
  <si>
    <t>ZFCVINDIA</t>
  </si>
  <si>
    <t>Krishna Institute of Medical Sciences Ltd</t>
  </si>
  <si>
    <t>KIMS</t>
  </si>
  <si>
    <t>Nuvama Wealth Management Ltd</t>
  </si>
  <si>
    <t>NUVAMA</t>
  </si>
  <si>
    <t>Whirlpool of India Ltd</t>
  </si>
  <si>
    <t>WHIRLPOOL</t>
  </si>
  <si>
    <t>Amara Raja Energy &amp; Mobility Ltd</t>
  </si>
  <si>
    <t>ARE&amp;M</t>
  </si>
  <si>
    <t>Grindwell Norton Ltd</t>
  </si>
  <si>
    <t>GRINDWELL</t>
  </si>
  <si>
    <t>Shyam Metalics and Energy Ltd</t>
  </si>
  <si>
    <t>SHYAMMETL</t>
  </si>
  <si>
    <t>Tejas Networks Ltd</t>
  </si>
  <si>
    <t>TEJASNET</t>
  </si>
  <si>
    <t>PNB Housing Finance Ltd</t>
  </si>
  <si>
    <t>PNBHOUSING</t>
  </si>
  <si>
    <t>CESC Ltd</t>
  </si>
  <si>
    <t>CESC</t>
  </si>
  <si>
    <t>CPSE ETF</t>
  </si>
  <si>
    <t>CPSEETF</t>
  </si>
  <si>
    <t>Equity</t>
  </si>
  <si>
    <t>Anant Raj Ltd</t>
  </si>
  <si>
    <t>ANANTRAJ</t>
  </si>
  <si>
    <t>Indraprastha Gas Ltd</t>
  </si>
  <si>
    <t>IGL</t>
  </si>
  <si>
    <t>Wockhardt Ltd</t>
  </si>
  <si>
    <t>WOCKPHARMA</t>
  </si>
  <si>
    <t>Affle (India) Ltd</t>
  </si>
  <si>
    <t>AFFLE</t>
  </si>
  <si>
    <t>Advertising</t>
  </si>
  <si>
    <t>Kansai Nerolac Paints Ltd</t>
  </si>
  <si>
    <t>KANSAINER</t>
  </si>
  <si>
    <t>KIOCL Ltd</t>
  </si>
  <si>
    <t>KIOCL</t>
  </si>
  <si>
    <t>Concord Biotech Ltd</t>
  </si>
  <si>
    <t>CONCORDBIO</t>
  </si>
  <si>
    <t>Atul Ltd</t>
  </si>
  <si>
    <t>ATUL</t>
  </si>
  <si>
    <t>Alembic Pharmaceuticals Ltd</t>
  </si>
  <si>
    <t>APLLTD</t>
  </si>
  <si>
    <t>Neuland Laboratories Ltd</t>
  </si>
  <si>
    <t>NEULANDLAB</t>
  </si>
  <si>
    <t>Jupiter Wagons Ltd</t>
  </si>
  <si>
    <t>JWL</t>
  </si>
  <si>
    <t>Rail</t>
  </si>
  <si>
    <t>Chambal Fertilisers and Chemicals Ltd</t>
  </si>
  <si>
    <t>CHAMBLFERT</t>
  </si>
  <si>
    <t>Amber Enterprises India Ltd</t>
  </si>
  <si>
    <t>AMBER</t>
  </si>
  <si>
    <t>Cyient Ltd</t>
  </si>
  <si>
    <t>CYIENT</t>
  </si>
  <si>
    <t>Welspun Corp Ltd</t>
  </si>
  <si>
    <t>WELCORP</t>
  </si>
  <si>
    <t>Elgi Equipments Ltd</t>
  </si>
  <si>
    <t>ELGIEQUIP</t>
  </si>
  <si>
    <t>Nexus Select Trust</t>
  </si>
  <si>
    <t>NXST</t>
  </si>
  <si>
    <t>Mindspace Business Parks REIT</t>
  </si>
  <si>
    <t>MINDSPACE</t>
  </si>
  <si>
    <t>Bikaji Foods International Ltd</t>
  </si>
  <si>
    <t>BIKAJI</t>
  </si>
  <si>
    <t>Kfin Technologies Ltd</t>
  </si>
  <si>
    <t>KFINTECH</t>
  </si>
  <si>
    <t>Gujarat State Petronet Ltd</t>
  </si>
  <si>
    <t>GSPL</t>
  </si>
  <si>
    <t>Devyani International Ltd</t>
  </si>
  <si>
    <t>DEVYANI</t>
  </si>
  <si>
    <t>Schneider Electric Infrastructure Ltd</t>
  </si>
  <si>
    <t>SCHNEIDER</t>
  </si>
  <si>
    <t>Castrol India Ltd</t>
  </si>
  <si>
    <t>CASTROLIND</t>
  </si>
  <si>
    <t>Ircon International Ltd</t>
  </si>
  <si>
    <t>IRCON</t>
  </si>
  <si>
    <t>Jindal SAW Ltd</t>
  </si>
  <si>
    <t>JINDALSAW</t>
  </si>
  <si>
    <t>Eris Lifesciences Ltd</t>
  </si>
  <si>
    <t>ERIS</t>
  </si>
  <si>
    <t>Jubilant Pharmova Ltd</t>
  </si>
  <si>
    <t>JUBLPHARMA</t>
  </si>
  <si>
    <t>NCC Ltd</t>
  </si>
  <si>
    <t>NCC</t>
  </si>
  <si>
    <t>Chalet Hotels Ltd</t>
  </si>
  <si>
    <t>CHALET</t>
  </si>
  <si>
    <t>Vinati Organics Ltd</t>
  </si>
  <si>
    <t>VINATIORGA</t>
  </si>
  <si>
    <t>Garden Reach Shipbuilders &amp; Engineers Ltd</t>
  </si>
  <si>
    <t>GRSE</t>
  </si>
  <si>
    <t>Kajaria Ceramics Ltd</t>
  </si>
  <si>
    <t>KAJARIACER</t>
  </si>
  <si>
    <t>Building Products - Ceramics</t>
  </si>
  <si>
    <t>Five-Star Business Finance Ltd</t>
  </si>
  <si>
    <t>FIVESTAR</t>
  </si>
  <si>
    <t>Swan Energy Ltd</t>
  </si>
  <si>
    <t>SWANENERGY</t>
  </si>
  <si>
    <t>Karur Vysya Bank Ltd</t>
  </si>
  <si>
    <t>KARURVYSYA</t>
  </si>
  <si>
    <t>Signatureglobal (India) Ltd</t>
  </si>
  <si>
    <t>SIGNATURE</t>
  </si>
  <si>
    <t>PG Electroplast Ltd</t>
  </si>
  <si>
    <t>PGEL</t>
  </si>
  <si>
    <t>HFCL Ltd</t>
  </si>
  <si>
    <t>HFCL</t>
  </si>
  <si>
    <t>Aadhar Housing Finance Ltd</t>
  </si>
  <si>
    <t>AADHARHFC</t>
  </si>
  <si>
    <t>JBM Auto Ltd</t>
  </si>
  <si>
    <t>JBMA</t>
  </si>
  <si>
    <t>Afcons Infrastructure Ltd</t>
  </si>
  <si>
    <t>AFCONS</t>
  </si>
  <si>
    <t>Kalpataru Projects International Ltd</t>
  </si>
  <si>
    <t>KPIL</t>
  </si>
  <si>
    <t>CIE Automotive India Ltd</t>
  </si>
  <si>
    <t>CIEINDIA</t>
  </si>
  <si>
    <t>Doms Industries Ltd</t>
  </si>
  <si>
    <t>DOMS</t>
  </si>
  <si>
    <t>V Guard Industries Ltd</t>
  </si>
  <si>
    <t>VGUARD</t>
  </si>
  <si>
    <t>Bata India Ltd</t>
  </si>
  <si>
    <t>BATAINDIA</t>
  </si>
  <si>
    <t>Kirloskar Brothers Ltd</t>
  </si>
  <si>
    <t>KIRLOSBROS</t>
  </si>
  <si>
    <t>DCM Shriram Ltd</t>
  </si>
  <si>
    <t>DCMSHRIRAM</t>
  </si>
  <si>
    <t>IIFL Finance Ltd</t>
  </si>
  <si>
    <t>IIFL</t>
  </si>
  <si>
    <t>Blue Dart Express Ltd</t>
  </si>
  <si>
    <t>BLUEDART</t>
  </si>
  <si>
    <t>BEML Ltd</t>
  </si>
  <si>
    <t>BEML</t>
  </si>
  <si>
    <t>Finolex Cables Ltd</t>
  </si>
  <si>
    <t>FINCABLES</t>
  </si>
  <si>
    <t>PTC Industries Ltd</t>
  </si>
  <si>
    <t>PTCIL</t>
  </si>
  <si>
    <t>Ramkrishna Forgings Ltd</t>
  </si>
  <si>
    <t>RKFORGE</t>
  </si>
  <si>
    <t>Cello World Ltd</t>
  </si>
  <si>
    <t>CELLO</t>
  </si>
  <si>
    <t>Navin Fluorine International Ltd</t>
  </si>
  <si>
    <t>NAVINFLUOR</t>
  </si>
  <si>
    <t>Sonata Software Ltd</t>
  </si>
  <si>
    <t>SONATSOFTW</t>
  </si>
  <si>
    <t>LMW Ltd</t>
  </si>
  <si>
    <t>LMW</t>
  </si>
  <si>
    <t>Deepak Fertilisers and Petrochemicals Corp Ltd</t>
  </si>
  <si>
    <t>DEEPAKFERT</t>
  </si>
  <si>
    <t>Sagility India Ltd</t>
  </si>
  <si>
    <t>SAGILITY</t>
  </si>
  <si>
    <t>HBL Engineering Ltd</t>
  </si>
  <si>
    <t>HBLPOWER</t>
  </si>
  <si>
    <t>Anand Rathi Wealth Ltd</t>
  </si>
  <si>
    <t>ANANDRATHI</t>
  </si>
  <si>
    <t>Capri Global Capital Ltd</t>
  </si>
  <si>
    <t>CGCL</t>
  </si>
  <si>
    <t>Zensar Technologies Ltd</t>
  </si>
  <si>
    <t>ZENSARTECH</t>
  </si>
  <si>
    <t>Techno Electric &amp; Engineering Company Ltd</t>
  </si>
  <si>
    <t>TECHNOE</t>
  </si>
  <si>
    <t>Trident Ltd</t>
  </si>
  <si>
    <t>TRIDENT</t>
  </si>
  <si>
    <t>Zen Technologies Ltd</t>
  </si>
  <si>
    <t>ZENTEC</t>
  </si>
  <si>
    <t>Akzo Nobel India Ltd</t>
  </si>
  <si>
    <t>AKZOINDIA</t>
  </si>
  <si>
    <t>Tbo Tek Ltd</t>
  </si>
  <si>
    <t>TBOTEK</t>
  </si>
  <si>
    <t>Tour &amp; Travel Services</t>
  </si>
  <si>
    <t>Bombay Burmah Trading Corporation</t>
  </si>
  <si>
    <t>BBTC</t>
  </si>
  <si>
    <t>Sobha Ltd</t>
  </si>
  <si>
    <t>SOBHA</t>
  </si>
  <si>
    <t>Caplin Point Laboratories Ltd</t>
  </si>
  <si>
    <t>CAPLIPOINT</t>
  </si>
  <si>
    <t>IFCI Ltd</t>
  </si>
  <si>
    <t>IFCI</t>
  </si>
  <si>
    <t>Relaxo Footwears Ltd</t>
  </si>
  <si>
    <t>RELAXO</t>
  </si>
  <si>
    <t>Asahi India Glass Ltd</t>
  </si>
  <si>
    <t>ASAHIINDIA</t>
  </si>
  <si>
    <t>Finolex Industries Ltd</t>
  </si>
  <si>
    <t>FINPIPE</t>
  </si>
  <si>
    <t>ACME Solar Holdings Ltd</t>
  </si>
  <si>
    <t>ACMESOLAR</t>
  </si>
  <si>
    <t>UTI Asset Management Company Ltd</t>
  </si>
  <si>
    <t>UTIAMC</t>
  </si>
  <si>
    <t>Jai Balaji Industries Ltd</t>
  </si>
  <si>
    <t>JAIBALAJI</t>
  </si>
  <si>
    <t>Newgen Software Technologies Ltd</t>
  </si>
  <si>
    <t>NEWGEN</t>
  </si>
  <si>
    <t>Astrazeneca Pharma India Ltd</t>
  </si>
  <si>
    <t>ASTRAZEN</t>
  </si>
  <si>
    <t>eClerx Services Limited</t>
  </si>
  <si>
    <t>ECLERX</t>
  </si>
  <si>
    <t>PCBL Chemical Ltd</t>
  </si>
  <si>
    <t>PCBL</t>
  </si>
  <si>
    <t>Birlasoft Ltd</t>
  </si>
  <si>
    <t>BSOFT</t>
  </si>
  <si>
    <t>Indegene Ltd</t>
  </si>
  <si>
    <t>INDGN</t>
  </si>
  <si>
    <t>Kirloskar Oil Engines Ltd</t>
  </si>
  <si>
    <t>KIRLOSENG</t>
  </si>
  <si>
    <t>R R Kabel Ltd</t>
  </si>
  <si>
    <t>RRKABEL</t>
  </si>
  <si>
    <t>Aarti Industries Ltd</t>
  </si>
  <si>
    <t>AARTIIND</t>
  </si>
  <si>
    <t>Titagarh Rail Systems Ltd</t>
  </si>
  <si>
    <t>TITAGARH</t>
  </si>
  <si>
    <t>Rainbow Children's Medicare Ltd</t>
  </si>
  <si>
    <t>RAINBOW</t>
  </si>
  <si>
    <t>Century Plyboards (India) Ltd</t>
  </si>
  <si>
    <t>CENTURYPLY</t>
  </si>
  <si>
    <t>Wood Products</t>
  </si>
  <si>
    <t>Aptus Value Housing Finance India Ltd</t>
  </si>
  <si>
    <t>APTUS</t>
  </si>
  <si>
    <t>Bls International Services Ltd</t>
  </si>
  <si>
    <t>BLS</t>
  </si>
  <si>
    <t>Fine Organic Industries Ltd</t>
  </si>
  <si>
    <t>FINEORG</t>
  </si>
  <si>
    <t>G R Infraprojects Ltd</t>
  </si>
  <si>
    <t>GRINFRA</t>
  </si>
  <si>
    <t>Sarda Energy &amp; Minerals Ltd</t>
  </si>
  <si>
    <t>SARDAEN</t>
  </si>
  <si>
    <t>Great Eastern Shipping Company Ltd</t>
  </si>
  <si>
    <t>GESHIP</t>
  </si>
  <si>
    <t>JSW Holdings Ltd</t>
  </si>
  <si>
    <t>JSWHL</t>
  </si>
  <si>
    <t>Indian Energy Exchange Ltd</t>
  </si>
  <si>
    <t>IEX</t>
  </si>
  <si>
    <t>Power Trading &amp; Consultancy</t>
  </si>
  <si>
    <t>Action Construction Equipment Ltd</t>
  </si>
  <si>
    <t>ACE</t>
  </si>
  <si>
    <t>Heavy Machinery</t>
  </si>
  <si>
    <t>Reliance Power Ltd</t>
  </si>
  <si>
    <t>RPOWER</t>
  </si>
  <si>
    <t>Marksans Pharma Ltd</t>
  </si>
  <si>
    <t>MARKSANS</t>
  </si>
  <si>
    <t>UTI S&amp;P BSE Sensex ETF</t>
  </si>
  <si>
    <t>UTISENSETF</t>
  </si>
  <si>
    <t>Netweb Technologies India Ltd</t>
  </si>
  <si>
    <t>NETWEB</t>
  </si>
  <si>
    <t>Redington Ltd</t>
  </si>
  <si>
    <t>REDINGTON</t>
  </si>
  <si>
    <t>Technology Hardware</t>
  </si>
  <si>
    <t>Jyothy Labs Ltd</t>
  </si>
  <si>
    <t>JYOTHYLAB</t>
  </si>
  <si>
    <t>Tata Teleservices (Maharashtra) Ltd</t>
  </si>
  <si>
    <t>TTML</t>
  </si>
  <si>
    <t>Nava Limited</t>
  </si>
  <si>
    <t>NAVA</t>
  </si>
  <si>
    <t>Waaree Renewable Technologies Ltd</t>
  </si>
  <si>
    <t>WAAREERTL</t>
  </si>
  <si>
    <t>E I D-Parry (India) Ltd</t>
  </si>
  <si>
    <t>EIDPARRY</t>
  </si>
  <si>
    <t>Sugar</t>
  </si>
  <si>
    <t>Praj Industries Ltd</t>
  </si>
  <si>
    <t>PRAJIND</t>
  </si>
  <si>
    <t>PVR INOX Ltd</t>
  </si>
  <si>
    <t>PVRINOX</t>
  </si>
  <si>
    <t>Theatres</t>
  </si>
  <si>
    <t>Strides Pharma Science Ltd</t>
  </si>
  <si>
    <t>STAR</t>
  </si>
  <si>
    <t>Transformers and Rectifiers (India) Ltd</t>
  </si>
  <si>
    <t>TARIL</t>
  </si>
  <si>
    <t>Bharat Global Developers Ltd</t>
  </si>
  <si>
    <t>BGDL</t>
  </si>
  <si>
    <t>Retail - Speciality</t>
  </si>
  <si>
    <t>Gravita India Ltd</t>
  </si>
  <si>
    <t>GRAVITA</t>
  </si>
  <si>
    <t>Metals - Lead</t>
  </si>
  <si>
    <t>Sanofi India Ltd</t>
  </si>
  <si>
    <t>SANOFI</t>
  </si>
  <si>
    <t>KSB Ltd</t>
  </si>
  <si>
    <t>KSB</t>
  </si>
  <si>
    <t>Welspun Living Ltd</t>
  </si>
  <si>
    <t>WELSPUNLIV</t>
  </si>
  <si>
    <t>Godrej Agrovet Ltd</t>
  </si>
  <si>
    <t>GODREJAGRO</t>
  </si>
  <si>
    <t>Agro Products</t>
  </si>
  <si>
    <t>CreditAccess Grameen Ltd</t>
  </si>
  <si>
    <t>CREDITACC</t>
  </si>
  <si>
    <t>Ingersoll-Rand (India) Ltd</t>
  </si>
  <si>
    <t>INGERRAND</t>
  </si>
  <si>
    <t>Granules India Ltd</t>
  </si>
  <si>
    <t>GRANULES</t>
  </si>
  <si>
    <t>Indiamart Intermesh Ltd</t>
  </si>
  <si>
    <t>INDIAMART</t>
  </si>
  <si>
    <t>Data Patterns (India) Ltd</t>
  </si>
  <si>
    <t>DATAPATTNS</t>
  </si>
  <si>
    <t>LT Foods Ltd</t>
  </si>
  <si>
    <t>LTFOODS</t>
  </si>
  <si>
    <t>Niva Bupa Health Insurance Company Ltd</t>
  </si>
  <si>
    <t>NIVABUPA</t>
  </si>
  <si>
    <t>Vardhman Textiles Ltd</t>
  </si>
  <si>
    <t>VTL</t>
  </si>
  <si>
    <t>RITES Ltd</t>
  </si>
  <si>
    <t>RITES</t>
  </si>
  <si>
    <t>Clean Science and Technology Ltd</t>
  </si>
  <si>
    <t>CLEAN</t>
  </si>
  <si>
    <t>NMDC Steel Ltd</t>
  </si>
  <si>
    <t>NSLNISP</t>
  </si>
  <si>
    <t>Supreme Petrochem Ltd</t>
  </si>
  <si>
    <t>SPLPETRO</t>
  </si>
  <si>
    <t>Genus Power Infrastructures Ltd</t>
  </si>
  <si>
    <t>GENUSPOWER</t>
  </si>
  <si>
    <t>City Union Bank Ltd</t>
  </si>
  <si>
    <t>CUB</t>
  </si>
  <si>
    <t>Glenmark Life Sciences Ltd</t>
  </si>
  <si>
    <t>GLS</t>
  </si>
  <si>
    <t>Aavas Financiers Ltd</t>
  </si>
  <si>
    <t>AAVAS</t>
  </si>
  <si>
    <t>Manappuram Finance Ltd</t>
  </si>
  <si>
    <t>MANAPPURAM</t>
  </si>
  <si>
    <t>Railtel Corporation of India Ltd</t>
  </si>
  <si>
    <t>RAILTEL</t>
  </si>
  <si>
    <t>Communication &amp; Networking</t>
  </si>
  <si>
    <t>Elecon Engineering Company Ltd</t>
  </si>
  <si>
    <t>ELECON</t>
  </si>
  <si>
    <t>Olectra Greentech Ltd</t>
  </si>
  <si>
    <t>OLECTRA</t>
  </si>
  <si>
    <t>JM Financial Ltd</t>
  </si>
  <si>
    <t>JMFINANCIL</t>
  </si>
  <si>
    <t>Cube Highways Trust</t>
  </si>
  <si>
    <t>CUBEINVIT</t>
  </si>
  <si>
    <t>Roads</t>
  </si>
  <si>
    <t>Zydus Wellness Ltd</t>
  </si>
  <si>
    <t>ZYDUSWELL</t>
  </si>
  <si>
    <t>Jaiprakash Power Ventures Ltd</t>
  </si>
  <si>
    <t>JPPOWER</t>
  </si>
  <si>
    <t>Safari Industries (India) Ltd</t>
  </si>
  <si>
    <t>SAFARI</t>
  </si>
  <si>
    <t>Prudent Corporate Advisory Services Ltd</t>
  </si>
  <si>
    <t>PRUDENT</t>
  </si>
  <si>
    <t>Godawari Power and Ispat Ltd</t>
  </si>
  <si>
    <t>GPIL</t>
  </si>
  <si>
    <t>Nuvoco Vistas Corporation Ltd</t>
  </si>
  <si>
    <t>NUVOCO</t>
  </si>
  <si>
    <t>Raymond Lifestyle Ltd</t>
  </si>
  <si>
    <t>RAYMONDLSL</t>
  </si>
  <si>
    <t>CEAT Ltd</t>
  </si>
  <si>
    <t>CEATLTD</t>
  </si>
  <si>
    <t>Zee Entertainment Enterprises Ltd</t>
  </si>
  <si>
    <t>ZEEL</t>
  </si>
  <si>
    <t>Jubilant Ingrevia Ltd</t>
  </si>
  <si>
    <t>JUBLINGREA</t>
  </si>
  <si>
    <t>Sammaan Capital Ltd</t>
  </si>
  <si>
    <t>SAMMAANCAP</t>
  </si>
  <si>
    <t>Inox Wind Energy Ltd</t>
  </si>
  <si>
    <t>IWEL</t>
  </si>
  <si>
    <t>Craftsman Automation Ltd</t>
  </si>
  <si>
    <t>CRAFTSMAN</t>
  </si>
  <si>
    <t>Network18 Media &amp; Investments Ltd</t>
  </si>
  <si>
    <t>NETWORK18</t>
  </si>
  <si>
    <t>Movies &amp; TV Serials</t>
  </si>
  <si>
    <t>Vijaya Diagnostic Centre Ltd</t>
  </si>
  <si>
    <t>VIJAYA</t>
  </si>
  <si>
    <t>Balrampur Chini Mills Ltd</t>
  </si>
  <si>
    <t>BALRAMCHIN</t>
  </si>
  <si>
    <t>Eureka Forbes Ltd</t>
  </si>
  <si>
    <t>EUREKAFORB</t>
  </si>
  <si>
    <t>MMTC Ltd</t>
  </si>
  <si>
    <t>MMTC</t>
  </si>
  <si>
    <t>Westlife Foodworld Ltd</t>
  </si>
  <si>
    <t>WESTLIFE</t>
  </si>
  <si>
    <t>Mahanagar Gas Ltd</t>
  </si>
  <si>
    <t>MGL</t>
  </si>
  <si>
    <t>Minda Corporation Ltd</t>
  </si>
  <si>
    <t>MINDACORP</t>
  </si>
  <si>
    <t>Usha Martin Ltd</t>
  </si>
  <si>
    <t>USHAMART</t>
  </si>
  <si>
    <t>TTK Prestige Ltd</t>
  </si>
  <si>
    <t>TTKPRESTIG</t>
  </si>
  <si>
    <t>Powergrid Infrastructure Investment Trust</t>
  </si>
  <si>
    <t>PGINVIT</t>
  </si>
  <si>
    <t>Garware Hi-Tech Films Ltd</t>
  </si>
  <si>
    <t>GRWRHITECH</t>
  </si>
  <si>
    <t>Tega Industries Ltd</t>
  </si>
  <si>
    <t>TEGA</t>
  </si>
  <si>
    <t>Sterling and Wilson Renewable Energy Ltd</t>
  </si>
  <si>
    <t>SWSOLAR</t>
  </si>
  <si>
    <t>India Cements Ltd</t>
  </si>
  <si>
    <t>INDIACEM</t>
  </si>
  <si>
    <t>Engineers India Ltd</t>
  </si>
  <si>
    <t>ENGINERSIN</t>
  </si>
  <si>
    <t>Edelweiss Financial Services Ltd</t>
  </si>
  <si>
    <t>EDELWEISS</t>
  </si>
  <si>
    <t>RedTape</t>
  </si>
  <si>
    <t>REDTAPE</t>
  </si>
  <si>
    <t>Kirloskar Pneumatic Company Ltd</t>
  </si>
  <si>
    <t>KIRLPNU</t>
  </si>
  <si>
    <t>Va Tech Wabag Ltd</t>
  </si>
  <si>
    <t>WABAG</t>
  </si>
  <si>
    <t>Water Management</t>
  </si>
  <si>
    <t>Mrs. Bectors Food Specialities Ltd</t>
  </si>
  <si>
    <t>BECTORFOOD</t>
  </si>
  <si>
    <t>Sanofi Consumer Healthcare India Ltd</t>
  </si>
  <si>
    <t>SANOFICONR</t>
  </si>
  <si>
    <t>Reliance Infrastructure Ltd</t>
  </si>
  <si>
    <t>RELINFRA</t>
  </si>
  <si>
    <t>Tips Music Ltd</t>
  </si>
  <si>
    <t>TIPSMUSIC</t>
  </si>
  <si>
    <t>Gujarat Mineral Development Corporation Ltd</t>
  </si>
  <si>
    <t>GMDCLTD</t>
  </si>
  <si>
    <t>Metropolis Healthcare Ltd</t>
  </si>
  <si>
    <t>METROPOLIS</t>
  </si>
  <si>
    <t>Can Fin Homes Ltd</t>
  </si>
  <si>
    <t>CANFINHOME</t>
  </si>
  <si>
    <t>shipping corporation of India Ltd</t>
  </si>
  <si>
    <t>SCI</t>
  </si>
  <si>
    <t>Raymond Ltd</t>
  </si>
  <si>
    <t>RAYMOND</t>
  </si>
  <si>
    <t>Vesuvius India Ltd</t>
  </si>
  <si>
    <t>VESUVIUS</t>
  </si>
  <si>
    <t>Aether Industries Ltd</t>
  </si>
  <si>
    <t>AETHER</t>
  </si>
  <si>
    <t>Happiest Minds Technologies Ltd</t>
  </si>
  <si>
    <t>HAPPSTMNDS</t>
  </si>
  <si>
    <t>Maharashtra Scooters Ltd</t>
  </si>
  <si>
    <t>MAHSCOOTER</t>
  </si>
  <si>
    <t>RHI Magnesita India Ltd</t>
  </si>
  <si>
    <t>RHIM</t>
  </si>
  <si>
    <t>Bharat 22 ETF</t>
  </si>
  <si>
    <t>ICICIB22</t>
  </si>
  <si>
    <t>Jammu and Kashmir Bank Ltd</t>
  </si>
  <si>
    <t>J&amp;KBANK</t>
  </si>
  <si>
    <t>Bengal &amp; Assam Company Ltd</t>
  </si>
  <si>
    <t>BENGALASM</t>
  </si>
  <si>
    <t>Nippon India ETF Nifty Bank BeES</t>
  </si>
  <si>
    <t>BANKBEES</t>
  </si>
  <si>
    <t>Choice International Ltd</t>
  </si>
  <si>
    <t>CHOICEIN</t>
  </si>
  <si>
    <t>Black Box Ltd</t>
  </si>
  <si>
    <t>BBOX</t>
  </si>
  <si>
    <t>CCL Products (India) Ltd</t>
  </si>
  <si>
    <t>CCL</t>
  </si>
  <si>
    <t>Ganesh Housing Corp Ltd</t>
  </si>
  <si>
    <t>GANESHHOUC</t>
  </si>
  <si>
    <t>Alok Industries Ltd</t>
  </si>
  <si>
    <t>ALOKINDS</t>
  </si>
  <si>
    <t>Isgec Heavy Engineering Ltd</t>
  </si>
  <si>
    <t>ISGEC</t>
  </si>
  <si>
    <t>Quess Corp Ltd</t>
  </si>
  <si>
    <t>QUESS</t>
  </si>
  <si>
    <t>Employment Services</t>
  </si>
  <si>
    <t>JK Tyre &amp; Industries Ltd</t>
  </si>
  <si>
    <t>JKTYRE</t>
  </si>
  <si>
    <t>Sapphire Foods India Ltd</t>
  </si>
  <si>
    <t>SAPPHIRE</t>
  </si>
  <si>
    <t>Lemon Tree Hotels Ltd</t>
  </si>
  <si>
    <t>LEMONTREE</t>
  </si>
  <si>
    <t>KPI Green Energy Ltd</t>
  </si>
  <si>
    <t>KPIGREEN</t>
  </si>
  <si>
    <t>Happy Forgings Ltd</t>
  </si>
  <si>
    <t>HAPPYFORGE</t>
  </si>
  <si>
    <t>INOX India Ltd</t>
  </si>
  <si>
    <t>INOXINDIA</t>
  </si>
  <si>
    <t>Voltamp Transformers Ltd</t>
  </si>
  <si>
    <t>VOLTAMP</t>
  </si>
  <si>
    <t>ELANTAS Beck India Ltd</t>
  </si>
  <si>
    <t>ELANTAS</t>
  </si>
  <si>
    <t>Azad Engineering Ltd</t>
  </si>
  <si>
    <t>AZAD</t>
  </si>
  <si>
    <t>Time Technoplast Ltd</t>
  </si>
  <si>
    <t>TIMETECHNO</t>
  </si>
  <si>
    <t>Graphite India Ltd</t>
  </si>
  <si>
    <t>GRAPHITE</t>
  </si>
  <si>
    <t>IIFL Capital Services Ltd</t>
  </si>
  <si>
    <t>IIFLSEC</t>
  </si>
  <si>
    <t>Syrma SGS Technology Ltd</t>
  </si>
  <si>
    <t>SYRMA</t>
  </si>
  <si>
    <t>Alkyl Amines Chemicals Ltd</t>
  </si>
  <si>
    <t>ALKYLAMINE</t>
  </si>
  <si>
    <t>Galaxy Surfactants Ltd</t>
  </si>
  <si>
    <t>GALAXYSURF</t>
  </si>
  <si>
    <t>Gujarat Narmada Valley Fertilizers &amp; Chemicals Ltd</t>
  </si>
  <si>
    <t>GNFC</t>
  </si>
  <si>
    <t>Intellect Design Arena Ltd</t>
  </si>
  <si>
    <t>INTELLECT</t>
  </si>
  <si>
    <t>Jupiter Life Line Hospitals Ltd</t>
  </si>
  <si>
    <t>JLHL</t>
  </si>
  <si>
    <t>Arvind Ltd</t>
  </si>
  <si>
    <t>ARVIND</t>
  </si>
  <si>
    <t>Rashtriya Chemicals and Fertilizers Ltd</t>
  </si>
  <si>
    <t>RCF</t>
  </si>
  <si>
    <t>Kirloskar Ferrous Industries Ltd</t>
  </si>
  <si>
    <t>KIRLFER</t>
  </si>
  <si>
    <t>Sansera Engineering Ltd</t>
  </si>
  <si>
    <t>SANSERA</t>
  </si>
  <si>
    <t>Mastek Ltd</t>
  </si>
  <si>
    <t>MASTEK</t>
  </si>
  <si>
    <t>Saregama India Ltd</t>
  </si>
  <si>
    <t>SAREGAMA</t>
  </si>
  <si>
    <t>Brookfield India Real Estate Trust</t>
  </si>
  <si>
    <t>BIRET</t>
  </si>
  <si>
    <t>Thomas Cook (India) Ltd</t>
  </si>
  <si>
    <t>THOMASCOOK</t>
  </si>
  <si>
    <t>India Grid Trust</t>
  </si>
  <si>
    <t>INDIGRID</t>
  </si>
  <si>
    <t>Birla Corporation Ltd</t>
  </si>
  <si>
    <t>BIRLACORPN</t>
  </si>
  <si>
    <t>Cera Sanitaryware Ltd</t>
  </si>
  <si>
    <t>CERA</t>
  </si>
  <si>
    <t>CE Info Systems Ltd</t>
  </si>
  <si>
    <t>MAPMYINDIA</t>
  </si>
  <si>
    <t>Akums Drugs and Pharmaceuticals Ltd</t>
  </si>
  <si>
    <t>AKUMS</t>
  </si>
  <si>
    <t>Shriram Pistons &amp; Rings Ltd</t>
  </si>
  <si>
    <t>SHRIPISTON</t>
  </si>
  <si>
    <t>Prism Johnson Ltd</t>
  </si>
  <si>
    <t>PRSMJOHNSN</t>
  </si>
  <si>
    <t>Garware Technical Fibres Ltd</t>
  </si>
  <si>
    <t>GARFIBRES</t>
  </si>
  <si>
    <t>Tanla Platforms Ltd</t>
  </si>
  <si>
    <t>TANLA</t>
  </si>
  <si>
    <t>Electrosteel Castings Ltd</t>
  </si>
  <si>
    <t>ELECTCAST</t>
  </si>
  <si>
    <t>Allied Blenders and Distillers Ltd</t>
  </si>
  <si>
    <t>ABDL</t>
  </si>
  <si>
    <t>RBL Bank Ltd</t>
  </si>
  <si>
    <t>RBLBANK</t>
  </si>
  <si>
    <t>Just Dial Ltd</t>
  </si>
  <si>
    <t>JUSTDIAL</t>
  </si>
  <si>
    <t>Home First Finance Company India Ltd</t>
  </si>
  <si>
    <t>HOMEFIRST</t>
  </si>
  <si>
    <t>SBFC Finance Ltd</t>
  </si>
  <si>
    <t>SBFC</t>
  </si>
  <si>
    <t>Shakti Pumps (India) Ltd</t>
  </si>
  <si>
    <t>SHAKTIPUMP</t>
  </si>
  <si>
    <t>MedPlus Health Services Ltd</t>
  </si>
  <si>
    <t>MEDPLUS</t>
  </si>
  <si>
    <t>Chennai Petroleum Corporation Ltd</t>
  </si>
  <si>
    <t>CHENNPETRO</t>
  </si>
  <si>
    <t>Valor Estate Ltd</t>
  </si>
  <si>
    <t>DBREALTY</t>
  </si>
  <si>
    <t>ESAB India Ltd</t>
  </si>
  <si>
    <t>ESABINDIA</t>
  </si>
  <si>
    <t>P N Gadgil Jewellers Ltd</t>
  </si>
  <si>
    <t>PNGJL</t>
  </si>
  <si>
    <t>Symphony Ltd</t>
  </si>
  <si>
    <t>SYMPHONY</t>
  </si>
  <si>
    <t>Latent View Analytics Ltd</t>
  </si>
  <si>
    <t>LATENTVIEW</t>
  </si>
  <si>
    <t>Force Motors Ltd</t>
  </si>
  <si>
    <t>FORCEMOT</t>
  </si>
  <si>
    <t>KNR Constructions Ltd</t>
  </si>
  <si>
    <t>KNRCON</t>
  </si>
  <si>
    <t>JK Lakshmi Cement Ltd</t>
  </si>
  <si>
    <t>JKLAKSHMI</t>
  </si>
  <si>
    <t>Sheela Foam Ltd</t>
  </si>
  <si>
    <t>SFL</t>
  </si>
  <si>
    <t>Home Furnishing</t>
  </si>
  <si>
    <t>Rattanindia Enterprises Ltd</t>
  </si>
  <si>
    <t>RTNINDIA</t>
  </si>
  <si>
    <t>Route Mobile Ltd</t>
  </si>
  <si>
    <t>ROUTE</t>
  </si>
  <si>
    <t>Gujarat Pipavav Port Ltd</t>
  </si>
  <si>
    <t>GPPL</t>
  </si>
  <si>
    <t>Shree Renuka Sugars Ltd</t>
  </si>
  <si>
    <t>RENUKA</t>
  </si>
  <si>
    <t>Paradeep Phosphates Ltd</t>
  </si>
  <si>
    <t>PARADEEP</t>
  </si>
  <si>
    <t>Blue Jet Healthcare Ltd</t>
  </si>
  <si>
    <t>BLUEJET</t>
  </si>
  <si>
    <t>Aurionpro Solutions Ltd</t>
  </si>
  <si>
    <t>AURIONPRO</t>
  </si>
  <si>
    <t>Puravankara Ltd</t>
  </si>
  <si>
    <t>PURVA</t>
  </si>
  <si>
    <t>Epigral Ltd</t>
  </si>
  <si>
    <t>EPIGRAL</t>
  </si>
  <si>
    <t>ITD Cementation India Ltd</t>
  </si>
  <si>
    <t>ITDCEM</t>
  </si>
  <si>
    <t>ASK Automotive Ltd</t>
  </si>
  <si>
    <t>ASKAUTOLTD</t>
  </si>
  <si>
    <t>Power Mech Projects Ltd</t>
  </si>
  <si>
    <t>POWERMECH</t>
  </si>
  <si>
    <t>Senco Gold Ltd</t>
  </si>
  <si>
    <t>SENCO</t>
  </si>
  <si>
    <t>Keystone Realtors Ltd</t>
  </si>
  <si>
    <t>RUSTOMJEE</t>
  </si>
  <si>
    <t>Gujarat State Fertilizers &amp; Chemicals Ltd</t>
  </si>
  <si>
    <t>GSFC</t>
  </si>
  <si>
    <t>Bajaj Electricals Ltd</t>
  </si>
  <si>
    <t>BAJAJELEC</t>
  </si>
  <si>
    <t>Max Estates Ltd</t>
  </si>
  <si>
    <t>MAXESTATES</t>
  </si>
  <si>
    <t>Lloyds Engineering Works Ltd</t>
  </si>
  <si>
    <t>LLOYDSENGG</t>
  </si>
  <si>
    <t>Archean Chemical Industries Ltd</t>
  </si>
  <si>
    <t>ACI</t>
  </si>
  <si>
    <t>Shilpa Medicare Ltd</t>
  </si>
  <si>
    <t>SHILPAMED</t>
  </si>
  <si>
    <t>PC Jeweller Ltd</t>
  </si>
  <si>
    <t>PCJEWELLER</t>
  </si>
  <si>
    <t>Ami Organics Ltd</t>
  </si>
  <si>
    <t>AMIORG</t>
  </si>
  <si>
    <t>Triveni Engineering and Industries Ltd</t>
  </si>
  <si>
    <t>TRIVENI</t>
  </si>
  <si>
    <t>Man Infraconstruction Ltd</t>
  </si>
  <si>
    <t>MANINFRA</t>
  </si>
  <si>
    <t>Equinox India Developments Ltd</t>
  </si>
  <si>
    <t>EMBDL</t>
  </si>
  <si>
    <t>Campus Activewear Ltd</t>
  </si>
  <si>
    <t>CAMPUS</t>
  </si>
  <si>
    <t>Insolation Energy Ltd</t>
  </si>
  <si>
    <t>INA</t>
  </si>
  <si>
    <t>Semiconductors</t>
  </si>
  <si>
    <t>HG Infra Engineering Ltd</t>
  </si>
  <si>
    <t>HGINFRA</t>
  </si>
  <si>
    <t>Kotak Nifty Bank ETF</t>
  </si>
  <si>
    <t>BANKNIFTY1</t>
  </si>
  <si>
    <t>National Standard (India) Ltd</t>
  </si>
  <si>
    <t>NATIONSTD</t>
  </si>
  <si>
    <t>Maharashtra Seamless Ltd</t>
  </si>
  <si>
    <t>MAHSEAMLES</t>
  </si>
  <si>
    <t>Procter &amp; Gamble Health Ltd</t>
  </si>
  <si>
    <t>PGHL</t>
  </si>
  <si>
    <t>Honasa Consumer Ltd</t>
  </si>
  <si>
    <t>HONASA</t>
  </si>
  <si>
    <t>Nazara Technologies Ltd</t>
  </si>
  <si>
    <t>NAZARA</t>
  </si>
  <si>
    <t>Theme Parks &amp; Gaming</t>
  </si>
  <si>
    <t>HEG Ltd</t>
  </si>
  <si>
    <t>HEG</t>
  </si>
  <si>
    <t>Texmaco Rail &amp; Engineering Ltd</t>
  </si>
  <si>
    <t>TEXRAIL</t>
  </si>
  <si>
    <t>Orchid Pharma Ltd</t>
  </si>
  <si>
    <t>ORCHPHARMA</t>
  </si>
  <si>
    <t>SBI Nifty 50 ETF</t>
  </si>
  <si>
    <t>SETFNIF50</t>
  </si>
  <si>
    <t>BHARAT Bond ETF-April 2023-Growth</t>
  </si>
  <si>
    <t>EBBETF0423</t>
  </si>
  <si>
    <t>Debt</t>
  </si>
  <si>
    <t>Gallantt Ispat Ltd</t>
  </si>
  <si>
    <t>GALLANTT</t>
  </si>
  <si>
    <t>F D C Ltd</t>
  </si>
  <si>
    <t>FDC</t>
  </si>
  <si>
    <t>Banco Products (India) Ltd</t>
  </si>
  <si>
    <t>BANCOINDIA</t>
  </si>
  <si>
    <t>Rategain Travel Technologies Ltd</t>
  </si>
  <si>
    <t>RATEGAIN</t>
  </si>
  <si>
    <t>Religare Enterprises Ltd</t>
  </si>
  <si>
    <t>RELIGARE</t>
  </si>
  <si>
    <t>GMR Power and Urban Infra Ltd</t>
  </si>
  <si>
    <t>GMRP&amp;UI</t>
  </si>
  <si>
    <t>Transport Corporation of India Ltd</t>
  </si>
  <si>
    <t>TCI</t>
  </si>
  <si>
    <t>EPL Ltd</t>
  </si>
  <si>
    <t>EPL</t>
  </si>
  <si>
    <t>Packaging</t>
  </si>
  <si>
    <t>Sandur Manganese and Iron Ores Ltd</t>
  </si>
  <si>
    <t>SANDUMA</t>
  </si>
  <si>
    <t>CMS Info Systems Ltd</t>
  </si>
  <si>
    <t>CMSINFO</t>
  </si>
  <si>
    <t>Balu Forge Industries Ltd</t>
  </si>
  <si>
    <t>BALUFORGE</t>
  </si>
  <si>
    <t>Ion Exchange (India) Ltd</t>
  </si>
  <si>
    <t>IONEXCHANG</t>
  </si>
  <si>
    <t>Environmental Services</t>
  </si>
  <si>
    <t>Kama Holdings Ltd</t>
  </si>
  <si>
    <t>KAMAHOLD</t>
  </si>
  <si>
    <t>Anupam Rasayan India Ltd</t>
  </si>
  <si>
    <t>ANURAS</t>
  </si>
  <si>
    <t>Ethos Ltd</t>
  </si>
  <si>
    <t>ETHOSLTD</t>
  </si>
  <si>
    <t>Karnataka Bank Ltd</t>
  </si>
  <si>
    <t>KTKBANK</t>
  </si>
  <si>
    <t>Avanti Feeds Ltd</t>
  </si>
  <si>
    <t>AVANTIFEED</t>
  </si>
  <si>
    <t>Juniper Hotels Ltd</t>
  </si>
  <si>
    <t>JUNIPER</t>
  </si>
  <si>
    <t>Diamond Power Infrastructure Ltd</t>
  </si>
  <si>
    <t>DIACABS</t>
  </si>
  <si>
    <t>Spicejet Ltd</t>
  </si>
  <si>
    <t>SPICEJET</t>
  </si>
  <si>
    <t>Varroc Engineering Ltd</t>
  </si>
  <si>
    <t>VARROC</t>
  </si>
  <si>
    <t>Chemplast Sanmar Ltd</t>
  </si>
  <si>
    <t>CHEMPLASTS</t>
  </si>
  <si>
    <t>Tilaknagar Industries Ltd</t>
  </si>
  <si>
    <t>TI</t>
  </si>
  <si>
    <t>V-mart Retail Ltd</t>
  </si>
  <si>
    <t>VMART</t>
  </si>
  <si>
    <t>PDS Limited</t>
  </si>
  <si>
    <t>PDSL</t>
  </si>
  <si>
    <t>TVS Supply Chain Solutions Ltd</t>
  </si>
  <si>
    <t>TVSSCS</t>
  </si>
  <si>
    <t>Mahindra Lifespace Developers Ltd</t>
  </si>
  <si>
    <t>MAHLIFE</t>
  </si>
  <si>
    <t>PNC Infratech Ltd</t>
  </si>
  <si>
    <t>PNCINFRA</t>
  </si>
  <si>
    <t>Astra Microwave Products Ltd</t>
  </si>
  <si>
    <t>ASTRAMICRO</t>
  </si>
  <si>
    <t>Arvind Fashions Ltd</t>
  </si>
  <si>
    <t>ARVINDFASN</t>
  </si>
  <si>
    <t>Sunteck Realty Ltd</t>
  </si>
  <si>
    <t>SUNTECK</t>
  </si>
  <si>
    <t>HMT Ltd</t>
  </si>
  <si>
    <t>HMT</t>
  </si>
  <si>
    <t>Infibeam Avenues Ltd</t>
  </si>
  <si>
    <t>INFIBEAM</t>
  </si>
  <si>
    <t>Tamilnad Mercantile Bank Ltd</t>
  </si>
  <si>
    <t>TMB</t>
  </si>
  <si>
    <t>E2E Networks Ltd</t>
  </si>
  <si>
    <t>E2E</t>
  </si>
  <si>
    <t>Privi Speciality Chemicals Ltd</t>
  </si>
  <si>
    <t>PRIVISCL</t>
  </si>
  <si>
    <t>Mahindra Holidays and Resorts India Ltd</t>
  </si>
  <si>
    <t>MHRIL</t>
  </si>
  <si>
    <t>Nesco Ltd</t>
  </si>
  <si>
    <t>NESCO</t>
  </si>
  <si>
    <t>Dodla Dairy Ltd</t>
  </si>
  <si>
    <t>DODLA</t>
  </si>
  <si>
    <t>Star Cement Ltd</t>
  </si>
  <si>
    <t>STARCEMENT</t>
  </si>
  <si>
    <t>Sudarshan Chemical Industries Ltd</t>
  </si>
  <si>
    <t>SUDARSCHEM</t>
  </si>
  <si>
    <t>V I P Industries Ltd</t>
  </si>
  <si>
    <t>VIPIND</t>
  </si>
  <si>
    <t>Anup Engineering Ltd</t>
  </si>
  <si>
    <t>ANUP</t>
  </si>
  <si>
    <t>eMudhra Ltd</t>
  </si>
  <si>
    <t>EMUDHRA</t>
  </si>
  <si>
    <t>Greenlam Industries Ltd</t>
  </si>
  <si>
    <t>GREENLAM</t>
  </si>
  <si>
    <t>Building Products - Laminates</t>
  </si>
  <si>
    <t>Laxmi Organic Industries Ltd</t>
  </si>
  <si>
    <t>LXCHEM</t>
  </si>
  <si>
    <t>Sharda Cropchem Ltd</t>
  </si>
  <si>
    <t>SHARDACROP</t>
  </si>
  <si>
    <t>Welspun Enterprises Ltd</t>
  </si>
  <si>
    <t>WELENT</t>
  </si>
  <si>
    <t>Protean eGov Technologies Ltd</t>
  </si>
  <si>
    <t>PROTEAN</t>
  </si>
  <si>
    <t>IT Consulting &amp; Other Services</t>
  </si>
  <si>
    <t>Hindustan Construction Company Ltd</t>
  </si>
  <si>
    <t>HCC</t>
  </si>
  <si>
    <t>JK Paper Ltd</t>
  </si>
  <si>
    <t>JKPAPER</t>
  </si>
  <si>
    <t>Paper Products</t>
  </si>
  <si>
    <t>RattanIndia Power Ltd</t>
  </si>
  <si>
    <t>RTNPOWER</t>
  </si>
  <si>
    <t>Piccadily Agro Industries Ltd</t>
  </si>
  <si>
    <t>PICCADIL</t>
  </si>
  <si>
    <t>Bansal Wire Industries Ltd</t>
  </si>
  <si>
    <t>BANSALWIRE</t>
  </si>
  <si>
    <t>Equitas Small Finance Bank Ltd</t>
  </si>
  <si>
    <t>EQUITASBNK</t>
  </si>
  <si>
    <t>KRBL Ltd</t>
  </si>
  <si>
    <t>KRBL</t>
  </si>
  <si>
    <t>Dilip Buildcon Ltd</t>
  </si>
  <si>
    <t>DBL</t>
  </si>
  <si>
    <t>Sun Pharma Advanced Research Co Ltd</t>
  </si>
  <si>
    <t>SPARC</t>
  </si>
  <si>
    <t>Orient Cement Ltd</t>
  </si>
  <si>
    <t>ORIENTCEM</t>
  </si>
  <si>
    <t>Rajesh Exports Ltd</t>
  </si>
  <si>
    <t>RAJESHEXPO</t>
  </si>
  <si>
    <t>Manorama Industries Ltd</t>
  </si>
  <si>
    <t>MANORAMA</t>
  </si>
  <si>
    <t>Ashoka Buildcon Ltd</t>
  </si>
  <si>
    <t>ASHOKA</t>
  </si>
  <si>
    <t>Healthcare Global Enterprises Ltd</t>
  </si>
  <si>
    <t>HCG</t>
  </si>
  <si>
    <t>Sundaram Finance Holdings Ltd</t>
  </si>
  <si>
    <t>SUNDARMHLD</t>
  </si>
  <si>
    <t>Skipper Ltd</t>
  </si>
  <si>
    <t>SKIPPER</t>
  </si>
  <si>
    <t>Electronics Mart India Ltd</t>
  </si>
  <si>
    <t>EMIL</t>
  </si>
  <si>
    <t>India Shelter Finance Corporation Ltd</t>
  </si>
  <si>
    <t>INDIASHLTR</t>
  </si>
  <si>
    <t>Ujjivan Small Finance Bank Ltd</t>
  </si>
  <si>
    <t>UJJIVANSFB</t>
  </si>
  <si>
    <t>Gokaldas Exports Ltd</t>
  </si>
  <si>
    <t>GOKEX</t>
  </si>
  <si>
    <t>Dhanuka Agritech Ltd</t>
  </si>
  <si>
    <t>DHANUKA</t>
  </si>
  <si>
    <t>Indigo Paints Ltd</t>
  </si>
  <si>
    <t>INDIGOPNTS</t>
  </si>
  <si>
    <t>TD Power Systems Ltd</t>
  </si>
  <si>
    <t>TDPOWERSYS</t>
  </si>
  <si>
    <t>IFB Industries Ltd</t>
  </si>
  <si>
    <t>IFBIND</t>
  </si>
  <si>
    <t>National Highways Infra Trust</t>
  </si>
  <si>
    <t>NHIT</t>
  </si>
  <si>
    <t>Kesoram Industries Ltd</t>
  </si>
  <si>
    <t>KESORAMIND</t>
  </si>
  <si>
    <t>Responsive Industries Ltd</t>
  </si>
  <si>
    <t>RESPONIND</t>
  </si>
  <si>
    <t>Building Products - Granite</t>
  </si>
  <si>
    <t>Ahluwalia Contracts (India) Ltd</t>
  </si>
  <si>
    <t>AHLUCONT</t>
  </si>
  <si>
    <t>Pilani Investment And Industries Corporation Ltd</t>
  </si>
  <si>
    <t>PILANIINVS</t>
  </si>
  <si>
    <t>Balaji Amines Ltd</t>
  </si>
  <si>
    <t>BALAMINES</t>
  </si>
  <si>
    <t>Refex Industries Ltd</t>
  </si>
  <si>
    <t>REFEX</t>
  </si>
  <si>
    <t>Kennametal India Ltd</t>
  </si>
  <si>
    <t>KENNAMET</t>
  </si>
  <si>
    <t>BHARAT Bond ETF-April 2030-Growth</t>
  </si>
  <si>
    <t>EBBETF0430</t>
  </si>
  <si>
    <t>ICRA Ltd</t>
  </si>
  <si>
    <t>ICRA</t>
  </si>
  <si>
    <t>Shoppers Stop Ltd</t>
  </si>
  <si>
    <t>SHOPERSTOP</t>
  </si>
  <si>
    <t>WPIL Ltd</t>
  </si>
  <si>
    <t>WPIL</t>
  </si>
  <si>
    <t>BHARAT Bond ETF-April 2032</t>
  </si>
  <si>
    <t>BBETF0432</t>
  </si>
  <si>
    <t>Mishra Dhatu Nigam Ltd</t>
  </si>
  <si>
    <t>MIDHANI</t>
  </si>
  <si>
    <t>Tarc Ltd</t>
  </si>
  <si>
    <t>TARC</t>
  </si>
  <si>
    <t>Rallis India Ltd</t>
  </si>
  <si>
    <t>RALLIS</t>
  </si>
  <si>
    <t>Indo Count Industries Ltd</t>
  </si>
  <si>
    <t>ICIL</t>
  </si>
  <si>
    <t>Moil Ltd</t>
  </si>
  <si>
    <t>MOIL</t>
  </si>
  <si>
    <t>Mining - Manganese</t>
  </si>
  <si>
    <t>Jai Corp Ltd</t>
  </si>
  <si>
    <t>JAICORPLTD</t>
  </si>
  <si>
    <t>Shilchar Technologies Ltd</t>
  </si>
  <si>
    <t>SHILCTECH</t>
  </si>
  <si>
    <t>Cartrade Tech Ltd</t>
  </si>
  <si>
    <t>CARTRADE</t>
  </si>
  <si>
    <t>Niit Learning Systems Ltd</t>
  </si>
  <si>
    <t>NIITMTS</t>
  </si>
  <si>
    <t>Education Services</t>
  </si>
  <si>
    <t>Avalon Technologies Ltd</t>
  </si>
  <si>
    <t>AVALON</t>
  </si>
  <si>
    <t>Easy Trip Planners Ltd</t>
  </si>
  <si>
    <t>EASEMYTRIP</t>
  </si>
  <si>
    <t>Jindal Worldwide Ltd</t>
  </si>
  <si>
    <t>JINDWORLD</t>
  </si>
  <si>
    <t>Gabriel India Ltd</t>
  </si>
  <si>
    <t>GABRIEL</t>
  </si>
  <si>
    <t>Suprajit Engineering Ltd</t>
  </si>
  <si>
    <t>SUPRAJIT</t>
  </si>
  <si>
    <t>Hindustan Foods Ltd</t>
  </si>
  <si>
    <t>HNDFDS</t>
  </si>
  <si>
    <t>South Indian Bank Ltd</t>
  </si>
  <si>
    <t>SOUTHBANK</t>
  </si>
  <si>
    <t>India Infrastructure Trust</t>
  </si>
  <si>
    <t>INFRATRUST</t>
  </si>
  <si>
    <t>Share India Securities Ltd</t>
  </si>
  <si>
    <t>SHAREINDIA</t>
  </si>
  <si>
    <t>Indinfravit Trust</t>
  </si>
  <si>
    <t>INTERISE</t>
  </si>
  <si>
    <t>Supriya Lifescience Ltd</t>
  </si>
  <si>
    <t>SUPRIYA</t>
  </si>
  <si>
    <t>Surya Roshni Ltd</t>
  </si>
  <si>
    <t>SURYAROSNI</t>
  </si>
  <si>
    <t>Zaggle Prepaid Ocean Services Ltd</t>
  </si>
  <si>
    <t>ZAGGLE</t>
  </si>
  <si>
    <t>AGI Greenpac Ltd</t>
  </si>
  <si>
    <t>AGI</t>
  </si>
  <si>
    <t>Aditya Vision Ltd</t>
  </si>
  <si>
    <t>AVL</t>
  </si>
  <si>
    <t>Lloyds Enterprises Ltd</t>
  </si>
  <si>
    <t>LLOYDSENT</t>
  </si>
  <si>
    <t>Trading Companies &amp; Distributors</t>
  </si>
  <si>
    <t>Ganesha Ecosphere Ltd</t>
  </si>
  <si>
    <t>GANECOS</t>
  </si>
  <si>
    <t>Go Fashion (India) Ltd</t>
  </si>
  <si>
    <t>GOCOLORS</t>
  </si>
  <si>
    <t>National Fertilizers Ltd</t>
  </si>
  <si>
    <t>NFL</t>
  </si>
  <si>
    <t>Shaily Engineering Plastics Ltd</t>
  </si>
  <si>
    <t>SHAILY</t>
  </si>
  <si>
    <t>Ceigall India Ltd</t>
  </si>
  <si>
    <t>CEIGALL</t>
  </si>
  <si>
    <t>Optiemus Infracom Ltd</t>
  </si>
  <si>
    <t>OPTIEMUS</t>
  </si>
  <si>
    <t>Unichem Laboratories Ltd</t>
  </si>
  <si>
    <t>UNICHEMLAB</t>
  </si>
  <si>
    <t>Bondada Engineering Ltd</t>
  </si>
  <si>
    <t>BONDADA</t>
  </si>
  <si>
    <t>Pricol Ltd</t>
  </si>
  <si>
    <t>PRICOLLTD</t>
  </si>
  <si>
    <t>Entero Healthcare Solutions Ltd</t>
  </si>
  <si>
    <t>ENTERO</t>
  </si>
  <si>
    <t>Sharda Motor Industries Ltd</t>
  </si>
  <si>
    <t>SHARDAMOTR</t>
  </si>
  <si>
    <t>Innova Captab Ltd</t>
  </si>
  <si>
    <t>INNOVACAP</t>
  </si>
  <si>
    <t>R Systems International Ltd</t>
  </si>
  <si>
    <t>RSYSTEMS</t>
  </si>
  <si>
    <t>Network People Services Technologies Ltd</t>
  </si>
  <si>
    <t>NPST</t>
  </si>
  <si>
    <t>Technocraft Industries (India) Ltd</t>
  </si>
  <si>
    <t>TIIL</t>
  </si>
  <si>
    <t>Lux Industries Ltd</t>
  </si>
  <si>
    <t>LUXIND</t>
  </si>
  <si>
    <t>Gujarat Alkalies And Chemicals Ltd</t>
  </si>
  <si>
    <t>GUJALKALI</t>
  </si>
  <si>
    <t>Borosil Renewables Ltd</t>
  </si>
  <si>
    <t>BORORENEW</t>
  </si>
  <si>
    <t>Housewares</t>
  </si>
  <si>
    <t>GHCL Ltd</t>
  </si>
  <si>
    <t>GHCL</t>
  </si>
  <si>
    <t>Sterlite Technologies Ltd</t>
  </si>
  <si>
    <t>STLTECH</t>
  </si>
  <si>
    <t>Aarti Pharmalabs Ltd</t>
  </si>
  <si>
    <t>AARTIPHARM</t>
  </si>
  <si>
    <t>Kovai Medical Center and Hospital Ltd</t>
  </si>
  <si>
    <t>KOVAI</t>
  </si>
  <si>
    <t>J Kumar Infraprojects Ltd</t>
  </si>
  <si>
    <t>JKIL</t>
  </si>
  <si>
    <t>Gujarat Ambuja Exports Ltd</t>
  </si>
  <si>
    <t>GAEL</t>
  </si>
  <si>
    <t>Sky Gold Ltd</t>
  </si>
  <si>
    <t>SKYGOLD</t>
  </si>
  <si>
    <t>Ujaas Energy Ltd</t>
  </si>
  <si>
    <t>UEL</t>
  </si>
  <si>
    <t>Pearl Global Industries Ltd</t>
  </si>
  <si>
    <t>PGIL</t>
  </si>
  <si>
    <t>Le Travenues Technology Ltd</t>
  </si>
  <si>
    <t>IXIGO</t>
  </si>
  <si>
    <t>Cyient DLM Ltd</t>
  </si>
  <si>
    <t>CYIENTDLM</t>
  </si>
  <si>
    <t>DB Corp Ltd</t>
  </si>
  <si>
    <t>DBCORP</t>
  </si>
  <si>
    <t>Publishing</t>
  </si>
  <si>
    <t>Neogen Chemicals Ltd</t>
  </si>
  <si>
    <t>NEOGEN</t>
  </si>
  <si>
    <t>Rolex Rings Ltd</t>
  </si>
  <si>
    <t>ROLEXRINGS</t>
  </si>
  <si>
    <t>Gopal Snacks Ltd</t>
  </si>
  <si>
    <t>GOPAL</t>
  </si>
  <si>
    <t>India Tourism Development Corp Ltd</t>
  </si>
  <si>
    <t>ITDC</t>
  </si>
  <si>
    <t>MTAR Technologies Ltd</t>
  </si>
  <si>
    <t>MTARTECH</t>
  </si>
  <si>
    <t>GMM Pfaudler Ltd</t>
  </si>
  <si>
    <t>GMMPFAUDLR</t>
  </si>
  <si>
    <t>VST Industries Ltd</t>
  </si>
  <si>
    <t>VSTIND</t>
  </si>
  <si>
    <t>SIS Ltd</t>
  </si>
  <si>
    <t>SIS</t>
  </si>
  <si>
    <t>Borosil Ltd</t>
  </si>
  <si>
    <t>BOROLTD</t>
  </si>
  <si>
    <t>Inox Green Energy Services Ltd</t>
  </si>
  <si>
    <t>INOXGREEN</t>
  </si>
  <si>
    <t>Gulf Oil Lubricants India Ltd</t>
  </si>
  <si>
    <t>GULFOILLUB</t>
  </si>
  <si>
    <t>Thangamayil Jewellery Ltd</t>
  </si>
  <si>
    <t>THANGAMAYL</t>
  </si>
  <si>
    <t>Websol Energy System Ltd</t>
  </si>
  <si>
    <t>WEBELSOLAR</t>
  </si>
  <si>
    <t>LS Industries Ltd</t>
  </si>
  <si>
    <t>LSIND</t>
  </si>
  <si>
    <t>Thyrocare Technologies Ltd</t>
  </si>
  <si>
    <t>THYROCARE</t>
  </si>
  <si>
    <t>Allcargo Logistics Ltd</t>
  </si>
  <si>
    <t>ALLCARGO</t>
  </si>
  <si>
    <t>Dynamatic Technologies Ltd</t>
  </si>
  <si>
    <t>DYNAMATECH</t>
  </si>
  <si>
    <t>Sundaram Clayton Ltd</t>
  </si>
  <si>
    <t>SUNCLAY</t>
  </si>
  <si>
    <t>CSB Bank Ltd</t>
  </si>
  <si>
    <t>CSBBANK</t>
  </si>
  <si>
    <t>Rain Industries Ltd</t>
  </si>
  <si>
    <t>RAIN</t>
  </si>
  <si>
    <t>Nippon India ETF Gold BeES</t>
  </si>
  <si>
    <t>GOLDBEES</t>
  </si>
  <si>
    <t>Gold</t>
  </si>
  <si>
    <t>Pitti Engineering Ltd</t>
  </si>
  <si>
    <t>PITTIENG</t>
  </si>
  <si>
    <t>PTC India Ltd</t>
  </si>
  <si>
    <t>PTC</t>
  </si>
  <si>
    <t>Magellanic Cloud Ltd</t>
  </si>
  <si>
    <t>MCLOUD</t>
  </si>
  <si>
    <t>Yatharth Hospital &amp; Trauma Care Services Ltd</t>
  </si>
  <si>
    <t>YATHARTH</t>
  </si>
  <si>
    <t>Johnson Controls-Hitachi Air Conditioning India Ltd</t>
  </si>
  <si>
    <t>JCHAC</t>
  </si>
  <si>
    <t>SeQuent Scientific Ltd</t>
  </si>
  <si>
    <t>SEQUENT</t>
  </si>
  <si>
    <t>Hikal Ltd</t>
  </si>
  <si>
    <t>HIKAL</t>
  </si>
  <si>
    <t>MSTC Ltd</t>
  </si>
  <si>
    <t>MSTCLTD</t>
  </si>
  <si>
    <t>MAS Financial Services Ltd</t>
  </si>
  <si>
    <t>MASFIN</t>
  </si>
  <si>
    <t>Orient Electric Ltd</t>
  </si>
  <si>
    <t>ORIENTELEC</t>
  </si>
  <si>
    <t>Gokul Agro Resources Ltd</t>
  </si>
  <si>
    <t>GOKULAGRO</t>
  </si>
  <si>
    <t>Kirloskar Industries Ltd</t>
  </si>
  <si>
    <t>KIRLOSIND</t>
  </si>
  <si>
    <t>Hemisphere Properties India Ltd</t>
  </si>
  <si>
    <t>HEMIPROP</t>
  </si>
  <si>
    <t>Kitex Garments Ltd</t>
  </si>
  <si>
    <t>KITEX</t>
  </si>
  <si>
    <t>Heidelbergcement India Ltd</t>
  </si>
  <si>
    <t>HEIDELBERG</t>
  </si>
  <si>
    <t>Bharat Rasayan Ltd</t>
  </si>
  <si>
    <t>BHARATRAS</t>
  </si>
  <si>
    <t>Awfis Space Solutions Ltd</t>
  </si>
  <si>
    <t>AWFIS</t>
  </si>
  <si>
    <t>Sri Adhikari Brothers Television Network Ltd</t>
  </si>
  <si>
    <t>SABTNL</t>
  </si>
  <si>
    <t>Jain Irrigation Systems Ltd</t>
  </si>
  <si>
    <t>JISLJALEQS</t>
  </si>
  <si>
    <t>Agricultural &amp; Farm Machinery</t>
  </si>
  <si>
    <t>KRN Heat Exchanger and Refrigeration Ltd</t>
  </si>
  <si>
    <t>KRN</t>
  </si>
  <si>
    <t>TeamLease Services Ltd</t>
  </si>
  <si>
    <t>TEAMLEASE</t>
  </si>
  <si>
    <t>Jeena Sikho Lifecare Ltd</t>
  </si>
  <si>
    <t>JSLL</t>
  </si>
  <si>
    <t>Zinka Logistics Solutions Ltd</t>
  </si>
  <si>
    <t>BLACKBUCK</t>
  </si>
  <si>
    <t>VRL Logistics Ltd</t>
  </si>
  <si>
    <t>VRLLOG</t>
  </si>
  <si>
    <t>Prince Pipes and Fittings Ltd</t>
  </si>
  <si>
    <t>PRINCEPIPE</t>
  </si>
  <si>
    <t>Solara Active Pharma Sciences Ltd</t>
  </si>
  <si>
    <t>SOLARA</t>
  </si>
  <si>
    <t>Orissa Minerals Development Company Ltd</t>
  </si>
  <si>
    <t>ORISSAMINE</t>
  </si>
  <si>
    <t>Wonderla Holidays Ltd</t>
  </si>
  <si>
    <t>WONDERLA</t>
  </si>
  <si>
    <t>Grauer And Weil (India) Ltd</t>
  </si>
  <si>
    <t>GRAUWEIL</t>
  </si>
  <si>
    <t>Vaibhav Global Ltd</t>
  </si>
  <si>
    <t>VAIBHAVGBL</t>
  </si>
  <si>
    <t>Paisalo Digital Ltd</t>
  </si>
  <si>
    <t>PAISALO</t>
  </si>
  <si>
    <t>Harsha Engineers International Ltd</t>
  </si>
  <si>
    <t>HARSHA</t>
  </si>
  <si>
    <t>V2 Retail Ltd</t>
  </si>
  <si>
    <t>V2RETAIL</t>
  </si>
  <si>
    <t>Arvind Smartspaces Ltd</t>
  </si>
  <si>
    <t>ARVSMART</t>
  </si>
  <si>
    <t>Indian Metals and Ferro Alloys Ltd</t>
  </si>
  <si>
    <t>IMFA</t>
  </si>
  <si>
    <t>Cigniti Technologies Ltd</t>
  </si>
  <si>
    <t>CIGNITITEC</t>
  </si>
  <si>
    <t>CARE Ratings Ltd</t>
  </si>
  <si>
    <t>CARERATING</t>
  </si>
  <si>
    <t>Heritage Foods Ltd</t>
  </si>
  <si>
    <t>HERITGFOOD</t>
  </si>
  <si>
    <t>Rossari Biotech Ltd</t>
  </si>
  <si>
    <t>ROSSARI</t>
  </si>
  <si>
    <t>Artemis Medicare Services Ltd</t>
  </si>
  <si>
    <t>ARTEMISMED</t>
  </si>
  <si>
    <t>Dhani Services Ltd</t>
  </si>
  <si>
    <t>DHANI</t>
  </si>
  <si>
    <t>Tinplate Company of India Ltd</t>
  </si>
  <si>
    <t>TINPLATE</t>
  </si>
  <si>
    <t>Hawkins Cookers Ltd</t>
  </si>
  <si>
    <t>HAWKINCOOK</t>
  </si>
  <si>
    <t>Rajoo Engineers Ltd</t>
  </si>
  <si>
    <t>RAJOOENG</t>
  </si>
  <si>
    <t>EMS Ltd</t>
  </si>
  <si>
    <t>EMSLIMITED</t>
  </si>
  <si>
    <t>Nippon India ETF Nifty 50 BeES</t>
  </si>
  <si>
    <t>NIFTYBEES</t>
  </si>
  <si>
    <t>Styrenix Performance Materials Ltd</t>
  </si>
  <si>
    <t>STYRENIX</t>
  </si>
  <si>
    <t>Kaveri Seed Company Ltd</t>
  </si>
  <si>
    <t>KSCL</t>
  </si>
  <si>
    <t>Seeds</t>
  </si>
  <si>
    <t>Nocil Ltd</t>
  </si>
  <si>
    <t>NOCIL</t>
  </si>
  <si>
    <t>JTEKT India Ltd</t>
  </si>
  <si>
    <t>JTEKTINDIA</t>
  </si>
  <si>
    <t>Bannari Amman Sugars Ltd</t>
  </si>
  <si>
    <t>BANARISUG</t>
  </si>
  <si>
    <t>SG Mart Ltd</t>
  </si>
  <si>
    <t>SGMART</t>
  </si>
  <si>
    <t>Renewable Electricity</t>
  </si>
  <si>
    <t>Bharat Bijlee Ltd</t>
  </si>
  <si>
    <t>BBL</t>
  </si>
  <si>
    <t>Bombay Dyeing and Mfg Co Ltd</t>
  </si>
  <si>
    <t>BOMDYEING</t>
  </si>
  <si>
    <t>Systematix Corporate Services Ltd</t>
  </si>
  <si>
    <t>SYSTMTXC</t>
  </si>
  <si>
    <t>Jana Small Finance Bank Ltd</t>
  </si>
  <si>
    <t>JSFB</t>
  </si>
  <si>
    <t>Greaves Cotton Ltd</t>
  </si>
  <si>
    <t>GREAVESCOT</t>
  </si>
  <si>
    <t>Paras Defence and Space Technologies Ltd</t>
  </si>
  <si>
    <t>PARAS</t>
  </si>
  <si>
    <t>Restaurant Brands Asia Ltd</t>
  </si>
  <si>
    <t>RBA</t>
  </si>
  <si>
    <t>Morepen Laboratories Ltd</t>
  </si>
  <si>
    <t>MOREPENLAB</t>
  </si>
  <si>
    <t>Moschip Technologies Ltd</t>
  </si>
  <si>
    <t>MOSCHIP</t>
  </si>
  <si>
    <t>Patel Engineering Ltd</t>
  </si>
  <si>
    <t>PATELENG</t>
  </si>
  <si>
    <t>Ajmera Realty &amp; Infra India Ltd</t>
  </si>
  <si>
    <t>AJMERA</t>
  </si>
  <si>
    <t>Ramky Infrastructure Ltd</t>
  </si>
  <si>
    <t>RAMKY</t>
  </si>
  <si>
    <t>Elcid Investments Ltd</t>
  </si>
  <si>
    <t>ELCIDIN</t>
  </si>
  <si>
    <t>Stylam Industries Ltd</t>
  </si>
  <si>
    <t>STYLAMIND</t>
  </si>
  <si>
    <t>Bajaj Hindusthan Sugar Ltd</t>
  </si>
  <si>
    <t>BAJAJHIND</t>
  </si>
  <si>
    <t>Fedbank Financial Services Ltd</t>
  </si>
  <si>
    <t>FEDFINA</t>
  </si>
  <si>
    <t>Greenpanel Industries Ltd</t>
  </si>
  <si>
    <t>GREENPANEL</t>
  </si>
  <si>
    <t>Bhagiradha Chemicals and Industries Ltd</t>
  </si>
  <si>
    <t>BHAGCHEM</t>
  </si>
  <si>
    <t>Advanced Enzyme Technologies Ltd</t>
  </si>
  <si>
    <t>ADVENZYMES</t>
  </si>
  <si>
    <t>Indraprastha Medical Corporation Ltd</t>
  </si>
  <si>
    <t>INDRAMEDCO</t>
  </si>
  <si>
    <t>Aarti Drugs Ltd</t>
  </si>
  <si>
    <t>AARTIDRUGS</t>
  </si>
  <si>
    <t>Medi Assist Healthcare Services Ltd</t>
  </si>
  <si>
    <t>MEDIASSIST</t>
  </si>
  <si>
    <t>Marsons Ltd</t>
  </si>
  <si>
    <t>MARSONS</t>
  </si>
  <si>
    <t>Greenply Industries Ltd</t>
  </si>
  <si>
    <t>GREENPLY</t>
  </si>
  <si>
    <t>Oriana Power Ltd</t>
  </si>
  <si>
    <t>ORIANA</t>
  </si>
  <si>
    <t>Gufic Biosciences Ltd</t>
  </si>
  <si>
    <t>GUFICBIO</t>
  </si>
  <si>
    <t>VST Tillers Tractors Ltd</t>
  </si>
  <si>
    <t>VSTTILLERS</t>
  </si>
  <si>
    <t>Gateway Distriparks Ltd</t>
  </si>
  <si>
    <t>GATEWAY</t>
  </si>
  <si>
    <t>LG Balakrishnan &amp; Bros Ltd</t>
  </si>
  <si>
    <t>LGBBROSLTD</t>
  </si>
  <si>
    <t>Avantel Ltd</t>
  </si>
  <si>
    <t>AVANTEL</t>
  </si>
  <si>
    <t>Jamna Auto Industries Ltd</t>
  </si>
  <si>
    <t>JAMNAAUTO</t>
  </si>
  <si>
    <t>Nalwa Sons Investments Ltd</t>
  </si>
  <si>
    <t>NSIL</t>
  </si>
  <si>
    <t>Subros Ltd</t>
  </si>
  <si>
    <t>SUBROS</t>
  </si>
  <si>
    <t>Jayaswal Neco Industries Ltd</t>
  </si>
  <si>
    <t>JAYNECOIND</t>
  </si>
  <si>
    <t>Shrem InvIT</t>
  </si>
  <si>
    <t>SHREMINVIT</t>
  </si>
  <si>
    <t>Fineotex Chemical Ltd</t>
  </si>
  <si>
    <t>FCL</t>
  </si>
  <si>
    <t>Polyplex Corp Ltd</t>
  </si>
  <si>
    <t>POLYPLEX</t>
  </si>
  <si>
    <t>Samhi Hotels Ltd</t>
  </si>
  <si>
    <t>SAMHI</t>
  </si>
  <si>
    <t>Fiem Industries Ltd</t>
  </si>
  <si>
    <t>FIEMIND</t>
  </si>
  <si>
    <t>Shanthi Gears Ltd</t>
  </si>
  <si>
    <t>SHANTIGEAR</t>
  </si>
  <si>
    <t>JTL Industries Ltd</t>
  </si>
  <si>
    <t>JTLIND</t>
  </si>
  <si>
    <t>Servotech Power Systems Ltd</t>
  </si>
  <si>
    <t>SERVOTECH</t>
  </si>
  <si>
    <t>Utkarsh Small Finance Bank Ltd</t>
  </si>
  <si>
    <t>UTKARSHBNK</t>
  </si>
  <si>
    <t>Imagicaaworld Entertainment Ltd</t>
  </si>
  <si>
    <t>IMAGICAA</t>
  </si>
  <si>
    <t>India Glycols Ltd</t>
  </si>
  <si>
    <t>INDIAGLYCO</t>
  </si>
  <si>
    <t>K.P. Energy Ltd</t>
  </si>
  <si>
    <t>KPEL</t>
  </si>
  <si>
    <t>Kalyani Steels Ltd</t>
  </si>
  <si>
    <t>KSL</t>
  </si>
  <si>
    <t>Epack Durable Ltd</t>
  </si>
  <si>
    <t>EPACK</t>
  </si>
  <si>
    <t>Balmer Lawrie and Company Ltd</t>
  </si>
  <si>
    <t>BALMLAWRIE</t>
  </si>
  <si>
    <t>SJS Enterprises Ltd</t>
  </si>
  <si>
    <t>SJS</t>
  </si>
  <si>
    <t>S H Kelkar and Company Ltd</t>
  </si>
  <si>
    <t>SHK</t>
  </si>
  <si>
    <t>Kewal Kiran Clothing Ltd</t>
  </si>
  <si>
    <t>KKCL</t>
  </si>
  <si>
    <t>DCB Bank Ltd</t>
  </si>
  <si>
    <t>DCBBANK</t>
  </si>
  <si>
    <t>Nirlon Ltd</t>
  </si>
  <si>
    <t>NIRLON</t>
  </si>
  <si>
    <t>Uflex Ltd</t>
  </si>
  <si>
    <t>UFLEX</t>
  </si>
  <si>
    <t>SEPC Ltd</t>
  </si>
  <si>
    <t>SEPC</t>
  </si>
  <si>
    <t>Sunflag Iron and Steel Co Ltd</t>
  </si>
  <si>
    <t>SUNFLAG</t>
  </si>
  <si>
    <t>Thirumalai Chemicals Ltd</t>
  </si>
  <si>
    <t>TIRUMALCHM</t>
  </si>
  <si>
    <t>Dishman Carbogen Amcis Ltd</t>
  </si>
  <si>
    <t>DCAL</t>
  </si>
  <si>
    <t>Jindal Poly Films Ltd</t>
  </si>
  <si>
    <t>JINDALPOLY</t>
  </si>
  <si>
    <t>Swaraj Engines Ltd</t>
  </si>
  <si>
    <t>SWARAJENG</t>
  </si>
  <si>
    <t>Raghav Productivity Enhancers Ltd</t>
  </si>
  <si>
    <t>RPEL</t>
  </si>
  <si>
    <t>Prime Focus Ltd</t>
  </si>
  <si>
    <t>PFOCUS</t>
  </si>
  <si>
    <t>Animation</t>
  </si>
  <si>
    <t>West Coast Paper Mills Ltd</t>
  </si>
  <si>
    <t>WSTCSTPAPR</t>
  </si>
  <si>
    <t>Northern ARC Capital Ltd</t>
  </si>
  <si>
    <t>NORTHARC</t>
  </si>
  <si>
    <t>Jash Engineering Ltd</t>
  </si>
  <si>
    <t>JASH</t>
  </si>
  <si>
    <t>Kingfa Science and Technology (India) Ltd</t>
  </si>
  <si>
    <t>KINGFA</t>
  </si>
  <si>
    <t>Apeejay Surrendra Park Hotels Ltd</t>
  </si>
  <si>
    <t>PARKHOTELS</t>
  </si>
  <si>
    <t>DCX Systems Ltd</t>
  </si>
  <si>
    <t>DCXINDIA</t>
  </si>
  <si>
    <t>IRB InvIT Fund</t>
  </si>
  <si>
    <t>IRBINVIT</t>
  </si>
  <si>
    <t>Motilal Oswal NASDAQ 100 ETF</t>
  </si>
  <si>
    <t>MON100</t>
  </si>
  <si>
    <t>BF Utilities Ltd</t>
  </si>
  <si>
    <t>BFUTILITIE</t>
  </si>
  <si>
    <t>TCNS Clothing Co Ltd</t>
  </si>
  <si>
    <t>TCNSBRANDS</t>
  </si>
  <si>
    <t>Vishnu Prakash R Punglia Ltd</t>
  </si>
  <si>
    <t>VPRPL</t>
  </si>
  <si>
    <t>RPG Life Sciences Limited</t>
  </si>
  <si>
    <t>RPGLIFE</t>
  </si>
  <si>
    <t>Capacite Infraprojects Ltd</t>
  </si>
  <si>
    <t>CAPACITE</t>
  </si>
  <si>
    <t>Eraaya Lifespaces Ltd</t>
  </si>
  <si>
    <t>ERAAYA</t>
  </si>
  <si>
    <t>RPSG Ventures Ltd</t>
  </si>
  <si>
    <t>RPSGVENT</t>
  </si>
  <si>
    <t>ADF Foods Ltd</t>
  </si>
  <si>
    <t>ADFFOODS</t>
  </si>
  <si>
    <t>Sula Vineyards Ltd</t>
  </si>
  <si>
    <t>SULA</t>
  </si>
  <si>
    <t>IndoStar Capital Finance Ltd</t>
  </si>
  <si>
    <t>INDOSTAR</t>
  </si>
  <si>
    <t>La Opala R G Ltd</t>
  </si>
  <si>
    <t>LAOPALA</t>
  </si>
  <si>
    <t>Deep Industries Ltd</t>
  </si>
  <si>
    <t>DEEPINDS</t>
  </si>
  <si>
    <t>Oil &amp; Gas - Equipment &amp; Services</t>
  </si>
  <si>
    <t>Genesys International Corporation Ltd</t>
  </si>
  <si>
    <t>GENESYS</t>
  </si>
  <si>
    <t>Hubtown Ltd</t>
  </si>
  <si>
    <t>HUBTOWN</t>
  </si>
  <si>
    <t>Dalmia Bharat Sugar and Industries Ltd</t>
  </si>
  <si>
    <t>DALMIASUG</t>
  </si>
  <si>
    <t>Gujarat Themis Biosyn Ltd</t>
  </si>
  <si>
    <t>GUJTHEM</t>
  </si>
  <si>
    <t>MPS Ltd</t>
  </si>
  <si>
    <t>MPSLTD</t>
  </si>
  <si>
    <t>Lumax AutoTechnologies Ltd</t>
  </si>
  <si>
    <t>LUMAXTECH</t>
  </si>
  <si>
    <t>HPL Electric &amp; Power Ltd</t>
  </si>
  <si>
    <t>HPL</t>
  </si>
  <si>
    <t>Sindhu Trade Links Ltd</t>
  </si>
  <si>
    <t>SINDHUTRAD</t>
  </si>
  <si>
    <t>Siyaram Silk Mills Ltd</t>
  </si>
  <si>
    <t>SIYSIL</t>
  </si>
  <si>
    <t>JNK India Ltd</t>
  </si>
  <si>
    <t>JNKINDIA</t>
  </si>
  <si>
    <t>KDDL Ltd</t>
  </si>
  <si>
    <t>KDDL</t>
  </si>
  <si>
    <t>Marine Electricals (India) Ltd</t>
  </si>
  <si>
    <t>MARINE</t>
  </si>
  <si>
    <t>PIX Transmissions Ltd</t>
  </si>
  <si>
    <t>PIXTRANS</t>
  </si>
  <si>
    <t>Fischer Medical Ventures Ltd</t>
  </si>
  <si>
    <t>FISCHER</t>
  </si>
  <si>
    <t>Datamatics Global Services Ltd</t>
  </si>
  <si>
    <t>DATAMATICS</t>
  </si>
  <si>
    <t>Savita Oil Technologies Ltd</t>
  </si>
  <si>
    <t>SOTL</t>
  </si>
  <si>
    <t>D P Abhushan Ltd</t>
  </si>
  <si>
    <t>DPABHUSHAN</t>
  </si>
  <si>
    <t>Summit Securities Ltd</t>
  </si>
  <si>
    <t>SUMMITSEC</t>
  </si>
  <si>
    <t>Goldiam International Ltd</t>
  </si>
  <si>
    <t>GOLDIAM</t>
  </si>
  <si>
    <t>Ashapura Minechem Ltd</t>
  </si>
  <si>
    <t>ASHAPURMIN</t>
  </si>
  <si>
    <t>Alembic Ltd</t>
  </si>
  <si>
    <t>ALEMBICLTD</t>
  </si>
  <si>
    <t>Quick Heal Technologies Ltd</t>
  </si>
  <si>
    <t>QUICKHEAL</t>
  </si>
  <si>
    <t>Exicom Tele-Systems Ltd</t>
  </si>
  <si>
    <t>EXICOM</t>
  </si>
  <si>
    <t>Hi-Tech Pipes Ltd</t>
  </si>
  <si>
    <t>HITECH</t>
  </si>
  <si>
    <t>Venus Pipes and Tubes Ltd</t>
  </si>
  <si>
    <t>VENUSPIPES</t>
  </si>
  <si>
    <t>Geojit Financial Services Ltd</t>
  </si>
  <si>
    <t>GEOJITFSL</t>
  </si>
  <si>
    <t>Pokarna Ltd</t>
  </si>
  <si>
    <t>POKARNA</t>
  </si>
  <si>
    <t>Sasken Technologies Ltd</t>
  </si>
  <si>
    <t>SASKEN</t>
  </si>
  <si>
    <t>Monarch Networth Capital Ltd</t>
  </si>
  <si>
    <t>MONARCH</t>
  </si>
  <si>
    <t>Precision Wires India Ltd</t>
  </si>
  <si>
    <t>PRECWIRE</t>
  </si>
  <si>
    <t>Seamec Ltd</t>
  </si>
  <si>
    <t>SEAMECLTD</t>
  </si>
  <si>
    <t>Xpro India Ltd</t>
  </si>
  <si>
    <t>XPROINDIA</t>
  </si>
  <si>
    <t>Shipping Corporation of India Land and Assets Ltd</t>
  </si>
  <si>
    <t>SCILAL</t>
  </si>
  <si>
    <t>Oriental Hotels Ltd</t>
  </si>
  <si>
    <t>ORIENTHOT</t>
  </si>
  <si>
    <t>Honda India Power Products Ltd</t>
  </si>
  <si>
    <t>HONDAPOWER</t>
  </si>
  <si>
    <t>Goodluck India Ltd</t>
  </si>
  <si>
    <t>GOODLUCK</t>
  </si>
  <si>
    <t>TCI Express Ltd</t>
  </si>
  <si>
    <t>TCIEXP</t>
  </si>
  <si>
    <t>Hinduja Global Solutions Ltd</t>
  </si>
  <si>
    <t>HGS</t>
  </si>
  <si>
    <t>Krsnaa Diagnostics Ltd</t>
  </si>
  <si>
    <t>KRSNAA</t>
  </si>
  <si>
    <t>Gujarat Industries Power Company Ltd</t>
  </si>
  <si>
    <t>GIPCL</t>
  </si>
  <si>
    <t>Shivalik Bimetal Controls Ltd</t>
  </si>
  <si>
    <t>SBCL</t>
  </si>
  <si>
    <t>Ddev Plastiks Industries Ltd</t>
  </si>
  <si>
    <t>DDEVPLASTIK</t>
  </si>
  <si>
    <t>KCP Ltd</t>
  </si>
  <si>
    <t>KCP</t>
  </si>
  <si>
    <t>Steel Strips Wheels Ltd</t>
  </si>
  <si>
    <t>SSWL</t>
  </si>
  <si>
    <t>Max Ventures and Industries Ltd</t>
  </si>
  <si>
    <t>MAXVIL</t>
  </si>
  <si>
    <t>Ashiana Housing Ltd</t>
  </si>
  <si>
    <t>ASHIANA</t>
  </si>
  <si>
    <t>Sandhar Technologies Ltd</t>
  </si>
  <si>
    <t>SANDHAR</t>
  </si>
  <si>
    <t>Precision Camshafts Ltd</t>
  </si>
  <si>
    <t>PRECAM</t>
  </si>
  <si>
    <t>Wendt (India) Limited</t>
  </si>
  <si>
    <t>WENDT</t>
  </si>
  <si>
    <t>Veedol Corporation Ltd</t>
  </si>
  <si>
    <t>VEEDOL</t>
  </si>
  <si>
    <t>Bhansali Engineering Polymers Ltd</t>
  </si>
  <si>
    <t>BEPL</t>
  </si>
  <si>
    <t>Delta Corp Ltd</t>
  </si>
  <si>
    <t>DELTACORP</t>
  </si>
  <si>
    <t>Muthoot Microfin Ltd</t>
  </si>
  <si>
    <t>MUTHOOTMF</t>
  </si>
  <si>
    <t>Kiri Industries Ltd</t>
  </si>
  <si>
    <t>KIRIINDUS</t>
  </si>
  <si>
    <t>Suraj Estate Developers Ltd</t>
  </si>
  <si>
    <t>SURAJEST</t>
  </si>
  <si>
    <t>Spectrum Electrical Industries Ltd</t>
  </si>
  <si>
    <t>SPECTRUM</t>
  </si>
  <si>
    <t>Maithan Alloys Ltd</t>
  </si>
  <si>
    <t>MAITHANALL</t>
  </si>
  <si>
    <t>Polo Queen Industrial and Fintech Ltd</t>
  </si>
  <si>
    <t>PQIF</t>
  </si>
  <si>
    <t>Navneet Education Ltd</t>
  </si>
  <si>
    <t>NAVNETEDUL</t>
  </si>
  <si>
    <t>Repco Home Finance Ltd</t>
  </si>
  <si>
    <t>REPCOHOME</t>
  </si>
  <si>
    <t>Fino Payments Bank Ltd</t>
  </si>
  <si>
    <t>FINOPB</t>
  </si>
  <si>
    <t>Apollo Micro Systems Ltd</t>
  </si>
  <si>
    <t>APOLLO</t>
  </si>
  <si>
    <t>Blue Cloud Softech Solutions Ltd</t>
  </si>
  <si>
    <t>BLUECLOUDS</t>
  </si>
  <si>
    <t>Hathway Cable and Datacom Ltd</t>
  </si>
  <si>
    <t>HATHWAY</t>
  </si>
  <si>
    <t>Cable &amp; D2H</t>
  </si>
  <si>
    <t>Mahanagar Telephone Nigam Ltd</t>
  </si>
  <si>
    <t>MTNL</t>
  </si>
  <si>
    <t>63 Moons Technologies Ltd</t>
  </si>
  <si>
    <t>63MOONS</t>
  </si>
  <si>
    <t>Gensol Engineering Ltd</t>
  </si>
  <si>
    <t>GENSOL</t>
  </si>
  <si>
    <t>NIIT Ltd</t>
  </si>
  <si>
    <t>NIITLTD</t>
  </si>
  <si>
    <t>Marathon Nextgen Realty Ltd</t>
  </si>
  <si>
    <t>MARATHON</t>
  </si>
  <si>
    <t>Saksoft Ltd</t>
  </si>
  <si>
    <t>SAKSOFT</t>
  </si>
  <si>
    <t>Prakash Industries Ltd</t>
  </si>
  <si>
    <t>PRAKASH</t>
  </si>
  <si>
    <t>Indoco Remedies Ltd</t>
  </si>
  <si>
    <t>INDOCO</t>
  </si>
  <si>
    <t>Flair Writing Industries Ltd</t>
  </si>
  <si>
    <t>FLAIR</t>
  </si>
  <si>
    <t>Nucleus Software Exports Ltd</t>
  </si>
  <si>
    <t>NUCLEUS</t>
  </si>
  <si>
    <t>KP Green Engineering Ltd</t>
  </si>
  <si>
    <t>KPGEL</t>
  </si>
  <si>
    <t>Heavy Electrical Equipment</t>
  </si>
  <si>
    <t>Dollar Industries Ltd</t>
  </si>
  <si>
    <t>DOLLAR</t>
  </si>
  <si>
    <t>DCW Ltd</t>
  </si>
  <si>
    <t>DCW</t>
  </si>
  <si>
    <t>EFC (I) Ltd</t>
  </si>
  <si>
    <t>EFCIL</t>
  </si>
  <si>
    <t>Distributors</t>
  </si>
  <si>
    <t>Bajel Projects Ltd</t>
  </si>
  <si>
    <t>BAJEL</t>
  </si>
  <si>
    <t>Bajaj Consumer Care Ltd</t>
  </si>
  <si>
    <t>BAJAJCON</t>
  </si>
  <si>
    <t>TVS Srichakra Ltd</t>
  </si>
  <si>
    <t>TVSSRICHAK</t>
  </si>
  <si>
    <t>Sanghvi Movers Ltd</t>
  </si>
  <si>
    <t>SANGHVIMOV</t>
  </si>
  <si>
    <t>Somany Ceramics Ltd</t>
  </si>
  <si>
    <t>SOMANYCERA</t>
  </si>
  <si>
    <t>Updater Services Ltd</t>
  </si>
  <si>
    <t>UDS</t>
  </si>
  <si>
    <t>NRB Bearings Ltd</t>
  </si>
  <si>
    <t>NRBBEARING</t>
  </si>
  <si>
    <t>Suven Life Sciences Ltd</t>
  </si>
  <si>
    <t>SUVEN</t>
  </si>
  <si>
    <t>TCPL Packaging Ltd</t>
  </si>
  <si>
    <t>TCPLPACK</t>
  </si>
  <si>
    <t>Foseco India Ltd</t>
  </si>
  <si>
    <t>FOSECOIND</t>
  </si>
  <si>
    <t>Eveready Industries India Ltd</t>
  </si>
  <si>
    <t>EVEREADY</t>
  </si>
  <si>
    <t>Spandana Sphoorty Financial Ltd</t>
  </si>
  <si>
    <t>SPANDANA</t>
  </si>
  <si>
    <t>Sagar Cements Ltd</t>
  </si>
  <si>
    <t>SAGCEM</t>
  </si>
  <si>
    <t>Ge Power India Ltd</t>
  </si>
  <si>
    <t>GEPIL</t>
  </si>
  <si>
    <t>Pennar Industries Ltd</t>
  </si>
  <si>
    <t>PENIND</t>
  </si>
  <si>
    <t>Indo Tech Transformers Ltd</t>
  </si>
  <si>
    <t>INDOTECH</t>
  </si>
  <si>
    <t>Kolte-Patil Developers Ltd</t>
  </si>
  <si>
    <t>KOLTEPATIL</t>
  </si>
  <si>
    <t>PTC India Financial Services Ltd</t>
  </si>
  <si>
    <t>PFS</t>
  </si>
  <si>
    <t>Nilkamal Ltd</t>
  </si>
  <si>
    <t>NILKAMAL</t>
  </si>
  <si>
    <t>Tasty Bite Eatables Ltd</t>
  </si>
  <si>
    <t>TASTYBITE</t>
  </si>
  <si>
    <t>Aeroflex Industries Ltd</t>
  </si>
  <si>
    <t>AEROFLEX</t>
  </si>
  <si>
    <t>Salasar Techno Engineering Ltd</t>
  </si>
  <si>
    <t>SALASAR</t>
  </si>
  <si>
    <t>BF Investment Ltd</t>
  </si>
  <si>
    <t>BFINVEST</t>
  </si>
  <si>
    <t>Mahindra Logistics Ltd</t>
  </si>
  <si>
    <t>MAHLOG</t>
  </si>
  <si>
    <t>Arkade Developers Ltd</t>
  </si>
  <si>
    <t>ARKADE</t>
  </si>
  <si>
    <t>HLE Glascoat Ltd</t>
  </si>
  <si>
    <t>HLEGLAS</t>
  </si>
  <si>
    <t>Kalyani Investment Company Ltd</t>
  </si>
  <si>
    <t>KICL</t>
  </si>
  <si>
    <t>Shanti Educational Initiatives Ltd</t>
  </si>
  <si>
    <t>SEIL</t>
  </si>
  <si>
    <t>Motisons Jewellers Ltd</t>
  </si>
  <si>
    <t>MOTISONS</t>
  </si>
  <si>
    <t>Panacea Biotec Ltd</t>
  </si>
  <si>
    <t>PANACEABIO</t>
  </si>
  <si>
    <t>Stove Kraft Ltd</t>
  </si>
  <si>
    <t>STOVEKRAFT</t>
  </si>
  <si>
    <t>Landmark Cars Ltd</t>
  </si>
  <si>
    <t>LANDMARK</t>
  </si>
  <si>
    <t>Vadilal Industries Ltd</t>
  </si>
  <si>
    <t>VADILALIND</t>
  </si>
  <si>
    <t>Themis Medicare Ltd</t>
  </si>
  <si>
    <t>THEMISMED</t>
  </si>
  <si>
    <t>Novartis India Ltd</t>
  </si>
  <si>
    <t>NOVARTIND</t>
  </si>
  <si>
    <t>GTL Infrastructure Ltd</t>
  </si>
  <si>
    <t>GTLINFRA</t>
  </si>
  <si>
    <t>Automotive Axles Ltd</t>
  </si>
  <si>
    <t>AUTOAXLES</t>
  </si>
  <si>
    <t>PSP Projects Ltd</t>
  </si>
  <si>
    <t>PSPPROJECT</t>
  </si>
  <si>
    <t>Jyoti Structures Ltd</t>
  </si>
  <si>
    <t>JYOTISTRUC</t>
  </si>
  <si>
    <t>SBI Gold ETF</t>
  </si>
  <si>
    <t>SETFGOLD</t>
  </si>
  <si>
    <t>Ramco Industries Ltd</t>
  </si>
  <si>
    <t>RAMCOIND</t>
  </si>
  <si>
    <t>Ceinsys Tech Ltd</t>
  </si>
  <si>
    <t>CEINSYSTECH</t>
  </si>
  <si>
    <t>Ram Ratna Wires Ltd</t>
  </si>
  <si>
    <t>RAMRAT</t>
  </si>
  <si>
    <t>Vishnu Chemicals Ltd</t>
  </si>
  <si>
    <t>VISHNU</t>
  </si>
  <si>
    <t>Vakrangee Limited</t>
  </si>
  <si>
    <t>VAKRANGEE</t>
  </si>
  <si>
    <t>Mayur Uniquoters Ltd</t>
  </si>
  <si>
    <t>MAYURUNIQ</t>
  </si>
  <si>
    <t>Rashi Peripherals Ltd</t>
  </si>
  <si>
    <t>RPTECH</t>
  </si>
  <si>
    <t>DISA India Ltd</t>
  </si>
  <si>
    <t>DISAQ</t>
  </si>
  <si>
    <t>Rane Holdings Ltd</t>
  </si>
  <si>
    <t>RANEHOLDIN</t>
  </si>
  <si>
    <t>Baazar Style Retail Ltd</t>
  </si>
  <si>
    <t>STYLEBAAZA</t>
  </si>
  <si>
    <t>Nippon India ETF Nifty 1D Rate Liquid BeES</t>
  </si>
  <si>
    <t>LIQUIDBEES</t>
  </si>
  <si>
    <t>Vantage Knowledge Academy Ltd</t>
  </si>
  <si>
    <t>VKAL</t>
  </si>
  <si>
    <t>SG Finserve Ltd</t>
  </si>
  <si>
    <t>SGFIN</t>
  </si>
  <si>
    <t>Dredging Corporation of India Ltd</t>
  </si>
  <si>
    <t>DREDGECORP</t>
  </si>
  <si>
    <t>Dredging</t>
  </si>
  <si>
    <t>Globus Spirits Ltd</t>
  </si>
  <si>
    <t>GLOBUSSPR</t>
  </si>
  <si>
    <t>Interarch Building Products Ltd</t>
  </si>
  <si>
    <t>INTERARCH</t>
  </si>
  <si>
    <t>Building Products - Prefab Structures</t>
  </si>
  <si>
    <t>Hindustan Oil Exploration Company Ltd</t>
  </si>
  <si>
    <t>HINDOILEXP</t>
  </si>
  <si>
    <t>Sai Silks (Kalamandir) Ltd</t>
  </si>
  <si>
    <t>KALAMANDIR</t>
  </si>
  <si>
    <t>Rajratan Global Wire Ltd</t>
  </si>
  <si>
    <t>RAJRATAN</t>
  </si>
  <si>
    <t>Sterling Tools Ltd</t>
  </si>
  <si>
    <t>STERTOOLS</t>
  </si>
  <si>
    <t>Confidence Petroleum India Ltd</t>
  </si>
  <si>
    <t>CONFIPET</t>
  </si>
  <si>
    <t>Premier Explosives Ltd</t>
  </si>
  <si>
    <t>PREMEXPLN</t>
  </si>
  <si>
    <t>Veritas (India) Ltd</t>
  </si>
  <si>
    <t>VERITAS</t>
  </si>
  <si>
    <t>Jindal Drilling and Industries Ltd</t>
  </si>
  <si>
    <t>JINDRILL</t>
  </si>
  <si>
    <t>Stanley Lifestyles Ltd</t>
  </si>
  <si>
    <t>STANLEY</t>
  </si>
  <si>
    <t>Venky's (India) Ltd</t>
  </si>
  <si>
    <t>VENKEYS</t>
  </si>
  <si>
    <t>Parag Milk Foods Ltd</t>
  </si>
  <si>
    <t>PARAGMILK</t>
  </si>
  <si>
    <t>Meghmani Organics Ltd</t>
  </si>
  <si>
    <t>MOL</t>
  </si>
  <si>
    <t>EIH Associated Hotels Ltd</t>
  </si>
  <si>
    <t>EIHAHOTELS</t>
  </si>
  <si>
    <t>Prataap Snacks Ltd</t>
  </si>
  <si>
    <t>DIAMONDYD</t>
  </si>
  <si>
    <t>ideaForge Technology Ltd</t>
  </si>
  <si>
    <t>IDEAFORGE</t>
  </si>
  <si>
    <t>Vidhi Specialty Food Ingredients Ltd</t>
  </si>
  <si>
    <t>VIDHIING</t>
  </si>
  <si>
    <t>Dr Agarwal's Eye Hospital Ltd</t>
  </si>
  <si>
    <t>DRAGARWQ</t>
  </si>
  <si>
    <t>NIBE Ltd</t>
  </si>
  <si>
    <t>NIBE</t>
  </si>
  <si>
    <t>Mangalam Cement Ltd</t>
  </si>
  <si>
    <t>MANGLMCEM</t>
  </si>
  <si>
    <t>Igarashi Motors India Ltd</t>
  </si>
  <si>
    <t>IGARASHI</t>
  </si>
  <si>
    <t>MM Forgings Ltd</t>
  </si>
  <si>
    <t>MMFL</t>
  </si>
  <si>
    <t>John Cockerill India Ltd</t>
  </si>
  <si>
    <t>COCKERILL</t>
  </si>
  <si>
    <t>Industrial Machinery &amp; Supplies &amp; Components</t>
  </si>
  <si>
    <t>Hindware Home Innovation Ltd</t>
  </si>
  <si>
    <t>HINDWAREAP</t>
  </si>
  <si>
    <t>Goodyear India Ltd</t>
  </si>
  <si>
    <t>GOODYEAR</t>
  </si>
  <si>
    <t>SML Isuzu Ltd</t>
  </si>
  <si>
    <t>SMLISUZU</t>
  </si>
  <si>
    <t>Kesar India Ltd</t>
  </si>
  <si>
    <t>KESAR</t>
  </si>
  <si>
    <t>Real Estate Development</t>
  </si>
  <si>
    <t>Shalby Ltd</t>
  </si>
  <si>
    <t>SHALBY</t>
  </si>
  <si>
    <t>Nelco Ltd</t>
  </si>
  <si>
    <t>NELCO</t>
  </si>
  <si>
    <t>Ravindra Energy Ltd</t>
  </si>
  <si>
    <t>RELTD</t>
  </si>
  <si>
    <t>Kilburn Engineering Ltd</t>
  </si>
  <si>
    <t>KLBRENG-B</t>
  </si>
  <si>
    <t>Unitech Ltd</t>
  </si>
  <si>
    <t>UNITECH</t>
  </si>
  <si>
    <t>Platinum Industries Ltd</t>
  </si>
  <si>
    <t>PLATIND</t>
  </si>
  <si>
    <t>Thejo Engineering Ltd</t>
  </si>
  <si>
    <t>THEJO</t>
  </si>
  <si>
    <t>Everest Kanto Cylinder Ltd</t>
  </si>
  <si>
    <t>EKC</t>
  </si>
  <si>
    <t>Vindhya Telelinks Ltd</t>
  </si>
  <si>
    <t>VINDHYATEL</t>
  </si>
  <si>
    <t>Accelya Solutions India Ltd</t>
  </si>
  <si>
    <t>ACCELYA</t>
  </si>
  <si>
    <t>Cupid Ltd</t>
  </si>
  <si>
    <t>CUPID</t>
  </si>
  <si>
    <t>Knowledge Marine &amp; Engineering Works Ltd</t>
  </si>
  <si>
    <t>KMEW</t>
  </si>
  <si>
    <t>Marine Transportation</t>
  </si>
  <si>
    <t>Mold-Tek Packaging Ltd</t>
  </si>
  <si>
    <t>MOLDTKPAC</t>
  </si>
  <si>
    <t>Agro Tech Foods Ltd</t>
  </si>
  <si>
    <t>ATFL</t>
  </si>
  <si>
    <t>Windlas Biotech Ltd</t>
  </si>
  <si>
    <t>WINDLAS</t>
  </si>
  <si>
    <t>Pondy Oxides and Chemicals Ltd</t>
  </si>
  <si>
    <t>POCL</t>
  </si>
  <si>
    <t>Nitin Spinners Ltd</t>
  </si>
  <si>
    <t>NITINSPIN</t>
  </si>
  <si>
    <t>RIR Power Electronics Ltd</t>
  </si>
  <si>
    <t>RIR</t>
  </si>
  <si>
    <t>Tanfac Industries Ltd</t>
  </si>
  <si>
    <t>TANFACIND</t>
  </si>
  <si>
    <t>Himatsingka Seide Ltd</t>
  </si>
  <si>
    <t>HIMATSEIDE</t>
  </si>
  <si>
    <t>Ugro Capital Ltd</t>
  </si>
  <si>
    <t>UGROCAP</t>
  </si>
  <si>
    <t>Dreamfolks Services Ltd</t>
  </si>
  <si>
    <t>DREAMFOLKS</t>
  </si>
  <si>
    <t>Saraswati Commercial (India) Ltd</t>
  </si>
  <si>
    <t>ZSARACOM</t>
  </si>
  <si>
    <t>Navkar Corporation Ltd</t>
  </si>
  <si>
    <t>NAVKARCORP</t>
  </si>
  <si>
    <t>Dolat Algotech Ltd</t>
  </si>
  <si>
    <t>DOLATALGO</t>
  </si>
  <si>
    <t>Dynamic Cables Ltd</t>
  </si>
  <si>
    <t>DYCL</t>
  </si>
  <si>
    <t>Tarsons Products Ltd</t>
  </si>
  <si>
    <t>TARSONS</t>
  </si>
  <si>
    <t>S.P.Apparels Ltd</t>
  </si>
  <si>
    <t>SPAL</t>
  </si>
  <si>
    <t>Welspun Specialty Solutions Ltd</t>
  </si>
  <si>
    <t>WELSPLSOL</t>
  </si>
  <si>
    <t>Windsor Machines Ltd</t>
  </si>
  <si>
    <t>WINDMACHIN</t>
  </si>
  <si>
    <t>Media Matrix Worldwide Ltd</t>
  </si>
  <si>
    <t>MMWL</t>
  </si>
  <si>
    <t>Federal-Mogul Goetze (India) Ltd</t>
  </si>
  <si>
    <t>FMGOETZE</t>
  </si>
  <si>
    <t>Hester Biosciences Ltd</t>
  </si>
  <si>
    <t>HESTERBIO</t>
  </si>
  <si>
    <t>SMS Pharmaceuticals Ltd</t>
  </si>
  <si>
    <t>SMSPHARMA</t>
  </si>
  <si>
    <t>Paramount Communications Ltd</t>
  </si>
  <si>
    <t>PARACABLES</t>
  </si>
  <si>
    <t>Insecticides (India) Ltd</t>
  </si>
  <si>
    <t>INSECTICID</t>
  </si>
  <si>
    <t>HMA Agro Industries Ltd</t>
  </si>
  <si>
    <t>HMAAGRO</t>
  </si>
  <si>
    <t>Gandhar Oil Refinery (INDIA) Ltd</t>
  </si>
  <si>
    <t>GANDHAR</t>
  </si>
  <si>
    <t>ICICI Prudential Nifty 50 ETF</t>
  </si>
  <si>
    <t>NIFTYIETF</t>
  </si>
  <si>
    <t>Hind Rectifiers Ltd</t>
  </si>
  <si>
    <t>HIRECT</t>
  </si>
  <si>
    <t>Sanstar Ltd</t>
  </si>
  <si>
    <t>SANSTAR</t>
  </si>
  <si>
    <t>IOL Chemicals and Pharmaceuticals Ltd</t>
  </si>
  <si>
    <t>IOLCP</t>
  </si>
  <si>
    <t>Indian Hume Pipe Company Ltd</t>
  </si>
  <si>
    <t>INDIANHUME</t>
  </si>
  <si>
    <t>Tinna Rubber and Infrastructure Ltd</t>
  </si>
  <si>
    <t>TINNARUBR</t>
  </si>
  <si>
    <t>Apollo Pipes Ltd</t>
  </si>
  <si>
    <t>APOLLOPIPE</t>
  </si>
  <si>
    <t>Carysil Ltd</t>
  </si>
  <si>
    <t>CARYSIL</t>
  </si>
  <si>
    <t>TAJ GVK Hotels and Resorts Ltd</t>
  </si>
  <si>
    <t>TAJGVK</t>
  </si>
  <si>
    <t>Huhtamaki India Ltd</t>
  </si>
  <si>
    <t>HUHTAMAKI</t>
  </si>
  <si>
    <t>Lumax Industries Ltd</t>
  </si>
  <si>
    <t>LUMAXIND</t>
  </si>
  <si>
    <t>India Pesticides Ltd</t>
  </si>
  <si>
    <t>IPL</t>
  </si>
  <si>
    <t>Owais Metal and Mineral Processing Ltd</t>
  </si>
  <si>
    <t>OWAIS</t>
  </si>
  <si>
    <t>Amrutanjan Health Care Ltd</t>
  </si>
  <si>
    <t>AMRUTANJAN</t>
  </si>
  <si>
    <t>Dolphin Offshore Enterprises (India) Ltd</t>
  </si>
  <si>
    <t>DOLPHIN</t>
  </si>
  <si>
    <t>DEN Networks Ltd</t>
  </si>
  <si>
    <t>DEN</t>
  </si>
  <si>
    <t>Universal Cables Ltd</t>
  </si>
  <si>
    <t>UNIVCABLES</t>
  </si>
  <si>
    <t>TTK Healthcare Ltd</t>
  </si>
  <si>
    <t>TTKHLTCARE</t>
  </si>
  <si>
    <t>Divgi TorqTransfer Systems Ltd</t>
  </si>
  <si>
    <t>DIVGIITTS</t>
  </si>
  <si>
    <t>DEE Development Engineers Ltd</t>
  </si>
  <si>
    <t>DEEDEV</t>
  </si>
  <si>
    <t>Pnb Gilts Ltd</t>
  </si>
  <si>
    <t>PNBGILTS</t>
  </si>
  <si>
    <t>Sanghi Industries Ltd</t>
  </si>
  <si>
    <t>SANGHIIND</t>
  </si>
  <si>
    <t>Astec Lifesciences Ltd</t>
  </si>
  <si>
    <t>ASTEC</t>
  </si>
  <si>
    <t>Panama Petrochem Ltd</t>
  </si>
  <si>
    <t>PANAMAPET</t>
  </si>
  <si>
    <t>Vardhman Special Steels Ltd</t>
  </si>
  <si>
    <t>VSSL</t>
  </si>
  <si>
    <t>JISLDVREQS</t>
  </si>
  <si>
    <t>Beta Drugs Ltd</t>
  </si>
  <si>
    <t>BETA</t>
  </si>
  <si>
    <t>Ador Welding Ltd</t>
  </si>
  <si>
    <t>ADORWELD</t>
  </si>
  <si>
    <t>Timex Group India Ltd</t>
  </si>
  <si>
    <t>TIMEX</t>
  </si>
  <si>
    <t>Expleo Solutions Ltd</t>
  </si>
  <si>
    <t>EXPLEOSOL</t>
  </si>
  <si>
    <t>Tatva Chintan Pharma Chem Ltd</t>
  </si>
  <si>
    <t>TATVA</t>
  </si>
  <si>
    <t>IKIO Lighting Ltd</t>
  </si>
  <si>
    <t>IKIO</t>
  </si>
  <si>
    <t>Rupa &amp; Company Ltd</t>
  </si>
  <si>
    <t>RUPA</t>
  </si>
  <si>
    <t>Orient Green Power Company Ltd</t>
  </si>
  <si>
    <t>GREENPOWER</t>
  </si>
  <si>
    <t>ESAF Small Finance Bank Limited</t>
  </si>
  <si>
    <t>ESAFSFB</t>
  </si>
  <si>
    <t>Camlin Fine Sciences Ltd</t>
  </si>
  <si>
    <t>CAMLINFINE</t>
  </si>
  <si>
    <t>ECOS (India) Mobility &amp; Hospitality Ltd</t>
  </si>
  <si>
    <t>ECOSMOBLTY</t>
  </si>
  <si>
    <t>Suratwwala Business Group Ltd</t>
  </si>
  <si>
    <t>SBGLP</t>
  </si>
  <si>
    <t>Cosmo First Ltd</t>
  </si>
  <si>
    <t>COSMOFIRST</t>
  </si>
  <si>
    <t>TIL Ltd</t>
  </si>
  <si>
    <t>TIL</t>
  </si>
  <si>
    <t>Centum Electronics Ltd</t>
  </si>
  <si>
    <t>CENTUM</t>
  </si>
  <si>
    <t>MIC Electronics Ltd</t>
  </si>
  <si>
    <t>MICEL</t>
  </si>
  <si>
    <t>Som Distilleries and Breweries Ltd</t>
  </si>
  <si>
    <t>SDBL</t>
  </si>
  <si>
    <t>D Link (India) Limited</t>
  </si>
  <si>
    <t>DLINKINDIA</t>
  </si>
  <si>
    <t>Yasho Industries Ltd</t>
  </si>
  <si>
    <t>YASHO</t>
  </si>
  <si>
    <t>Man Industries (India) Ltd</t>
  </si>
  <si>
    <t>MANINDS</t>
  </si>
  <si>
    <t>Jagsonpal Pharmaceuticals Ltd</t>
  </si>
  <si>
    <t>JAGSNPHARM</t>
  </si>
  <si>
    <t>Mufin Green Finance Ltd</t>
  </si>
  <si>
    <t>MUFIN</t>
  </si>
  <si>
    <t>Elpro International Ltd</t>
  </si>
  <si>
    <t>ELPROINTL</t>
  </si>
  <si>
    <t>BLS E-Services Ltd</t>
  </si>
  <si>
    <t>BLSE</t>
  </si>
  <si>
    <t>Vimta Labs Ltd</t>
  </si>
  <si>
    <t>VIMTALABS</t>
  </si>
  <si>
    <t>Mukand Ltd</t>
  </si>
  <si>
    <t>MUKANDLTD</t>
  </si>
  <si>
    <t>Dish TV India Ltd</t>
  </si>
  <si>
    <t>DISHTV</t>
  </si>
  <si>
    <t>Andrew Yule &amp; Co Ltd</t>
  </si>
  <si>
    <t>ANDREWYU</t>
  </si>
  <si>
    <t>Kotak Gold Etf</t>
  </si>
  <si>
    <t>GOLD1</t>
  </si>
  <si>
    <t>JITF Infralogistics Ltd</t>
  </si>
  <si>
    <t>JITFINFRA</t>
  </si>
  <si>
    <t>Alpex Solar Ltd</t>
  </si>
  <si>
    <t>ALPEXSOLAR</t>
  </si>
  <si>
    <t>Salzer Electronics Ltd</t>
  </si>
  <si>
    <t>SALZERELEC</t>
  </si>
  <si>
    <t>Talbros Automotive Components Ltd</t>
  </si>
  <si>
    <t>TALBROAUTO</t>
  </si>
  <si>
    <t>Mangalore Chemicals and Fertilisers Ltd</t>
  </si>
  <si>
    <t>MANGCHEFER</t>
  </si>
  <si>
    <t>Andhra Paper Ltd</t>
  </si>
  <si>
    <t>ANDHRAPAP</t>
  </si>
  <si>
    <t>AGI Infra Ltd</t>
  </si>
  <si>
    <t>AGIIL</t>
  </si>
  <si>
    <t>Barbeque-Nation Hospitality Ltd</t>
  </si>
  <si>
    <t>BARBEQUE</t>
  </si>
  <si>
    <t>Madhya Bharat Agro Products Ltd</t>
  </si>
  <si>
    <t>MBAPL</t>
  </si>
  <si>
    <t>Kody Technolab Ltd</t>
  </si>
  <si>
    <t>KODYTECH</t>
  </si>
  <si>
    <t>Seshasayee Paper and Boards Ltd</t>
  </si>
  <si>
    <t>SESHAPAPER</t>
  </si>
  <si>
    <t>Apcotex Industries Ltd</t>
  </si>
  <si>
    <t>APCOTEXIND</t>
  </si>
  <si>
    <t>Cantabil Retail India Ltd</t>
  </si>
  <si>
    <t>CANTABIL</t>
  </si>
  <si>
    <t>Ashika Credit Capital Ltd</t>
  </si>
  <si>
    <t>ASHIKA</t>
  </si>
  <si>
    <t>Rama Steel Tubes Ltd</t>
  </si>
  <si>
    <t>RAMASTEEL</t>
  </si>
  <si>
    <t>Deccan Gold Mines Ltd</t>
  </si>
  <si>
    <t>DECNGOLD</t>
  </si>
  <si>
    <t>Suyog Telematics Ltd</t>
  </si>
  <si>
    <t>SUYOG</t>
  </si>
  <si>
    <t>HDFC Gold Exchange Traded Fund</t>
  </si>
  <si>
    <t>HDFCGOLD</t>
  </si>
  <si>
    <t>Gocl Corporation Ltd</t>
  </si>
  <si>
    <t>GOCLCORP</t>
  </si>
  <si>
    <t>ICICI Prudential Gold ETF</t>
  </si>
  <si>
    <t>GOLDIETF</t>
  </si>
  <si>
    <t>HIL Ltd</t>
  </si>
  <si>
    <t>HIL</t>
  </si>
  <si>
    <t>Nippon India ETF Nifty Next 50 Junior BeES</t>
  </si>
  <si>
    <t>JUNIORBEES</t>
  </si>
  <si>
    <t>I G Petrochemicals Ltd</t>
  </si>
  <si>
    <t>IGPL</t>
  </si>
  <si>
    <t>Syncom Formulations (India) Ltd</t>
  </si>
  <si>
    <t>SYNCOMF</t>
  </si>
  <si>
    <t>Heranba Industries Ltd</t>
  </si>
  <si>
    <t>HERANBA</t>
  </si>
  <si>
    <t>GPT Infraprojects Ltd</t>
  </si>
  <si>
    <t>GPTINFRA</t>
  </si>
  <si>
    <t>Axiscades Technologies Ltd</t>
  </si>
  <si>
    <t>AXISCADES</t>
  </si>
  <si>
    <t>Praveg Ltd</t>
  </si>
  <si>
    <t>PRAVEG</t>
  </si>
  <si>
    <t>Kernex Microsystems (India) Ltd</t>
  </si>
  <si>
    <t>KERNEX</t>
  </si>
  <si>
    <t>Sirca Paints India Ltd</t>
  </si>
  <si>
    <t>SIRCA</t>
  </si>
  <si>
    <t>Uniparts India Ltd</t>
  </si>
  <si>
    <t>UNIPARTS</t>
  </si>
  <si>
    <t>Mercury Ev-Tech Ltd</t>
  </si>
  <si>
    <t>MERCURYEV</t>
  </si>
  <si>
    <t>Excel Industries Ltd</t>
  </si>
  <si>
    <t>EXCELINDUS</t>
  </si>
  <si>
    <t>Eco Recycling Ltd</t>
  </si>
  <si>
    <t>ECORECO</t>
  </si>
  <si>
    <t>Abans Holdings Ltd</t>
  </si>
  <si>
    <t>AHL</t>
  </si>
  <si>
    <t>G M Breweries Ltd</t>
  </si>
  <si>
    <t>GMBREW</t>
  </si>
  <si>
    <t>Shriram Properties Ltd</t>
  </si>
  <si>
    <t>SHRIRAMPPS</t>
  </si>
  <si>
    <t>Jagran Prakashan Ltd</t>
  </si>
  <si>
    <t>JAGRAN</t>
  </si>
  <si>
    <t>Unicommerce eSolutions Ltd</t>
  </si>
  <si>
    <t>UNIECOM</t>
  </si>
  <si>
    <t>Fusion Finance Ltd</t>
  </si>
  <si>
    <t>FUSION</t>
  </si>
  <si>
    <t>Sangam (India) Ltd</t>
  </si>
  <si>
    <t>SANGAMIND</t>
  </si>
  <si>
    <t>Godavari Biorefineries Ltd</t>
  </si>
  <si>
    <t>GODAVARIB</t>
  </si>
  <si>
    <t>Kabra Extrusion Technik Ltd</t>
  </si>
  <si>
    <t>KABRAEXTRU</t>
  </si>
  <si>
    <t>Omaxe Ltd</t>
  </si>
  <si>
    <t>OMAXE</t>
  </si>
  <si>
    <t>Wonder Electricals Ltd</t>
  </si>
  <si>
    <t>WEL</t>
  </si>
  <si>
    <t>Sigachi Industries Ltd</t>
  </si>
  <si>
    <t>SIGACHI</t>
  </si>
  <si>
    <t>Bombay Super Hybrid Seeds Ltd</t>
  </si>
  <si>
    <t>BSHSL</t>
  </si>
  <si>
    <t>Master Trust Ltd</t>
  </si>
  <si>
    <t>MASTERTR</t>
  </si>
  <si>
    <t>Lotus Chocolate Company Ltd</t>
  </si>
  <si>
    <t>LOTUSCHO</t>
  </si>
  <si>
    <t>Hariom Pipe Industries Ltd</t>
  </si>
  <si>
    <t>HARIOMPIPE</t>
  </si>
  <si>
    <t>Trident Techlabs Ltd</t>
  </si>
  <si>
    <t>TECHLABS</t>
  </si>
  <si>
    <t>Antony Waste Handling Cell Ltd</t>
  </si>
  <si>
    <t>AWHCL</t>
  </si>
  <si>
    <t>Agarwal Industrial Corporation Ltd</t>
  </si>
  <si>
    <t>AGARIND</t>
  </si>
  <si>
    <t>GNA Axles Ltd</t>
  </si>
  <si>
    <t>GNA</t>
  </si>
  <si>
    <t>Reliance Industrial Infrastructure Ltd</t>
  </si>
  <si>
    <t>RIIL</t>
  </si>
  <si>
    <t>Wheels India Ltd</t>
  </si>
  <si>
    <t>WHEELS</t>
  </si>
  <si>
    <t>India Power Corporation Ltd</t>
  </si>
  <si>
    <t>DPSCLTD</t>
  </si>
  <si>
    <t>MSP Steel &amp; Power Ltd</t>
  </si>
  <si>
    <t>MSPL</t>
  </si>
  <si>
    <t>Danish Power Ltd</t>
  </si>
  <si>
    <t>DANISH</t>
  </si>
  <si>
    <t>Satin Creditcare Network Ltd</t>
  </si>
  <si>
    <t>SATIN</t>
  </si>
  <si>
    <t>Monte Carlo Fashions Ltd</t>
  </si>
  <si>
    <t>MONTECARLO</t>
  </si>
  <si>
    <t>NDR Auto Components Ltd</t>
  </si>
  <si>
    <t>NDRAUTO</t>
  </si>
  <si>
    <t>Associated Alcohols &amp; Breweries Ltd</t>
  </si>
  <si>
    <t>ASALCBR</t>
  </si>
  <si>
    <t>Veranda Learning Solutions Ltd</t>
  </si>
  <si>
    <t>VERANDA</t>
  </si>
  <si>
    <t>IFGL Refractories Ltd</t>
  </si>
  <si>
    <t>IFGLEXPOR</t>
  </si>
  <si>
    <t>Jyoti Resins and Adhesives Ltd</t>
  </si>
  <si>
    <t>JYOTIRES</t>
  </si>
  <si>
    <t>Balmer Lawrie Investments Ltd</t>
  </si>
  <si>
    <t>BLIL</t>
  </si>
  <si>
    <t>JG Chemicals Ltd</t>
  </si>
  <si>
    <t>JGCHEM</t>
  </si>
  <si>
    <t>Bliss GVS Pharma Ltd</t>
  </si>
  <si>
    <t>BLISSGVS</t>
  </si>
  <si>
    <t>Sportking India Ltd</t>
  </si>
  <si>
    <t>SPORTKING</t>
  </si>
  <si>
    <t>B L Kashyap and Sons Ltd</t>
  </si>
  <si>
    <t>BLKASHYAP</t>
  </si>
  <si>
    <t>Dynacons Systems and Solutions Ltd</t>
  </si>
  <si>
    <t>DSSL</t>
  </si>
  <si>
    <t>Alicon Castalloy Ltd</t>
  </si>
  <si>
    <t>ALICON</t>
  </si>
  <si>
    <t>Filatex India Ltd</t>
  </si>
  <si>
    <t>FILATEX</t>
  </si>
  <si>
    <t>Renaissance Global Ltd</t>
  </si>
  <si>
    <t>RGL</t>
  </si>
  <si>
    <t>Chaman Lal Setia Exports Ltd</t>
  </si>
  <si>
    <t>CLSEL</t>
  </si>
  <si>
    <t>GRP Ltd</t>
  </si>
  <si>
    <t>GRPLTD</t>
  </si>
  <si>
    <t>ASM Technologies Ltd</t>
  </si>
  <si>
    <t>ASMTEC</t>
  </si>
  <si>
    <t>Signpost India Ltd</t>
  </si>
  <si>
    <t>SIGNPOST</t>
  </si>
  <si>
    <t>Udaipur Cement Works Ltd</t>
  </si>
  <si>
    <t>UDAICEMENT</t>
  </si>
  <si>
    <t>Tourism Finance Corporation of India Ltd</t>
  </si>
  <si>
    <t>TFCILTD</t>
  </si>
  <si>
    <t>VL E-Governance &amp; IT Solutions Ltd</t>
  </si>
  <si>
    <t>VLEGOV</t>
  </si>
  <si>
    <t>BCL Industries Ltd</t>
  </si>
  <si>
    <t>BCLIND</t>
  </si>
  <si>
    <t>Hexa Tradex Ltd</t>
  </si>
  <si>
    <t>HEXATRADEX</t>
  </si>
  <si>
    <t>Orient Technologies Ltd</t>
  </si>
  <si>
    <t>ORIENTTECH</t>
  </si>
  <si>
    <t>AFCOM Holdings Ltd</t>
  </si>
  <si>
    <t>AFCOM</t>
  </si>
  <si>
    <t>Air Freight &amp; Logistics</t>
  </si>
  <si>
    <t>GTPL Hathway Ltd</t>
  </si>
  <si>
    <t>GTPL</t>
  </si>
  <si>
    <t>Madras Fertilizers Ltd</t>
  </si>
  <si>
    <t>MADRASFERT</t>
  </si>
  <si>
    <t>Cropster Agro Ltd</t>
  </si>
  <si>
    <t>CROPSTER</t>
  </si>
  <si>
    <t>Food Distributors</t>
  </si>
  <si>
    <t>Brightcom Group Ltd</t>
  </si>
  <si>
    <t>BCG</t>
  </si>
  <si>
    <t>Yatra Online Ltd</t>
  </si>
  <si>
    <t>YATRA</t>
  </si>
  <si>
    <t>Khazanchi Jewellers Ltd</t>
  </si>
  <si>
    <t>KHAZANCHI</t>
  </si>
  <si>
    <t>Apparel, Accessories &amp; Luxury Goods</t>
  </si>
  <si>
    <t>Shankara Building Products Ltd</t>
  </si>
  <si>
    <t>SHANKARA</t>
  </si>
  <si>
    <t>Roto Pumps Ltd</t>
  </si>
  <si>
    <t>ROTO</t>
  </si>
  <si>
    <t>Paushak Ltd</t>
  </si>
  <si>
    <t>PAUSHAKLTD</t>
  </si>
  <si>
    <t>Steelcast Ltd</t>
  </si>
  <si>
    <t>STEELCAS</t>
  </si>
  <si>
    <t>Borosil Scientific Ltd</t>
  </si>
  <si>
    <t>BOROSCI</t>
  </si>
  <si>
    <t>Sadhana Nitro Chem Ltd</t>
  </si>
  <si>
    <t>SADHNANIQ</t>
  </si>
  <si>
    <t>Oriental Aromatics Ltd</t>
  </si>
  <si>
    <t>OAL</t>
  </si>
  <si>
    <t>Texmaco Infrastructure &amp; Holdings Ltd</t>
  </si>
  <si>
    <t>TEXINFRA</t>
  </si>
  <si>
    <t>Bharat Wire Ropes Ltd</t>
  </si>
  <si>
    <t>BHARATWIRE</t>
  </si>
  <si>
    <t>Wealth First Portfolio Managers Ltd</t>
  </si>
  <si>
    <t>WEALTH</t>
  </si>
  <si>
    <t>India Nippon Electricals Ltd</t>
  </si>
  <si>
    <t>INDNIPPON</t>
  </si>
  <si>
    <t>Peninsula Land Ltd</t>
  </si>
  <si>
    <t>PENINLAND</t>
  </si>
  <si>
    <t>SMC Global Securities Ltd</t>
  </si>
  <si>
    <t>SMCGLOBAL</t>
  </si>
  <si>
    <t>Panorama Studios International Ltd</t>
  </si>
  <si>
    <t>PANORAMA</t>
  </si>
  <si>
    <t>Dcm Shriram Industries Ltd</t>
  </si>
  <si>
    <t>DCMSRIND</t>
  </si>
  <si>
    <t>Remus Pharmaceuticals Ltd</t>
  </si>
  <si>
    <t>REMUS</t>
  </si>
  <si>
    <t>Simplex Infrastructures Ltd</t>
  </si>
  <si>
    <t>SIMPLEXINF</t>
  </si>
  <si>
    <t>Swelect Energy Systems Ltd</t>
  </si>
  <si>
    <t>SWELECTES</t>
  </si>
  <si>
    <t>Fedders Holding Ltd</t>
  </si>
  <si>
    <t>FEDDERSHOL</t>
  </si>
  <si>
    <t>Southern Petrochemical Industries Corporation Ltd</t>
  </si>
  <si>
    <t>SPIC</t>
  </si>
  <si>
    <t>Bigbloc Construction Ltd</t>
  </si>
  <si>
    <t>BIGBLOC</t>
  </si>
  <si>
    <t>Atul Auto Ltd</t>
  </si>
  <si>
    <t>ATULAUTO</t>
  </si>
  <si>
    <t>Three Wheelers</t>
  </si>
  <si>
    <t>Solex Energy Ltd</t>
  </si>
  <si>
    <t>SOLEX</t>
  </si>
  <si>
    <t>Advait Energy Transitions Ltd</t>
  </si>
  <si>
    <t>ADVAIT</t>
  </si>
  <si>
    <t>Electrical Components &amp; Equipment</t>
  </si>
  <si>
    <t>Oriental Rail Infrastructure Ltd</t>
  </si>
  <si>
    <t>ORIRAIL</t>
  </si>
  <si>
    <t>Alldigi Tech Ltd</t>
  </si>
  <si>
    <t>ALLDIGI</t>
  </si>
  <si>
    <t>Tribhovandas Bhimji Zaveri Ltd</t>
  </si>
  <si>
    <t>TBZ</t>
  </si>
  <si>
    <t>GKW Ltd</t>
  </si>
  <si>
    <t>GKWLIMITED</t>
  </si>
  <si>
    <t>Ramco Systems Ltd</t>
  </si>
  <si>
    <t>RAMCOSYS</t>
  </si>
  <si>
    <t>Rhetan TMT Ltd</t>
  </si>
  <si>
    <t>RHETAN</t>
  </si>
  <si>
    <t>Steel</t>
  </si>
  <si>
    <t>Hi-Tech Gears Ltd</t>
  </si>
  <si>
    <t>HITECHGEAR</t>
  </si>
  <si>
    <t>SPML Infra Ltd</t>
  </si>
  <si>
    <t>SPMLINFRA</t>
  </si>
  <si>
    <t>Sahasra Electronic Solutions Ltd</t>
  </si>
  <si>
    <t>SAHASRA</t>
  </si>
  <si>
    <t>Vardhman Holdings Ltd</t>
  </si>
  <si>
    <t>VHL</t>
  </si>
  <si>
    <t>5Paisa Capital Ltd</t>
  </si>
  <si>
    <t>5PAISA</t>
  </si>
  <si>
    <t>Arihant Superstructures Ltd</t>
  </si>
  <si>
    <t>ARIHANTSUP</t>
  </si>
  <si>
    <t>Bajaj Steel Industries Ltd</t>
  </si>
  <si>
    <t>BAJAJST</t>
  </si>
  <si>
    <t>Zota Health Care Ltd</t>
  </si>
  <si>
    <t>ZOTA</t>
  </si>
  <si>
    <t>Irm Energy Ltd</t>
  </si>
  <si>
    <t>IRMENERGY</t>
  </si>
  <si>
    <t>Vintage Coffee and Beverages Ltd</t>
  </si>
  <si>
    <t>VINCOFE</t>
  </si>
  <si>
    <t>Mishtann Foods Ltd</t>
  </si>
  <si>
    <t>MISHTANN</t>
  </si>
  <si>
    <t>Capital India Finance Ltd</t>
  </si>
  <si>
    <t>CIFL</t>
  </si>
  <si>
    <t>Asian Energy Services Ltd</t>
  </si>
  <si>
    <t>ASIANENE</t>
  </si>
  <si>
    <t>Kotak Nifty 50 ETF</t>
  </si>
  <si>
    <t>NIFTY1</t>
  </si>
  <si>
    <t>Essen Speciality Films Ltd</t>
  </si>
  <si>
    <t>ESFL</t>
  </si>
  <si>
    <t>TechNVision Ventures Ltd</t>
  </si>
  <si>
    <t>TECHNVISN</t>
  </si>
  <si>
    <t>Best Agrolife Ltd</t>
  </si>
  <si>
    <t>BESTAGRO</t>
  </si>
  <si>
    <t>ULTRAMARINE &amp; PIGMENTS Ltd</t>
  </si>
  <si>
    <t>ULTRAMAR</t>
  </si>
  <si>
    <t>Suryoday Small Finance Bank Ltd</t>
  </si>
  <si>
    <t>SURYODAY</t>
  </si>
  <si>
    <t>Allied Digital Services Ltd</t>
  </si>
  <si>
    <t>ADSL</t>
  </si>
  <si>
    <t>Dhunseri Ventures Ltd</t>
  </si>
  <si>
    <t>DVL</t>
  </si>
  <si>
    <t>Pudumjee Paper Products Ltd</t>
  </si>
  <si>
    <t>PDMJEPAPER</t>
  </si>
  <si>
    <t>GPT Healthcare Ltd</t>
  </si>
  <si>
    <t>GPTHEALTH</t>
  </si>
  <si>
    <t>Butterfly Gandhimathi Appliances Ltd</t>
  </si>
  <si>
    <t>BUTTERFLY</t>
  </si>
  <si>
    <t>Jaiprakash Associates Ltd</t>
  </si>
  <si>
    <t>JPASSOCIAT</t>
  </si>
  <si>
    <t>Kross Ltd</t>
  </si>
  <si>
    <t>KROSS</t>
  </si>
  <si>
    <t>Eimco Elecon (India) Ltd</t>
  </si>
  <si>
    <t>EIMCOELECO</t>
  </si>
  <si>
    <t>India Motor Parts &amp; Accessories Ltd</t>
  </si>
  <si>
    <t>IMPAL</t>
  </si>
  <si>
    <t>Yamuna Syndicate Ltd</t>
  </si>
  <si>
    <t>YSL</t>
  </si>
  <si>
    <t>Amines and Plasticizers Ltd</t>
  </si>
  <si>
    <t>AMNPLST</t>
  </si>
  <si>
    <t>Forbes Precision Tools and Machine Parts Ltd</t>
  </si>
  <si>
    <t>TOTEM</t>
  </si>
  <si>
    <t>Kellton Tech Solutions Ltd</t>
  </si>
  <si>
    <t>KELLTONTEC</t>
  </si>
  <si>
    <t>Ester Industries Ltd</t>
  </si>
  <si>
    <t>ESTER</t>
  </si>
  <si>
    <t>Kokuyo Camlin Ltd</t>
  </si>
  <si>
    <t>KOKUYOCMLN</t>
  </si>
  <si>
    <t>Rishabh Instruments Ltd</t>
  </si>
  <si>
    <t>RISHABH</t>
  </si>
  <si>
    <t>Century Enka Ltd</t>
  </si>
  <si>
    <t>CENTENKA</t>
  </si>
  <si>
    <t>Likhitha Infrastructure Ltd</t>
  </si>
  <si>
    <t>LIKHITHA</t>
  </si>
  <si>
    <t>Macpower CNC Machines Ltd</t>
  </si>
  <si>
    <t>MACPOWER</t>
  </si>
  <si>
    <t>3B Blackbio DX Ltd</t>
  </si>
  <si>
    <t>3BBLACKBIO</t>
  </si>
  <si>
    <t>Fertilizers &amp; Agricultural Chemicals</t>
  </si>
  <si>
    <t>Rane (Madras) Ltd</t>
  </si>
  <si>
    <t>RML</t>
  </si>
  <si>
    <t>Dhunseri Investments Ltd</t>
  </si>
  <si>
    <t>DHUNINV</t>
  </si>
  <si>
    <t>Jaykay Enterprises Ltd</t>
  </si>
  <si>
    <t>JAYKAY</t>
  </si>
  <si>
    <t>Aurum Proptech Ltd</t>
  </si>
  <si>
    <t>AURUM</t>
  </si>
  <si>
    <t>Viceroy Hotels Ltd</t>
  </si>
  <si>
    <t>VHLTD</t>
  </si>
  <si>
    <t>Aym Syntex Ltd</t>
  </si>
  <si>
    <t>AYMSYNTEX</t>
  </si>
  <si>
    <t>Walchandnagar Industries Ltd</t>
  </si>
  <si>
    <t>WALCHANNAG</t>
  </si>
  <si>
    <t>Arman Financial Services Ltd</t>
  </si>
  <si>
    <t>ARMANFIN</t>
  </si>
  <si>
    <t>Crest Ventures Ltd</t>
  </si>
  <si>
    <t>CREST</t>
  </si>
  <si>
    <t>BMW Industries Ltd</t>
  </si>
  <si>
    <t>BMW</t>
  </si>
  <si>
    <t>Allcargo Gati Ltd</t>
  </si>
  <si>
    <t>ACLGATI</t>
  </si>
  <si>
    <t>Z F Steering Gear (India) Ltd</t>
  </si>
  <si>
    <t>ZFSTEERING</t>
  </si>
  <si>
    <t>Kamdhenu Ltd</t>
  </si>
  <si>
    <t>KAMDHENU</t>
  </si>
  <si>
    <t>Yuken India Ltd</t>
  </si>
  <si>
    <t>YUKEN</t>
  </si>
  <si>
    <t>Matrimony.Com Ltd</t>
  </si>
  <si>
    <t>MATRIMONY</t>
  </si>
  <si>
    <t>One Point One Solutions Ltd</t>
  </si>
  <si>
    <t>ONEPOINT</t>
  </si>
  <si>
    <t>Andhra Sugars Ltd</t>
  </si>
  <si>
    <t>ANDHRSUGAR</t>
  </si>
  <si>
    <t>Creative Newtech Ltd</t>
  </si>
  <si>
    <t>CREATIVE</t>
  </si>
  <si>
    <t>Emkay Taps and Cutting Tools Ltd</t>
  </si>
  <si>
    <t>EMKAYTOOLS</t>
  </si>
  <si>
    <t>Subex Ltd</t>
  </si>
  <si>
    <t>SUBEXLTD</t>
  </si>
  <si>
    <t>Selan Exploration Technology Ltd</t>
  </si>
  <si>
    <t>SELAN</t>
  </si>
  <si>
    <t>Om Infra Ltd</t>
  </si>
  <si>
    <t>OMINFRAL</t>
  </si>
  <si>
    <t>Chemfab Alkalis Ltd</t>
  </si>
  <si>
    <t>CHEMFAB</t>
  </si>
  <si>
    <t>Ratnaveer Precision Engineering Ltd</t>
  </si>
  <si>
    <t>RATNAVEER</t>
  </si>
  <si>
    <t>CFF Fluid Control Ltd</t>
  </si>
  <si>
    <t>CFF</t>
  </si>
  <si>
    <t>Aerospace &amp; Defense</t>
  </si>
  <si>
    <t>Shree Digvijay Cement Co Ltd</t>
  </si>
  <si>
    <t>SHREDIGCEM</t>
  </si>
  <si>
    <t>Automobile Corp Of Goa Ltd</t>
  </si>
  <si>
    <t>ACGL</t>
  </si>
  <si>
    <t>Oswal Greentech Ltd</t>
  </si>
  <si>
    <t>OSWALGREEN</t>
  </si>
  <si>
    <t>Saint-Gobain Sekurit India Ltd</t>
  </si>
  <si>
    <t>SAINTGOBAIN</t>
  </si>
  <si>
    <t>Centrum Capital Ltd</t>
  </si>
  <si>
    <t>CENTRUM</t>
  </si>
  <si>
    <t>Western Carriers (India) Ltd</t>
  </si>
  <si>
    <t>WCIL</t>
  </si>
  <si>
    <t>Steel Exchange India Ltd</t>
  </si>
  <si>
    <t>STEELXIND</t>
  </si>
  <si>
    <t>Everest Industries Ltd</t>
  </si>
  <si>
    <t>EVERESTIND</t>
  </si>
  <si>
    <t>Krishana Phoschem Ltd</t>
  </si>
  <si>
    <t>KRISHANA</t>
  </si>
  <si>
    <t>Gala Precision Engineering Ltd</t>
  </si>
  <si>
    <t>GALAPREC</t>
  </si>
  <si>
    <t>Punjab Chemicals and Crop Protection Ltd</t>
  </si>
  <si>
    <t>PUNJABCHEM</t>
  </si>
  <si>
    <t>Pakka Limited</t>
  </si>
  <si>
    <t>PAKKA</t>
  </si>
  <si>
    <t>Shiva Cement Ltd</t>
  </si>
  <si>
    <t>SHIVACEM</t>
  </si>
  <si>
    <t>Sahana System Ltd</t>
  </si>
  <si>
    <t>SAHANA</t>
  </si>
  <si>
    <t>VLS Finance Ltd</t>
  </si>
  <si>
    <t>VLSFINANCE</t>
  </si>
  <si>
    <t>HLV Ltd</t>
  </si>
  <si>
    <t>HLVLTD</t>
  </si>
  <si>
    <t>Vertoz Ltd</t>
  </si>
  <si>
    <t>VERTOZ</t>
  </si>
  <si>
    <t>Capital Small Finance Bank Ltd</t>
  </si>
  <si>
    <t>CAPITALSFB</t>
  </si>
  <si>
    <t>Asian Star Co Ltd</t>
  </si>
  <si>
    <t>ASTAR</t>
  </si>
  <si>
    <t>KMC Speciality Hospitals (India) Ltd</t>
  </si>
  <si>
    <t>KMCSHIL</t>
  </si>
  <si>
    <t>Kirloskar Electric Company Ltd</t>
  </si>
  <si>
    <t>KECL</t>
  </si>
  <si>
    <t>Lincoln Pharmaceuticals Ltd</t>
  </si>
  <si>
    <t>LINCOLN</t>
  </si>
  <si>
    <t>Arrow Greentech Ltd</t>
  </si>
  <si>
    <t>ARROWGREEN</t>
  </si>
  <si>
    <t>AMIC Forging Ltd</t>
  </si>
  <si>
    <t>AMIC</t>
  </si>
  <si>
    <t>Heubach Colorants India Ltd</t>
  </si>
  <si>
    <t>HEUBACHIND</t>
  </si>
  <si>
    <t>Bajaj Healthcare Ltd</t>
  </si>
  <si>
    <t>BAJAJHCARE</t>
  </si>
  <si>
    <t>Ice Make Refrigeration Ltd</t>
  </si>
  <si>
    <t>ICEMAKE</t>
  </si>
  <si>
    <t>Electrotherm (India) Ltd</t>
  </si>
  <si>
    <t>ELECTHERM</t>
  </si>
  <si>
    <t>Raj Rayon Industries Ltd</t>
  </si>
  <si>
    <t>RAJRILTD</t>
  </si>
  <si>
    <t>Bharat Parenterals Ltd</t>
  </si>
  <si>
    <t>BPLPHARMA</t>
  </si>
  <si>
    <t>Vascon Engineers Ltd</t>
  </si>
  <si>
    <t>VASCONEQ</t>
  </si>
  <si>
    <t>Avadh Sugar &amp; Energy Ltd</t>
  </si>
  <si>
    <t>AVADHSUGAR</t>
  </si>
  <si>
    <t>GRM Overseas Ltd</t>
  </si>
  <si>
    <t>GRMOVER</t>
  </si>
  <si>
    <t>Veefin Solutions Ltd</t>
  </si>
  <si>
    <t>VEEFIN</t>
  </si>
  <si>
    <t>Application Software</t>
  </si>
  <si>
    <t>TGV SRAAC Ltd</t>
  </si>
  <si>
    <t>TGVSL</t>
  </si>
  <si>
    <t>Indo Amines Ltd</t>
  </si>
  <si>
    <t>INDOAMIN</t>
  </si>
  <si>
    <t>Dhampur Sugar Mills Ltd</t>
  </si>
  <si>
    <t>DHAMPURSUG</t>
  </si>
  <si>
    <t>Snowman Logistics Ltd</t>
  </si>
  <si>
    <t>SNOWMAN</t>
  </si>
  <si>
    <t>Rico Auto Industries Ltd</t>
  </si>
  <si>
    <t>RICOAUTO</t>
  </si>
  <si>
    <t>Last Mile Enterprises Ltd</t>
  </si>
  <si>
    <t>LASTMILE</t>
  </si>
  <si>
    <t>Mukka Proteins Ltd</t>
  </si>
  <si>
    <t>MUKKA</t>
  </si>
  <si>
    <t>Dwarikesh Sugar Industries Ltd</t>
  </si>
  <si>
    <t>DWARKESH</t>
  </si>
  <si>
    <t>Macfos Ltd</t>
  </si>
  <si>
    <t>ROBU</t>
  </si>
  <si>
    <t>Prakash Pipes Ltd</t>
  </si>
  <si>
    <t>PPL</t>
  </si>
  <si>
    <t>Sat Industries Ltd</t>
  </si>
  <si>
    <t>SATINDLTD</t>
  </si>
  <si>
    <t>Spright Agro Ltd</t>
  </si>
  <si>
    <t>SPRIGHT</t>
  </si>
  <si>
    <t>Sandesh Ltd</t>
  </si>
  <si>
    <t>SANDESH</t>
  </si>
  <si>
    <t>Xchanging Solutions Ltd</t>
  </si>
  <si>
    <t>XCHANGING</t>
  </si>
  <si>
    <t>Fratelli Vineyards Ltd</t>
  </si>
  <si>
    <t>FRATELLI</t>
  </si>
  <si>
    <t>Vilas Transcore Ltd</t>
  </si>
  <si>
    <t>VILAS</t>
  </si>
  <si>
    <t>Beekay Steel Industries Ltd</t>
  </si>
  <si>
    <t>BEEKAY</t>
  </si>
  <si>
    <t>Industrial and Prudential Investment Co Ltd</t>
  </si>
  <si>
    <t>INDPRUD</t>
  </si>
  <si>
    <t>AVT Natural Products Ltd</t>
  </si>
  <si>
    <t>AVTNPL</t>
  </si>
  <si>
    <t>TV Today Network Limited</t>
  </si>
  <si>
    <t>TVTODAY</t>
  </si>
  <si>
    <t>Radhika Jeweltech Ltd</t>
  </si>
  <si>
    <t>RADHIKAJWE</t>
  </si>
  <si>
    <t>Aaswa Trading and Exports Ltd</t>
  </si>
  <si>
    <t>TCC</t>
  </si>
  <si>
    <t>Real Estate Services</t>
  </si>
  <si>
    <t>Kothari Petrochemicals Ltd</t>
  </si>
  <si>
    <t>KOTHARIPET</t>
  </si>
  <si>
    <t>Tamilnadu Newsprint &amp; Papers Ltd</t>
  </si>
  <si>
    <t>TNPL</t>
  </si>
  <si>
    <t>Zee Media Corporation Ltd</t>
  </si>
  <si>
    <t>ZEEMEDIA</t>
  </si>
  <si>
    <t>Saurashtra Cement Ltd</t>
  </si>
  <si>
    <t>SAURASHCEM</t>
  </si>
  <si>
    <t>GIC Housing Finance Ltd</t>
  </si>
  <si>
    <t>GICHSGFIN</t>
  </si>
  <si>
    <t>Vasa Denticity Ltd</t>
  </si>
  <si>
    <t>DENTALKART</t>
  </si>
  <si>
    <t>Jagatjit Industries Ltd</t>
  </si>
  <si>
    <t>JAGAJITIND</t>
  </si>
  <si>
    <t>Cellecor Gadgets Ltd</t>
  </si>
  <si>
    <t>CELLECOR</t>
  </si>
  <si>
    <t>Ksolves India Ltd</t>
  </si>
  <si>
    <t>KSOLVES</t>
  </si>
  <si>
    <t>Credo Brands Marketing Ltd</t>
  </si>
  <si>
    <t>MUFTI</t>
  </si>
  <si>
    <t>Enkei Wheels (India) Ltd</t>
  </si>
  <si>
    <t>ENKEIWHEL</t>
  </si>
  <si>
    <t>Sree Rayalaseema Hi-Strength Hypo Ltd</t>
  </si>
  <si>
    <t>SRHHYPOLTD</t>
  </si>
  <si>
    <t>Cosmic CRF Ltd</t>
  </si>
  <si>
    <t>COSMICCRF</t>
  </si>
  <si>
    <t>Mafatlal Industries Ltd</t>
  </si>
  <si>
    <t>MAFATIND</t>
  </si>
  <si>
    <t>SAR Televenture Ltd</t>
  </si>
  <si>
    <t>SARTELE</t>
  </si>
  <si>
    <t>Control Print Ltd</t>
  </si>
  <si>
    <t>CONTROLPR</t>
  </si>
  <si>
    <t>Diffusion Engineers Ltd</t>
  </si>
  <si>
    <t>DIFFNKG</t>
  </si>
  <si>
    <t>New Delhi Television Ltd</t>
  </si>
  <si>
    <t>NDTV</t>
  </si>
  <si>
    <t>Spacenet Enterprises India Ltd</t>
  </si>
  <si>
    <t>SPCENET</t>
  </si>
  <si>
    <t>Wardwizard Innovations &amp; Mobility Ltd</t>
  </si>
  <si>
    <t>WARDINMOBI</t>
  </si>
  <si>
    <t>Tuticorin Alkali Chemicals and Fertilizers Ltd</t>
  </si>
  <si>
    <t>TUTIALKA</t>
  </si>
  <si>
    <t>PNGS Gargi Fashion Jewellery Ltd</t>
  </si>
  <si>
    <t>GARGI</t>
  </si>
  <si>
    <t>Apparel Retail</t>
  </si>
  <si>
    <t>Finkurve Financial Services Ltd</t>
  </si>
  <si>
    <t>FINKURVE</t>
  </si>
  <si>
    <t>Indo Thai Securities Ltd</t>
  </si>
  <si>
    <t>INDOTHAI</t>
  </si>
  <si>
    <t>Aimtron Electronics Ltd</t>
  </si>
  <si>
    <t>AIMTRON</t>
  </si>
  <si>
    <t>Manoj Vaibhav Gems N Jewellers Ltd</t>
  </si>
  <si>
    <t>MVGJL</t>
  </si>
  <si>
    <t>Uttam Sugar Mills Ltd</t>
  </si>
  <si>
    <t>UTTAMSUGAR</t>
  </si>
  <si>
    <t>Ngl Fine Chem Ltd</t>
  </si>
  <si>
    <t>NGLFINE</t>
  </si>
  <si>
    <t>Popular Vehicles and Services Ltd</t>
  </si>
  <si>
    <t>PVSL</t>
  </si>
  <si>
    <t>Hardwyn India Ltd</t>
  </si>
  <si>
    <t>HARDWYN</t>
  </si>
  <si>
    <t>Building Products - Glass</t>
  </si>
  <si>
    <t>Gulshan Polyols Ltd</t>
  </si>
  <si>
    <t>GULPOLY</t>
  </si>
  <si>
    <t>Virtuoso Optoelectronics Ltd</t>
  </si>
  <si>
    <t>VOEPL</t>
  </si>
  <si>
    <t>Household Appliances</t>
  </si>
  <si>
    <t>Concord Control Systems Ltd</t>
  </si>
  <si>
    <t>CNCRD</t>
  </si>
  <si>
    <t>Arihant Capital Markets Ltd</t>
  </si>
  <si>
    <t>ARIHANTCAP</t>
  </si>
  <si>
    <t>Ritco Logistics Ltd</t>
  </si>
  <si>
    <t>RITCO</t>
  </si>
  <si>
    <t>Fairchem Organics Ltd</t>
  </si>
  <si>
    <t>FAIRCHEMOR</t>
  </si>
  <si>
    <t>All e Technologies Ltd</t>
  </si>
  <si>
    <t>ALLETEC</t>
  </si>
  <si>
    <t>R K Swamy Ltd</t>
  </si>
  <si>
    <t>RKSWAMY</t>
  </si>
  <si>
    <t>IST Ltd</t>
  </si>
  <si>
    <t>ISTLTD</t>
  </si>
  <si>
    <t>Automotive Stampings and Assemblies Ltd</t>
  </si>
  <si>
    <t>ASAL</t>
  </si>
  <si>
    <t>Munjal Auto Industries Ltd</t>
  </si>
  <si>
    <t>MUNJALAU</t>
  </si>
  <si>
    <t>NINtec Systems Ltd</t>
  </si>
  <si>
    <t>NINSYS</t>
  </si>
  <si>
    <t>Jay Bharat Maruti Ltd</t>
  </si>
  <si>
    <t>JAYBARMARU</t>
  </si>
  <si>
    <t>Manali Petrochemicals Ltd</t>
  </si>
  <si>
    <t>MANALIPETC</t>
  </si>
  <si>
    <t>Hazoor Multi Projects Ltd</t>
  </si>
  <si>
    <t>HAZOOR</t>
  </si>
  <si>
    <t>GFL Ltd</t>
  </si>
  <si>
    <t>GFLLIMITED</t>
  </si>
  <si>
    <t>Indo Rama Synthetics (India) Ltd</t>
  </si>
  <si>
    <t>INDORAMA</t>
  </si>
  <si>
    <t>Krystal Integrated Services Ltd</t>
  </si>
  <si>
    <t>KRYSTAL</t>
  </si>
  <si>
    <t>Taneja Aerospace and Aviation Ltd</t>
  </si>
  <si>
    <t>TANAA</t>
  </si>
  <si>
    <t>Sika Interplant Systems Ltd</t>
  </si>
  <si>
    <t>SIKA</t>
  </si>
  <si>
    <t>Uniphos Enterprises Ltd</t>
  </si>
  <si>
    <t>UNIENTER</t>
  </si>
  <si>
    <t>Investment Trust of India Ltd</t>
  </si>
  <si>
    <t>THEINVEST</t>
  </si>
  <si>
    <t>Max India Ltd</t>
  </si>
  <si>
    <t>MAXIND</t>
  </si>
  <si>
    <t>Ganesh Green Bharat Ltd</t>
  </si>
  <si>
    <t>GGBL</t>
  </si>
  <si>
    <t>Kopran Ltd</t>
  </si>
  <si>
    <t>KOPRAN</t>
  </si>
  <si>
    <t>Benares Hotels Ltd</t>
  </si>
  <si>
    <t>BENARAS</t>
  </si>
  <si>
    <t>Elin Electronics Ltd</t>
  </si>
  <si>
    <t>ELIN</t>
  </si>
  <si>
    <t>Fermenta Biotech Ltd</t>
  </si>
  <si>
    <t>FERMENTA</t>
  </si>
  <si>
    <t>K&amp;R Rail Engineering Ltd</t>
  </si>
  <si>
    <t>KRRAIL</t>
  </si>
  <si>
    <t>Sunshine Capital Ltd</t>
  </si>
  <si>
    <t>SCL</t>
  </si>
  <si>
    <t>Infobeans Technologies Ltd</t>
  </si>
  <si>
    <t>INFOBEAN</t>
  </si>
  <si>
    <t>Anuh Pharma Ltd</t>
  </si>
  <si>
    <t>ANUHPHR</t>
  </si>
  <si>
    <t>Cian Agro Industries &amp; Infrastructure Ltd</t>
  </si>
  <si>
    <t>CIANAGRO</t>
  </si>
  <si>
    <t>Australian Premium Solar (India) Ltd</t>
  </si>
  <si>
    <t>APS</t>
  </si>
  <si>
    <t>City Pulse Multiventures Ltd</t>
  </si>
  <si>
    <t>CPML</t>
  </si>
  <si>
    <t>Movies &amp; Entertainment</t>
  </si>
  <si>
    <t>Magadh Sugar &amp; Energy Ltd</t>
  </si>
  <si>
    <t>MAGADSUGAR</t>
  </si>
  <si>
    <t>Satia Industries Ltd</t>
  </si>
  <si>
    <t>SATIA</t>
  </si>
  <si>
    <t>Algoquant Fintech Ltd</t>
  </si>
  <si>
    <t>AQFINTECH</t>
  </si>
  <si>
    <t>Aptech Ltd</t>
  </si>
  <si>
    <t>APTECHT</t>
  </si>
  <si>
    <t>Sudarshan Pharma Industries Ltd</t>
  </si>
  <si>
    <t>SUDARSHAN</t>
  </si>
  <si>
    <t>NACL Industries Ltd</t>
  </si>
  <si>
    <t>NACLIND</t>
  </si>
  <si>
    <t>Nelcast Ltd</t>
  </si>
  <si>
    <t>NELCAST</t>
  </si>
  <si>
    <t>Asian Granito India Ltd</t>
  </si>
  <si>
    <t>ASIANTILES</t>
  </si>
  <si>
    <t>Kotyark Industries Ltd</t>
  </si>
  <si>
    <t>KOTYARK</t>
  </si>
  <si>
    <t>Kuantum Papers Ltd</t>
  </si>
  <si>
    <t>KUANTUM</t>
  </si>
  <si>
    <t>Urja Global Ltd</t>
  </si>
  <si>
    <t>URJA</t>
  </si>
  <si>
    <t>Zuari Agro Chemicals Ltd</t>
  </si>
  <si>
    <t>ZUARI</t>
  </si>
  <si>
    <t>Faze Three Ltd</t>
  </si>
  <si>
    <t>FAZE3Q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</si>
  <si>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</si>
  <si>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</si>
  <si>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</si>
  <si>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</si>
  <si>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</si>
  <si>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</si>
  <si>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</si>
  <si>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</si>
  <si>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Automobile and Auto Components</t>
  </si>
  <si>
    <t>Power</t>
  </si>
  <si>
    <t>Construction Materials</t>
  </si>
  <si>
    <t>Capital Goods</t>
  </si>
  <si>
    <t>Consumer Durables</t>
  </si>
  <si>
    <t>Metals &amp; Mining</t>
  </si>
  <si>
    <t>Services</t>
  </si>
  <si>
    <t>Consumer Services</t>
  </si>
  <si>
    <t>Realty</t>
  </si>
  <si>
    <t>Chemicals</t>
  </si>
  <si>
    <t>-</t>
  </si>
  <si>
    <t>Diversified</t>
  </si>
  <si>
    <t>Forest Materials</t>
  </si>
  <si>
    <t>Media Entertainment &amp; Publication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</si>
  <si>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</si>
  <si>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</si>
  <si>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</si>
  <si>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</si>
  <si>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</si>
  <si>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</si>
  <si>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</si>
  <si>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</si>
  <si>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</si>
  <si>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</si>
  <si>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</si>
  <si>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</si>
  <si>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</si>
  <si>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</si>
  <si>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</si>
  <si>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</si>
  <si>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</si>
  <si>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</si>
  <si>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</si>
  <si>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</si>
  <si>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</si>
  <si>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</si>
  <si>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</si>
  <si>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</si>
  <si>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</si>
  <si>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</si>
  <si>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Neutral</t>
  </si>
  <si>
    <t>Positive</t>
  </si>
  <si>
    <t>Negative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</si>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</sst>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EA54DC-5AE8-4D33-85C0-B21A9937EC65}" name="Table3" displayName="Table3" ref="A1:Z120" totalsRowShown="0">
  <autoFilter ref="A1:Z120" xr:uid="{7AEA54DC-5AE8-4D33-85C0-B21A9937EC65}"/>
  <sortState xmlns:xlrd2="http://schemas.microsoft.com/office/spreadsheetml/2017/richdata2" ref="A2:Z120">
    <sortCondition ref="Z1:Z120"/>
  </sortState>
  <tableColumns count="26">
    <tableColumn id="1" xr3:uid="{035E1543-CB13-40DA-BDD5-BABEF3069D34}" name="Sub-Sector"/>
    <tableColumn id="2" xr3:uid="{BF5C2CA4-3F46-43E3-AF24-163C569E61F7}" name="Count" dataDxfId="48">
      <calculatedColumnFormula>COUNTIFS(Table2[Sub-Sector],Table3[[#This Row],[Sub-Sector]])</calculatedColumnFormula>
    </tableColumn>
    <tableColumn id="3" xr3:uid="{EFD02D4F-22B2-45EE-B712-277A20119765}" name="Uptrend" dataDxfId="47">
      <calculatedColumnFormula>COUNTIFS(Table2[Sub-Sector],Table3[[#This Row],[Sub-Sector]],Table2[Uptrend],"Uptrend")/Table3[[#This Row],[Count]]</calculatedColumnFormula>
    </tableColumn>
    <tableColumn id="4" xr3:uid="{786A4B13-A72A-42E2-896D-C457C32A485D}" name="1W Out-Performance" dataDxfId="46">
      <calculatedColumnFormula>COUNTIFS(Table2[Sub-Sector],Table3[[#This Row],[Sub-Sector]],Table2[1W Return vs Nifty],"&gt;=5")/Table3[[#This Row],[Count]]</calculatedColumnFormula>
    </tableColumn>
    <tableColumn id="5" xr3:uid="{A194743A-42AB-4031-B1C0-13D97CA70A27}" name="1M Out-Performance" dataDxfId="45">
      <calculatedColumnFormula>COUNTIFS(Table2[Sub-Sector],Table3[[#This Row],[Sub-Sector]],Table2[1M Return vs Nifty],"&gt;=5")/Table3[[#This Row],[Count]]</calculatedColumnFormula>
    </tableColumn>
    <tableColumn id="6" xr3:uid="{B14B51D6-1F54-4EAE-BFC7-EF55236ABC13}" name="6M Return vs Nifty" dataDxfId="44">
      <calculatedColumnFormula>COUNTIFS(Table2[Sub-Sector],Table3[[#This Row],[Sub-Sector]],Table2[6M Return vs Nifty],"&gt;=10")/Table3[[#This Row],[Count]]</calculatedColumnFormula>
    </tableColumn>
    <tableColumn id="7" xr3:uid="{9B1ED68D-241D-4730-A542-7F48DE911DEF}" name="1Y Return vs Nifty" dataDxfId="43">
      <calculatedColumnFormula>COUNTIFS(Table2[Sub-Sector],Table3[[#This Row],[Sub-Sector]],Table2[1Y Return vs Nifty],"&gt;=10")/Table3[[#This Row],[Count]]</calculatedColumnFormula>
    </tableColumn>
    <tableColumn id="8" xr3:uid="{A9094171-202C-4A4F-ADE2-C276022FB34D}" name="RSI" dataDxfId="42">
      <calculatedColumnFormula>COUNTIFS(Table2[Sub-Sector],Table3[[#This Row],[Sub-Sector]],Table2[RSI Exponential â€“ 14D],"&gt;=50")/Table3[[#This Row],[Count]]</calculatedColumnFormula>
    </tableColumn>
    <tableColumn id="9" xr3:uid="{544D66ED-83C0-4A29-968A-D01011C0E21D}" name="Relative Volume" dataDxfId="41">
      <calculatedColumnFormula>COUNTIFS(Table2[Sub-Sector],Table3[[#This Row],[Sub-Sector]],Table2[Relative Volume],"&gt;=1")/Table3[[#This Row],[Count]]</calculatedColumnFormula>
    </tableColumn>
    <tableColumn id="10" xr3:uid="{387159BC-28F8-4C7A-9B12-05C54CD211D7}" name="% Away From Day Low" dataDxfId="40">
      <calculatedColumnFormula>COUNTIFS(Table2[Sub-Sector],Table3[[#This Row],[Sub-Sector]],Table2[% Away From Day Low],"&gt;=0.05")/Table3[[#This Row],[Count]]</calculatedColumnFormula>
    </tableColumn>
    <tableColumn id="11" xr3:uid="{638B3849-F415-4E81-AD8B-1CC553E0C391}" name="% Away From Day High" dataDxfId="39">
      <calculatedColumnFormula>COUNTIFS(Table2[Sub-Sector],Table3[[#This Row],[Sub-Sector]],Table2[% Away From Day High],"&lt;=0.05")/Table3[[#This Row],[Count]]</calculatedColumnFormula>
    </tableColumn>
    <tableColumn id="12" xr3:uid="{FA53B5B8-8A37-4275-AF24-F0A8522EFCF6}" name="% Away From Current Week Low" dataDxfId="38">
      <calculatedColumnFormula>COUNTIFS(Table2[Sub-Sector],Table3[[#This Row],[Sub-Sector]],Table2[% Away From Current Week Low],"&gt;=0.05")/Table3[[#This Row],[Count]]</calculatedColumnFormula>
    </tableColumn>
    <tableColumn id="13" xr3:uid="{8172E740-9CF1-4A95-9A2E-C4557AADCEC5}" name="% Away From Current Week High" dataDxfId="37">
      <calculatedColumnFormula>COUNTIFS(Table2[Sub-Sector],Table3[[#This Row],[Sub-Sector]],Table2[% Away From Current Week High],"&lt;=0.05")/Table3[[#This Row],[Count]]</calculatedColumnFormula>
    </tableColumn>
    <tableColumn id="14" xr3:uid="{C47741B9-DD56-4B08-8FB8-FA7337B6BEF7}" name="% Away From Current Month Low" dataDxfId="36">
      <calculatedColumnFormula>COUNTIFS(Table2[Sub-Sector],Table3[[#This Row],[Sub-Sector]],Table2[% Away From Current Month Low],"&gt;=0.05")/Table3[[#This Row],[Count]]</calculatedColumnFormula>
    </tableColumn>
    <tableColumn id="15" xr3:uid="{500355A9-B6DE-4E3E-90AE-5AAD02E86228}" name="% Away From Current Month High" dataDxfId="35">
      <calculatedColumnFormula>COUNTIFS(Table2[Sub-Sector],Table3[[#This Row],[Sub-Sector]],Table2[% Away From Current Month High],"&lt;=0.05")/Table3[[#This Row],[Count]]</calculatedColumnFormula>
    </tableColumn>
    <tableColumn id="16" xr3:uid="{873C094F-5E55-4BD2-9062-706C7AA749B0}" name="% Away From 52W High" dataDxfId="34">
      <calculatedColumnFormula>COUNTIFS(Table2[Sub-Sector],Table3[[#This Row],[Sub-Sector]],Table2[% Away From 52W High],"&lt;=10")/Table3[[#This Row],[Count]]</calculatedColumnFormula>
    </tableColumn>
    <tableColumn id="17" xr3:uid="{F343BABB-9853-4E69-B98B-D403255BBFBF}" name="% Away From 52W Low" dataDxfId="33">
      <calculatedColumnFormula>COUNTIFS(Table2[Sub-Sector],Table3[[#This Row],[Sub-Sector]],Table2[% Away From 52W Low],"&gt;=10")/Table3[[#This Row],[Count]]</calculatedColumnFormula>
    </tableColumn>
    <tableColumn id="18" xr3:uid="{83DA8AE8-8709-44AB-A13E-B5AF4063ABE1}" name="% Price above 20D EMA" dataDxfId="32">
      <calculatedColumnFormula>COUNTIFS(Table2[Sub-Sector],Table3[[#This Row],[Sub-Sector]],Table2[% Price above 20 EMA],"&gt;=0")/Table3[[#This Row],[Count]]</calculatedColumnFormula>
    </tableColumn>
    <tableColumn id="19" xr3:uid="{D33F545C-1CDE-41A6-A85D-A597BA8ECB63}" name="% Price above 50 EMA" dataDxfId="31">
      <calculatedColumnFormula>COUNTIFS(Table2[Sub-Sector],Table3[[#This Row],[Sub-Sector]],Table2[% Price above 50 EMA],"&gt;=0")/Table3[[#This Row],[Count]]</calculatedColumnFormula>
    </tableColumn>
    <tableColumn id="20" xr3:uid="{8A697B03-357E-4D02-8EFB-A0982265DF06}" name="% Price above 200 EMA" dataDxfId="30">
      <calculatedColumnFormula>COUNTIFS(Table2[Sub-Sector],Table3[[#This Row],[Sub-Sector]],Table2[% Price above 200 EMA],"&gt;=0")/Table3[[#This Row],[Count]]</calculatedColumnFormula>
    </tableColumn>
    <tableColumn id="21" xr3:uid="{430A204D-4DE7-410A-88FE-AE135BB31780}" name="Rate of Change - Zone" dataDxfId="29">
      <calculatedColumnFormula>COUNTIFS(Table2[Sub-Sector],Table3[[#This Row],[Sub-Sector]],Table2[Rate of Change - Zone],"Positive")/Table3[[#This Row],[Count]]</calculatedColumnFormula>
    </tableColumn>
    <tableColumn id="22" xr3:uid="{34BC2C79-B4E7-46A9-9A65-682DDE18D8D0}" name="Sharpe Ratio" dataDxfId="28">
      <calculatedColumnFormula>COUNTIFS(Table2[Sub-Sector],Table3[[#This Row],[Sub-Sector]],Table2[Sharpe Ratio],"&gt;=0.10")/Table3[[#This Row],[Count]]</calculatedColumnFormula>
    </tableColumn>
    <tableColumn id="23" xr3:uid="{86F934C8-7CF5-433B-BD2D-9B8B9D121C2C}" name="Score" dataDxfId="27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2005E68E-C0C5-4C7E-9583-3B363AD64FA6}" name="Rank" dataDxfId="26">
      <calculatedColumnFormula>_xlfn.RANK.AVG(Table3[[#This Row],[Score]],Table3[Score],1)</calculatedColumnFormula>
    </tableColumn>
    <tableColumn id="25" xr3:uid="{E4F4614F-C4FA-4485-AD2A-A46BBC597AD2}" name="Score 2 " dataDxfId="25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37A0FC68-290B-4938-910E-74C1C7F1F6E7}" name="Rank 2" dataDxfId="24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F8F1E1-3308-4617-B839-65C33FAE3C83}" name="Table2" displayName="Table2" ref="A1:AV738" totalsRowShown="0">
  <sortState xmlns:xlrd2="http://schemas.microsoft.com/office/spreadsheetml/2017/richdata2" ref="A2:AV519">
    <sortCondition ref="AV1:AV738"/>
  </sortState>
  <tableColumns count="48">
    <tableColumn id="1" xr3:uid="{FD80BD08-B582-4B53-BF28-CFDD1C58B7A3}" name="Name"/>
    <tableColumn id="2" xr3:uid="{FFBEBCA2-C81F-4B9A-8F62-DDDA647DDF87}" name="Ticker"/>
    <tableColumn id="3" xr3:uid="{D8F08F3C-6115-4A52-87AC-AAE8AF662B6B}" name="Industry"/>
    <tableColumn id="4" xr3:uid="{1BACC2C2-D001-416D-9217-562E6EAA593A}" name="Sub-Sector"/>
    <tableColumn id="5" xr3:uid="{5EB52802-C655-4998-8379-918931711DE1}" name="Market Cap"/>
    <tableColumn id="6" xr3:uid="{5C29B6AA-904A-4250-ABB2-D46EFD0AE5D9}" name="Close Price"/>
    <tableColumn id="7" xr3:uid="{23DC9D82-D066-43B7-A10A-770B5CF4963D}" name="1Y Return vs Nifty"/>
    <tableColumn id="18" xr3:uid="{2D5BA09B-42A7-46AD-AAF2-CE7828C80276}" name="1Y Return vs Nifty Z-Score" dataDxfId="23">
      <calculatedColumnFormula>(Table2[[#This Row],[1Y Return vs Nifty]]-AVERAGE(Table2[1Y Return vs Nifty]))/_xlfn.STDEV.P(Table2[1Y Return vs Nifty])</calculatedColumnFormula>
    </tableColumn>
    <tableColumn id="8" xr3:uid="{D876895F-EBA6-41EC-B31C-467B8DF4994E}" name="1M Return vs Nifty"/>
    <tableColumn id="19" xr3:uid="{68F4E8FD-4137-4506-9751-8E71D22FE9AB}" name="1M Return vs Nifty Z-Score" dataDxfId="22">
      <calculatedColumnFormula>(Table2[[#This Row],[1M Return vs Nifty]]-AVERAGE(Table2[1M Return vs Nifty]))/_xlfn.STDEV.P(Table2[1M Return vs Nifty])</calculatedColumnFormula>
    </tableColumn>
    <tableColumn id="9" xr3:uid="{711B4E2F-174F-408E-8B0E-1CC9864633AA}" name="6M Return vs Nifty"/>
    <tableColumn id="20" xr3:uid="{AAA4737D-2622-4A4D-8B1D-10C79AE2D9D8}" name="6M Return vs Nifty Z-Score" dataDxfId="21">
      <calculatedColumnFormula>(Table2[[#This Row],[6M Return vs Nifty]]-AVERAGE(Table2[6M Return vs Nifty]))/_xlfn.STDEV.P(Table2[6M Return vs Nifty])</calculatedColumnFormula>
    </tableColumn>
    <tableColumn id="10" xr3:uid="{B0FE8046-51F0-4FC0-AD90-7824DACDD7C3}" name="1W Return vs Nifty"/>
    <tableColumn id="22" xr3:uid="{082EAFC3-33DB-49E1-85F9-E533F98C9C2B}" name="1W Return vs Nifty Z-Score" dataDxfId="20">
      <calculatedColumnFormula>(Table2[[#This Row],[1W Return vs Nifty]]-AVERAGE(Table2[1W Return vs Nifty]))/_xlfn.STDEV.P(Table2[1W Return vs Nifty])</calculatedColumnFormula>
    </tableColumn>
    <tableColumn id="21" xr3:uid="{229176F5-74E1-4C34-9FE9-0F248EB95215}" name="20D EMA" dataDxfId="19"/>
    <tableColumn id="11" xr3:uid="{D5817F97-666F-49E5-8B3A-555B545AA716}" name="50D EMA"/>
    <tableColumn id="12" xr3:uid="{8B04AFE0-1045-44FA-93B5-A5D88F0E92AC}" name="200D EMA"/>
    <tableColumn id="13" xr3:uid="{11CD2D38-B153-49FF-A56B-0A6EBDC23E06}" name="RSI Exponential â€“ 14D"/>
    <tableColumn id="25" xr3:uid="{156A510D-9338-4ADD-AE16-D188C9A14146}" name="% Price above 20 EMA" dataDxfId="18">
      <calculatedColumnFormula>(Table2[[#This Row],[Close Price]]-Table2[[#This Row],[20D EMA]])/Table2[[#This Row],[20D EMA]]</calculatedColumnFormula>
    </tableColumn>
    <tableColumn id="24" xr3:uid="{725A5F35-8227-4D01-AF06-BE5586F2223F}" name="% Price above 50 EMA" dataDxfId="17">
      <calculatedColumnFormula>(Table2[[#This Row],[Close Price]]-Table2[[#This Row],[50D EMA]])/Table2[[#This Row],[50D EMA]]</calculatedColumnFormula>
    </tableColumn>
    <tableColumn id="23" xr3:uid="{BBEA5A91-03BE-42B1-AEFA-1341103296E7}" name="% Price above 200 EMA" dataDxfId="16">
      <calculatedColumnFormula>(Table2[[#This Row],[Close Price]]-Table2[[#This Row],[200D EMA]])/Table2[[#This Row],[200D EMA]]</calculatedColumnFormula>
    </tableColumn>
    <tableColumn id="14" xr3:uid="{CEA6857D-322B-4644-9AA9-4E2A579D2604}" name="Relative Volume"/>
    <tableColumn id="37" xr3:uid="{DCEFC670-0519-46B9-93B8-065B34C2B0EB}" name="Day Low" dataDxfId="15"/>
    <tableColumn id="36" xr3:uid="{99B66457-B9CB-4B12-9036-1D5FE1778FF8}" name="Day High"/>
    <tableColumn id="35" xr3:uid="{09D12321-36D8-455E-81D9-0016C78CD6EC}" name="Current Week Low"/>
    <tableColumn id="34" xr3:uid="{C16714AE-5C80-4349-9933-270033818C2F}" name="Current Week High"/>
    <tableColumn id="33" xr3:uid="{FDB54160-CEEB-4FA1-BA71-C7ED843889B3}" name="Current Month Low"/>
    <tableColumn id="32" xr3:uid="{4B3AC85B-695B-4F1F-9744-0725164EB93F}" name="Current Month High"/>
    <tableColumn id="31" xr3:uid="{0BC7BB1D-66CD-4389-8428-4E70413D052B}" name="% Away From Day Low" dataDxfId="14">
      <calculatedColumnFormula>(Table2[[#This Row],[Close Price]]/Table2[[#This Row],[Day Low]])-1</calculatedColumnFormula>
    </tableColumn>
    <tableColumn id="30" xr3:uid="{736DD77E-1F02-47B3-A6E8-4621EFA6FA63}" name="% Away From Day High" dataDxfId="13">
      <calculatedColumnFormula>(Table2[[#This Row],[Day High]]/Table2[[#This Row],[Close Price]])-1</calculatedColumnFormula>
    </tableColumn>
    <tableColumn id="29" xr3:uid="{2FA9EED9-CC93-4A84-AAF5-B6D46B88332C}" name="% Away From Current Week Low" dataDxfId="12">
      <calculatedColumnFormula>(Table2[[#This Row],[Close Price]]/Table2[[#This Row],[Current Week Low]])-1</calculatedColumnFormula>
    </tableColumn>
    <tableColumn id="28" xr3:uid="{C0B81296-4A34-4958-8D4A-AE5F582C65A5}" name="% Away From Current Week High" dataDxfId="11">
      <calculatedColumnFormula>(Table2[[#This Row],[Current Week High]]/Table2[[#This Row],[Close Price]])-1</calculatedColumnFormula>
    </tableColumn>
    <tableColumn id="27" xr3:uid="{B81C2059-C12F-4B66-B003-D3842D97E6CE}" name="% Away From Current Month Low" dataDxfId="10">
      <calculatedColumnFormula>(Table2[[#This Row],[Close Price]]/Table2[[#This Row],[Current Month Low]])-1</calculatedColumnFormula>
    </tableColumn>
    <tableColumn id="26" xr3:uid="{DFA94681-CDE7-49A2-8150-4B39C8F0E73D}" name="% Away From Current Month High" dataDxfId="9">
      <calculatedColumnFormula>(Table2[[#This Row],[Current Month High]]/Table2[[#This Row],[Close Price]])-1</calculatedColumnFormula>
    </tableColumn>
    <tableColumn id="15" xr3:uid="{734542AC-3B80-4918-BD9E-8BAA514D06EA}" name="% Away From 52W High"/>
    <tableColumn id="16" xr3:uid="{E3A8E678-58E0-4814-BDF9-E06C17B3A7FD}" name="% Away From 52W Low"/>
    <tableColumn id="42" xr3:uid="{A32B2D60-B1C9-4872-B8ED-1B299CE30D05}" name="Uptrend" dataDxfId="8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3B0084C8-8990-428A-96E7-4E09EC660EE2}" name="Relative Strength Sector Index" dataDxfId="7"/>
    <tableColumn id="40" xr3:uid="{090F511C-70E2-4EB9-8769-F8A329F77A45}" name="Relative Strength Sector Index - Zone"/>
    <tableColumn id="39" xr3:uid="{3CFA91A4-56DD-4C9E-B17E-B19CE71D8589}" name="Rate of Change"/>
    <tableColumn id="38" xr3:uid="{98014694-3EA0-43BB-B7C5-FD08AA9C0DC2}" name="Rate of Change - Zone"/>
    <tableColumn id="17" xr3:uid="{54208DEA-95C6-422B-A3F4-D7668E9A01E0}" name="Sharpe Ratio"/>
    <tableColumn id="43" xr3:uid="{116AC2C7-75B2-4443-8AC3-E53FBB688B86}" name="Sharpe Ratio Z-Score" dataDxfId="6">
      <calculatedColumnFormula>(Table2[[#This Row],[Sharpe Ratio]]-AVERAGE(Table2[Sharpe Ratio]))/_xlfn.STDEV.P(Table2[Sharpe Ratio])</calculatedColumnFormula>
    </tableColumn>
    <tableColumn id="44" xr3:uid="{4D5FE034-2E36-4781-B6D1-CC050F0A9DB5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9BF4F20E-5A8D-4CE1-964E-FF998CE59A8B}" name="Rank 1Y" dataDxfId="4">
      <calculatedColumnFormula>_xlfn.RANK.AVG(Table2[[#This Row],[1Y Return vs Nifty Z-Score]],Table2[1Y Return vs Nifty Z-Score])</calculatedColumnFormula>
    </tableColumn>
    <tableColumn id="46" xr3:uid="{CA33CDCA-BEBC-4D30-9D05-1FB195895B17}" name="Rank 6M" dataDxfId="3">
      <calculatedColumnFormula>_xlfn.RANK.AVG(Table2[[#This Row],[6M Return vs Nifty Z-Score]],Table2[6M Return vs Nifty Z-Score])</calculatedColumnFormula>
    </tableColumn>
    <tableColumn id="47" xr3:uid="{76E3A030-DA65-49F8-9A2A-EB260641D2CB}" name="Rank Sharpe" dataDxfId="2">
      <calculatedColumnFormula>_xlfn.RANK.AVG(Table2[[#This Row],[Sharpe Ratio Z-Score]],Table2[Sharpe Ratio Z-Score])</calculatedColumnFormula>
    </tableColumn>
    <tableColumn id="48" xr3:uid="{5687C1D6-99EB-4FBF-B885-FCA18A1B2FB8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A1D2F8-220E-47DB-94F2-6523CC413334}" name="Table1" displayName="Table1" ref="A1:Q1487" totalsRowShown="0">
  <autoFilter ref="A1:Q1487" xr:uid="{59A1D2F8-220E-47DB-94F2-6523CC413334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BC824B4A-4A61-48F3-97EF-7801C48DB326}" name="Name"/>
    <tableColumn id="2" xr3:uid="{94B25396-E3FD-4079-AF70-0166BDB749D9}" name="Ticker"/>
    <tableColumn id="17" xr3:uid="{57076C53-7993-4DB7-9567-D8F8EFAD0344}" name="Industry" dataDxfId="0"/>
    <tableColumn id="3" xr3:uid="{7B1C0D5E-6024-41E1-9680-B6DAC847F3FC}" name="Sub-Sector"/>
    <tableColumn id="4" xr3:uid="{EF5D50CA-074F-47A4-90D2-A07D8512BC64}" name="Market Cap"/>
    <tableColumn id="5" xr3:uid="{4C5EB794-9C83-44E2-9863-5629378DB4F8}" name="Close Price"/>
    <tableColumn id="6" xr3:uid="{04BE30CE-238E-451D-A6AB-14BA339D2E1A}" name="1Y Return vs Nifty"/>
    <tableColumn id="7" xr3:uid="{2C13F33E-D6FE-4127-B235-3FC58D54618D}" name="1M Return vs Nifty"/>
    <tableColumn id="8" xr3:uid="{281A9467-0A7F-4B4B-9E75-32931041753C}" name="6M Return vs Nifty"/>
    <tableColumn id="9" xr3:uid="{4ACBD30D-26C2-440A-92C5-DD3DB3DD1391}" name="1W Return vs Nifty"/>
    <tableColumn id="10" xr3:uid="{B03AE8D6-B875-4B52-95D2-379219B239CE}" name="50D EMA"/>
    <tableColumn id="11" xr3:uid="{56B537AC-AC97-41C7-BC8D-71D09932F426}" name="200D EMA"/>
    <tableColumn id="12" xr3:uid="{5835DBAC-D75C-4933-B502-081CD266E90D}" name="RSI Exponential â€“ 14D"/>
    <tableColumn id="13" xr3:uid="{1D6F6E05-BB84-4518-BEFE-37068A6D3019}" name="Relative Volume"/>
    <tableColumn id="14" xr3:uid="{0A7DE4CD-5E5A-4839-B5AD-C1F1ACF558EF}" name="% Away From 52W High"/>
    <tableColumn id="15" xr3:uid="{3735ED77-BA1D-43D5-9050-08D2EF69D7AD}" name="% Away From 52W Low"/>
    <tableColumn id="16" xr3:uid="{94656918-9EBF-465A-B4B9-3AF5BF37AA1C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269BF-6D0D-416B-9E4E-CFE51652870E}">
  <dimension ref="A1:Z120"/>
  <sheetViews>
    <sheetView tabSelected="1" topLeftCell="N86" workbookViewId="0">
      <selection activeCell="Z1" sqref="Z1"/>
    </sheetView>
  </sheetViews>
  <sheetFormatPr defaultRowHeight="14.4" x14ac:dyDescent="0.3"/>
  <cols>
    <col min="1" max="1" width="37.109375" bestFit="1" customWidth="1"/>
    <col min="2" max="2" width="8.33203125" bestFit="1" customWidth="1"/>
    <col min="3" max="3" width="10.44140625" bestFit="1" customWidth="1"/>
    <col min="4" max="4" width="21.77734375" bestFit="1" customWidth="1"/>
    <col min="5" max="5" width="21.6640625" bestFit="1" customWidth="1"/>
    <col min="6" max="6" width="19.44140625" bestFit="1" customWidth="1"/>
    <col min="7" max="7" width="18.5546875" bestFit="1" customWidth="1"/>
    <col min="8" max="8" width="8" bestFit="1" customWidth="1"/>
    <col min="9" max="9" width="17.6640625" bestFit="1" customWidth="1"/>
    <col min="10" max="10" width="22.44140625" bestFit="1" customWidth="1"/>
    <col min="11" max="11" width="23" bestFit="1" customWidth="1"/>
    <col min="12" max="12" width="31.77734375" bestFit="1" customWidth="1"/>
    <col min="13" max="13" width="32.21875" bestFit="1" customWidth="1"/>
    <col min="14" max="14" width="32.44140625" bestFit="1" customWidth="1"/>
    <col min="15" max="15" width="32.88671875" bestFit="1" customWidth="1"/>
    <col min="16" max="16" width="23.77734375" bestFit="1" customWidth="1"/>
    <col min="17" max="17" width="23.33203125" bestFit="1" customWidth="1"/>
    <col min="18" max="18" width="23.5546875" bestFit="1" customWidth="1"/>
    <col min="19" max="19" width="22.21875" bestFit="1" customWidth="1"/>
    <col min="20" max="20" width="23.33203125" bestFit="1" customWidth="1"/>
    <col min="21" max="21" width="22.21875" bestFit="1" customWidth="1"/>
    <col min="22" max="22" width="14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3196</v>
      </c>
      <c r="C1" s="1" t="s">
        <v>3182</v>
      </c>
      <c r="D1" s="1" t="s">
        <v>3197</v>
      </c>
      <c r="E1" s="1" t="s">
        <v>3198</v>
      </c>
      <c r="F1" s="1" t="s">
        <v>7</v>
      </c>
      <c r="G1" s="1" t="s">
        <v>5</v>
      </c>
      <c r="H1" s="1" t="s">
        <v>3199</v>
      </c>
      <c r="I1" s="1" t="s">
        <v>12</v>
      </c>
      <c r="J1" s="1" t="s">
        <v>3176</v>
      </c>
      <c r="K1" s="1" t="s">
        <v>3177</v>
      </c>
      <c r="L1" s="1" t="s">
        <v>3178</v>
      </c>
      <c r="M1" s="1" t="s">
        <v>3179</v>
      </c>
      <c r="N1" s="1" t="s">
        <v>3180</v>
      </c>
      <c r="O1" s="1" t="s">
        <v>3181</v>
      </c>
      <c r="P1" s="1" t="s">
        <v>13</v>
      </c>
      <c r="Q1" s="1" t="s">
        <v>14</v>
      </c>
      <c r="R1" s="1" t="s">
        <v>3200</v>
      </c>
      <c r="S1" s="1" t="s">
        <v>3168</v>
      </c>
      <c r="T1" s="1" t="s">
        <v>3169</v>
      </c>
      <c r="U1" s="1" t="s">
        <v>3186</v>
      </c>
      <c r="V1" s="1" t="s">
        <v>15</v>
      </c>
      <c r="W1" t="s">
        <v>3191</v>
      </c>
      <c r="X1" t="s">
        <v>3201</v>
      </c>
      <c r="Y1" t="s">
        <v>3202</v>
      </c>
      <c r="Z1" t="s">
        <v>3203</v>
      </c>
    </row>
    <row r="2" spans="1:26" x14ac:dyDescent="0.3">
      <c r="A2" t="s">
        <v>650</v>
      </c>
      <c r="B2">
        <f>COUNTIFS(Table2[Sub-Sector],Table3[[#This Row],[Sub-Sector]])</f>
        <v>1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0</v>
      </c>
      <c r="E2" s="1">
        <f>COUNTIFS(Table2[Sub-Sector],Table3[[#This Row],[Sub-Sector]],Table2[1M Return vs Nifty],"&gt;=5")/Table3[[#This Row],[Count]]</f>
        <v>1</v>
      </c>
      <c r="F2" s="1">
        <f>COUNTIFS(Table2[Sub-Sector],Table3[[#This Row],[Sub-Sector]],Table2[6M Return vs Nifty],"&gt;=10")/Table3[[#This Row],[Count]]</f>
        <v>1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1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0</v>
      </c>
      <c r="K2" s="1">
        <f>COUNTIFS(Table2[Sub-Sector],Table3[[#This Row],[Sub-Sector]],Table2[% Away From Day High],"&lt;=0.05")/Table3[[#This Row],[Count]]</f>
        <v>1</v>
      </c>
      <c r="L2" s="1">
        <f>COUNTIFS(Table2[Sub-Sector],Table3[[#This Row],[Sub-Sector]],Table2[% Away From Current Week Low],"&gt;=0.05")/Table3[[#This Row],[Count]]</f>
        <v>1</v>
      </c>
      <c r="M2" s="1">
        <f>COUNTIFS(Table2[Sub-Sector],Table3[[#This Row],[Sub-Sector]],Table2[% Away From Current Week High],"&lt;=0.05")/Table3[[#This Row],[Count]]</f>
        <v>0</v>
      </c>
      <c r="N2" s="1">
        <f>COUNTIFS(Table2[Sub-Sector],Table3[[#This Row],[Sub-Sector]],Table2[% Away From Current Month Low],"&gt;=0.05")/Table3[[#This Row],[Count]]</f>
        <v>1</v>
      </c>
      <c r="O2" s="1">
        <f>COUNTIFS(Table2[Sub-Sector],Table3[[#This Row],[Sub-Sector]],Table2[% Away From Current Month High],"&lt;=0.05")/Table3[[#This Row],[Count]]</f>
        <v>0</v>
      </c>
      <c r="P2" s="1">
        <f>COUNTIFS(Table2[Sub-Sector],Table3[[#This Row],[Sub-Sector]],Table2[% Away From 52W High],"&lt;=10")/Table3[[#This Row],[Count]]</f>
        <v>0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1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1</v>
      </c>
      <c r="V2" s="1">
        <f>COUNTIFS(Table2[Sub-Sector],Table3[[#This Row],[Sub-Sector]],Table2[Sharpe Ratio],"&gt;=0.10")/Table3[[#This Row],[Count]]</f>
        <v>1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149</v>
      </c>
      <c r="X2">
        <f>_xlfn.RANK.AVG(Table3[[#This Row],[Score]],Table3[Score],1)</f>
        <v>1.5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</v>
      </c>
      <c r="Z2">
        <f>_xlfn.RANK.AVG(Table3[[#This Row],[Score 2 ]],Table3[[Score 2 ]],1)</f>
        <v>1.5</v>
      </c>
    </row>
    <row r="3" spans="1:26" x14ac:dyDescent="0.3">
      <c r="A3" t="s">
        <v>761</v>
      </c>
      <c r="B3">
        <f>COUNTIFS(Table2[Sub-Sector],Table3[[#This Row],[Sub-Sector]])</f>
        <v>1</v>
      </c>
      <c r="C3" s="1">
        <f>COUNTIFS(Table2[Sub-Sector],Table3[[#This Row],[Sub-Sector]],Table2[Uptrend],"Uptrend")/Table3[[#This Row],[Count]]</f>
        <v>1</v>
      </c>
      <c r="D3" s="1">
        <f>COUNTIFS(Table2[Sub-Sector],Table3[[#This Row],[Sub-Sector]],Table2[1W Return vs Nifty],"&gt;=5")/Table3[[#This Row],[Count]]</f>
        <v>0</v>
      </c>
      <c r="E3" s="1">
        <f>COUNTIFS(Table2[Sub-Sector],Table3[[#This Row],[Sub-Sector]],Table2[1M Return vs Nifty],"&gt;=5")/Table3[[#This Row],[Count]]</f>
        <v>1</v>
      </c>
      <c r="F3" s="1">
        <f>COUNTIFS(Table2[Sub-Sector],Table3[[#This Row],[Sub-Sector]],Table2[6M Return vs Nifty],"&gt;=10")/Table3[[#This Row],[Count]]</f>
        <v>1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1</v>
      </c>
      <c r="I3" s="1">
        <f>COUNTIFS(Table2[Sub-Sector],Table3[[#This Row],[Sub-Sector]],Table2[Relative Volume],"&gt;=1")/Table3[[#This Row],[Count]]</f>
        <v>1</v>
      </c>
      <c r="J3" s="1">
        <f>COUNTIFS(Table2[Sub-Sector],Table3[[#This Row],[Sub-Sector]],Table2[% Away From Day Low],"&gt;=0.05")/Table3[[#This Row],[Count]]</f>
        <v>0</v>
      </c>
      <c r="K3" s="1">
        <f>COUNTIFS(Table2[Sub-Sector],Table3[[#This Row],[Sub-Sector]],Table2[% Away From Day High],"&lt;=0.05")/Table3[[#This Row],[Count]]</f>
        <v>1</v>
      </c>
      <c r="L3" s="1">
        <f>COUNTIFS(Table2[Sub-Sector],Table3[[#This Row],[Sub-Sector]],Table2[% Away From Current Week Low],"&gt;=0.05")/Table3[[#This Row],[Count]]</f>
        <v>0</v>
      </c>
      <c r="M3" s="1">
        <f>COUNTIFS(Table2[Sub-Sector],Table3[[#This Row],[Sub-Sector]],Table2[% Away From Current Week High],"&lt;=0.05")/Table3[[#This Row],[Count]]</f>
        <v>1</v>
      </c>
      <c r="N3" s="1">
        <f>COUNTIFS(Table2[Sub-Sector],Table3[[#This Row],[Sub-Sector]],Table2[% Away From Current Month Low],"&gt;=0.05")/Table3[[#This Row],[Count]]</f>
        <v>1</v>
      </c>
      <c r="O3" s="1">
        <f>COUNTIFS(Table2[Sub-Sector],Table3[[#This Row],[Sub-Sector]],Table2[% Away From Current Month High],"&lt;=0.05")/Table3[[#This Row],[Count]]</f>
        <v>1</v>
      </c>
      <c r="P3" s="1">
        <f>COUNTIFS(Table2[Sub-Sector],Table3[[#This Row],[Sub-Sector]],Table2[% Away From 52W High],"&lt;=10")/Table3[[#This Row],[Count]]</f>
        <v>1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1</v>
      </c>
      <c r="S3" s="1">
        <f>COUNTIFS(Table2[Sub-Sector],Table3[[#This Row],[Sub-Sector]],Table2[% Price above 50 EMA],"&gt;=0")/Table3[[#This Row],[Count]]</f>
        <v>1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1</v>
      </c>
      <c r="V3" s="1">
        <f>COUNTIFS(Table2[Sub-Sector],Table3[[#This Row],[Sub-Sector]],Table2[Sharpe Ratio],"&gt;=0.10")/Table3[[#This Row],[Count]]</f>
        <v>0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149</v>
      </c>
      <c r="X3">
        <f>_xlfn.RANK.AVG(Table3[[#This Row],[Score]],Table3[Score],1)</f>
        <v>1.5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</v>
      </c>
      <c r="Z3">
        <f>_xlfn.RANK.AVG(Table3[[#This Row],[Score 2 ]],Table3[[Score 2 ]],1)</f>
        <v>1.5</v>
      </c>
    </row>
    <row r="4" spans="1:26" x14ac:dyDescent="0.3">
      <c r="A4" t="s">
        <v>318</v>
      </c>
      <c r="B4">
        <f>COUNTIFS(Table2[Sub-Sector],Table3[[#This Row],[Sub-Sector]])</f>
        <v>3</v>
      </c>
      <c r="C4" s="1">
        <f>COUNTIFS(Table2[Sub-Sector],Table3[[#This Row],[Sub-Sector]],Table2[Uptrend],"Uptrend")/Table3[[#This Row],[Count]]</f>
        <v>0.33333333333333331</v>
      </c>
      <c r="D4" s="1">
        <f>COUNTIFS(Table2[Sub-Sector],Table3[[#This Row],[Sub-Sector]],Table2[1W Return vs Nifty],"&gt;=5")/Table3[[#This Row],[Count]]</f>
        <v>0.33333333333333331</v>
      </c>
      <c r="E4" s="1">
        <f>COUNTIFS(Table2[Sub-Sector],Table3[[#This Row],[Sub-Sector]],Table2[1M Return vs Nifty],"&gt;=5")/Table3[[#This Row],[Count]]</f>
        <v>0.33333333333333331</v>
      </c>
      <c r="F4" s="1">
        <f>COUNTIFS(Table2[Sub-Sector],Table3[[#This Row],[Sub-Sector]],Table2[6M Return vs Nifty],"&gt;=10")/Table3[[#This Row],[Count]]</f>
        <v>0.66666666666666663</v>
      </c>
      <c r="G4" s="1">
        <f>COUNTIFS(Table2[Sub-Sector],Table3[[#This Row],[Sub-Sector]],Table2[1Y Return vs Nifty],"&gt;=10")/Table3[[#This Row],[Count]]</f>
        <v>1</v>
      </c>
      <c r="H4" s="1">
        <f>COUNTIFS(Table2[Sub-Sector],Table3[[#This Row],[Sub-Sector]],Table2[RSI Exponential â€“ 14D],"&gt;=50")/Table3[[#This Row],[Count]]</f>
        <v>0.33333333333333331</v>
      </c>
      <c r="I4" s="1">
        <f>COUNTIFS(Table2[Sub-Sector],Table3[[#This Row],[Sub-Sector]],Table2[Relative Volume],"&gt;=1")/Table3[[#This Row],[Count]]</f>
        <v>0.66666666666666663</v>
      </c>
      <c r="J4" s="1">
        <f>COUNTIFS(Table2[Sub-Sector],Table3[[#This Row],[Sub-Sector]],Table2[% Away From Day Low],"&gt;=0.05")/Table3[[#This Row],[Count]]</f>
        <v>0</v>
      </c>
      <c r="K4" s="1">
        <f>COUNTIFS(Table2[Sub-Sector],Table3[[#This Row],[Sub-Sector]],Table2[% Away From Day High],"&lt;=0.05")/Table3[[#This Row],[Count]]</f>
        <v>1</v>
      </c>
      <c r="L4" s="1">
        <f>COUNTIFS(Table2[Sub-Sector],Table3[[#This Row],[Sub-Sector]],Table2[% Away From Current Week Low],"&gt;=0.05")/Table3[[#This Row],[Count]]</f>
        <v>0.33333333333333331</v>
      </c>
      <c r="M4" s="1">
        <f>COUNTIFS(Table2[Sub-Sector],Table3[[#This Row],[Sub-Sector]],Table2[% Away From Current Week High],"&lt;=0.05")/Table3[[#This Row],[Count]]</f>
        <v>0.33333333333333331</v>
      </c>
      <c r="N4" s="1">
        <f>COUNTIFS(Table2[Sub-Sector],Table3[[#This Row],[Sub-Sector]],Table2[% Away From Current Month Low],"&gt;=0.05")/Table3[[#This Row],[Count]]</f>
        <v>1</v>
      </c>
      <c r="O4" s="1">
        <f>COUNTIFS(Table2[Sub-Sector],Table3[[#This Row],[Sub-Sector]],Table2[% Away From Current Month High],"&lt;=0.05")/Table3[[#This Row],[Count]]</f>
        <v>0.33333333333333331</v>
      </c>
      <c r="P4" s="1">
        <f>COUNTIFS(Table2[Sub-Sector],Table3[[#This Row],[Sub-Sector]],Table2[% Away From 52W High],"&lt;=10")/Table3[[#This Row],[Count]]</f>
        <v>0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0.33333333333333331</v>
      </c>
      <c r="S4" s="1">
        <f>COUNTIFS(Table2[Sub-Sector],Table3[[#This Row],[Sub-Sector]],Table2[% Price above 50 EMA],"&gt;=0")/Table3[[#This Row],[Count]]</f>
        <v>0.33333333333333331</v>
      </c>
      <c r="T4" s="1">
        <f>COUNTIFS(Table2[Sub-Sector],Table3[[#This Row],[Sub-Sector]],Table2[% Price above 200 EMA],"&gt;=0")/Table3[[#This Row],[Count]]</f>
        <v>0.66666666666666663</v>
      </c>
      <c r="U4" s="1">
        <f>COUNTIFS(Table2[Sub-Sector],Table3[[#This Row],[Sub-Sector]],Table2[Rate of Change - Zone],"Positive")/Table3[[#This Row],[Count]]</f>
        <v>0.66666666666666663</v>
      </c>
      <c r="V4" s="1">
        <f>COUNTIFS(Table2[Sub-Sector],Table3[[#This Row],[Sub-Sector]],Table2[Sharpe Ratio],"&gt;=0.10")/Table3[[#This Row],[Count]]</f>
        <v>0.33333333333333331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239</v>
      </c>
      <c r="X4">
        <f>_xlfn.RANK.AVG(Table3[[#This Row],[Score]],Table3[Score],1)</f>
        <v>11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87.5</v>
      </c>
      <c r="Z4">
        <f>_xlfn.RANK.AVG(Table3[[#This Row],[Score 2 ]],Table3[[Score 2 ]],1)</f>
        <v>3</v>
      </c>
    </row>
    <row r="5" spans="1:26" x14ac:dyDescent="0.3">
      <c r="A5" t="s">
        <v>85</v>
      </c>
      <c r="B5">
        <f>COUNTIFS(Table2[Sub-Sector],Table3[[#This Row],[Sub-Sector]])</f>
        <v>5</v>
      </c>
      <c r="C5" s="1">
        <f>COUNTIFS(Table2[Sub-Sector],Table3[[#This Row],[Sub-Sector]],Table2[Uptrend],"Uptrend")/Table3[[#This Row],[Count]]</f>
        <v>0.2</v>
      </c>
      <c r="D5" s="1">
        <f>COUNTIFS(Table2[Sub-Sector],Table3[[#This Row],[Sub-Sector]],Table2[1W Return vs Nifty],"&gt;=5")/Table3[[#This Row],[Count]]</f>
        <v>0.2</v>
      </c>
      <c r="E5" s="1">
        <f>COUNTIFS(Table2[Sub-Sector],Table3[[#This Row],[Sub-Sector]],Table2[1M Return vs Nifty],"&gt;=5")/Table3[[#This Row],[Count]]</f>
        <v>0.4</v>
      </c>
      <c r="F5" s="1">
        <f>COUNTIFS(Table2[Sub-Sector],Table3[[#This Row],[Sub-Sector]],Table2[6M Return vs Nifty],"&gt;=10")/Table3[[#This Row],[Count]]</f>
        <v>0.6</v>
      </c>
      <c r="G5" s="1">
        <f>COUNTIFS(Table2[Sub-Sector],Table3[[#This Row],[Sub-Sector]],Table2[1Y Return vs Nifty],"&gt;=10")/Table3[[#This Row],[Count]]</f>
        <v>0.6</v>
      </c>
      <c r="H5" s="1">
        <f>COUNTIFS(Table2[Sub-Sector],Table3[[#This Row],[Sub-Sector]],Table2[RSI Exponential â€“ 14D],"&gt;=50")/Table3[[#This Row],[Count]]</f>
        <v>0.6</v>
      </c>
      <c r="I5" s="1">
        <f>COUNTIFS(Table2[Sub-Sector],Table3[[#This Row],[Sub-Sector]],Table2[Relative Volume],"&gt;=1")/Table3[[#This Row],[Count]]</f>
        <v>0.8</v>
      </c>
      <c r="J5" s="1">
        <f>COUNTIFS(Table2[Sub-Sector],Table3[[#This Row],[Sub-Sector]],Table2[% Away From Day Low],"&gt;=0.05")/Table3[[#This Row],[Count]]</f>
        <v>0</v>
      </c>
      <c r="K5" s="1">
        <f>COUNTIFS(Table2[Sub-Sector],Table3[[#This Row],[Sub-Sector]],Table2[% Away From Day High],"&lt;=0.05")/Table3[[#This Row],[Count]]</f>
        <v>1</v>
      </c>
      <c r="L5" s="1">
        <f>COUNTIFS(Table2[Sub-Sector],Table3[[#This Row],[Sub-Sector]],Table2[% Away From Current Week Low],"&gt;=0.05")/Table3[[#This Row],[Count]]</f>
        <v>0.4</v>
      </c>
      <c r="M5" s="1">
        <f>COUNTIFS(Table2[Sub-Sector],Table3[[#This Row],[Sub-Sector]],Table2[% Away From Current Week High],"&lt;=0.05")/Table3[[#This Row],[Count]]</f>
        <v>1</v>
      </c>
      <c r="N5" s="1">
        <f>COUNTIFS(Table2[Sub-Sector],Table3[[#This Row],[Sub-Sector]],Table2[% Away From Current Month Low],"&gt;=0.05")/Table3[[#This Row],[Count]]</f>
        <v>0.6</v>
      </c>
      <c r="O5" s="1">
        <f>COUNTIFS(Table2[Sub-Sector],Table3[[#This Row],[Sub-Sector]],Table2[% Away From Current Month High],"&lt;=0.05")/Table3[[#This Row],[Count]]</f>
        <v>0.6</v>
      </c>
      <c r="P5" s="1">
        <f>COUNTIFS(Table2[Sub-Sector],Table3[[#This Row],[Sub-Sector]],Table2[% Away From 52W High],"&lt;=10")/Table3[[#This Row],[Count]]</f>
        <v>0.4</v>
      </c>
      <c r="Q5" s="1">
        <f>COUNTIFS(Table2[Sub-Sector],Table3[[#This Row],[Sub-Sector]],Table2[% Away From 52W Low],"&gt;=10")/Table3[[#This Row],[Count]]</f>
        <v>0.6</v>
      </c>
      <c r="R5" s="1">
        <f>COUNTIFS(Table2[Sub-Sector],Table3[[#This Row],[Sub-Sector]],Table2[% Price above 20 EMA],"&gt;=0")/Table3[[#This Row],[Count]]</f>
        <v>0.4</v>
      </c>
      <c r="S5" s="1">
        <f>COUNTIFS(Table2[Sub-Sector],Table3[[#This Row],[Sub-Sector]],Table2[% Price above 50 EMA],"&gt;=0")/Table3[[#This Row],[Count]]</f>
        <v>0.4</v>
      </c>
      <c r="T5" s="1">
        <f>COUNTIFS(Table2[Sub-Sector],Table3[[#This Row],[Sub-Sector]],Table2[% Price above 200 EMA],"&gt;=0")/Table3[[#This Row],[Count]]</f>
        <v>0.6</v>
      </c>
      <c r="U5" s="1">
        <f>COUNTIFS(Table2[Sub-Sector],Table3[[#This Row],[Sub-Sector]],Table2[Rate of Change - Zone],"Positive")/Table3[[#This Row],[Count]]</f>
        <v>0.8</v>
      </c>
      <c r="V5" s="1">
        <f>COUNTIFS(Table2[Sub-Sector],Table3[[#This Row],[Sub-Sector]],Table2[Sharpe Ratio],"&gt;=0.10")/Table3[[#This Row],[Count]]</f>
        <v>0.4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285</v>
      </c>
      <c r="X5">
        <f>_xlfn.RANK.AVG(Table3[[#This Row],[Score]],Table3[Score],1)</f>
        <v>19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110.5</v>
      </c>
      <c r="Z5">
        <f>_xlfn.RANK.AVG(Table3[[#This Row],[Score 2 ]],Table3[[Score 2 ]],1)</f>
        <v>4</v>
      </c>
    </row>
    <row r="6" spans="1:26" x14ac:dyDescent="0.3">
      <c r="A6" t="s">
        <v>161</v>
      </c>
      <c r="B6">
        <f>COUNTIFS(Table2[Sub-Sector],Table3[[#This Row],[Sub-Sector]])</f>
        <v>4</v>
      </c>
      <c r="C6" s="1">
        <f>COUNTIFS(Table2[Sub-Sector],Table3[[#This Row],[Sub-Sector]],Table2[Uptrend],"Uptrend")/Table3[[#This Row],[Count]]</f>
        <v>1</v>
      </c>
      <c r="D6" s="1">
        <f>COUNTIFS(Table2[Sub-Sector],Table3[[#This Row],[Sub-Sector]],Table2[1W Return vs Nifty],"&gt;=5")/Table3[[#This Row],[Count]]</f>
        <v>0.5</v>
      </c>
      <c r="E6" s="1">
        <f>COUNTIFS(Table2[Sub-Sector],Table3[[#This Row],[Sub-Sector]],Table2[1M Return vs Nifty],"&gt;=5")/Table3[[#This Row],[Count]]</f>
        <v>0.5</v>
      </c>
      <c r="F6" s="1">
        <f>COUNTIFS(Table2[Sub-Sector],Table3[[#This Row],[Sub-Sector]],Table2[6M Return vs Nifty],"&gt;=10")/Table3[[#This Row],[Count]]</f>
        <v>0.75</v>
      </c>
      <c r="G6" s="1">
        <f>COUNTIFS(Table2[Sub-Sector],Table3[[#This Row],[Sub-Sector]],Table2[1Y Return vs Nifty],"&gt;=10")/Table3[[#This Row],[Count]]</f>
        <v>0.75</v>
      </c>
      <c r="H6" s="1">
        <f>COUNTIFS(Table2[Sub-Sector],Table3[[#This Row],[Sub-Sector]],Table2[RSI Exponential â€“ 14D],"&gt;=50")/Table3[[#This Row],[Count]]</f>
        <v>0.75</v>
      </c>
      <c r="I6" s="1">
        <f>COUNTIFS(Table2[Sub-Sector],Table3[[#This Row],[Sub-Sector]],Table2[Relative Volume],"&gt;=1")/Table3[[#This Row],[Count]]</f>
        <v>0.25</v>
      </c>
      <c r="J6" s="1">
        <f>COUNTIFS(Table2[Sub-Sector],Table3[[#This Row],[Sub-Sector]],Table2[% Away From Day Low],"&gt;=0.05")/Table3[[#This Row],[Count]]</f>
        <v>0.25</v>
      </c>
      <c r="K6" s="1">
        <f>COUNTIFS(Table2[Sub-Sector],Table3[[#This Row],[Sub-Sector]],Table2[% Away From Day High],"&lt;=0.05")/Table3[[#This Row],[Count]]</f>
        <v>1</v>
      </c>
      <c r="L6" s="1">
        <f>COUNTIFS(Table2[Sub-Sector],Table3[[#This Row],[Sub-Sector]],Table2[% Away From Current Week Low],"&gt;=0.05")/Table3[[#This Row],[Count]]</f>
        <v>0.5</v>
      </c>
      <c r="M6" s="1">
        <f>COUNTIFS(Table2[Sub-Sector],Table3[[#This Row],[Sub-Sector]],Table2[% Away From Current Week High],"&lt;=0.05")/Table3[[#This Row],[Count]]</f>
        <v>1</v>
      </c>
      <c r="N6" s="1">
        <f>COUNTIFS(Table2[Sub-Sector],Table3[[#This Row],[Sub-Sector]],Table2[% Away From Current Month Low],"&gt;=0.05")/Table3[[#This Row],[Count]]</f>
        <v>1</v>
      </c>
      <c r="O6" s="1">
        <f>COUNTIFS(Table2[Sub-Sector],Table3[[#This Row],[Sub-Sector]],Table2[% Away From Current Month High],"&lt;=0.05")/Table3[[#This Row],[Count]]</f>
        <v>0.75</v>
      </c>
      <c r="P6" s="1">
        <f>COUNTIFS(Table2[Sub-Sector],Table3[[#This Row],[Sub-Sector]],Table2[% Away From 52W High],"&lt;=10")/Table3[[#This Row],[Count]]</f>
        <v>0.5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0.75</v>
      </c>
      <c r="S6" s="1">
        <f>COUNTIFS(Table2[Sub-Sector],Table3[[#This Row],[Sub-Sector]],Table2[% Price above 50 EMA],"&gt;=0")/Table3[[#This Row],[Count]]</f>
        <v>0.75</v>
      </c>
      <c r="T6" s="1">
        <f>COUNTIFS(Table2[Sub-Sector],Table3[[#This Row],[Sub-Sector]],Table2[% Price above 200 EMA],"&gt;=0")/Table3[[#This Row],[Count]]</f>
        <v>1</v>
      </c>
      <c r="U6" s="1">
        <f>COUNTIFS(Table2[Sub-Sector],Table3[[#This Row],[Sub-Sector]],Table2[Rate of Change - Zone],"Positive")/Table3[[#This Row],[Count]]</f>
        <v>1</v>
      </c>
      <c r="V6" s="1">
        <f>COUNTIFS(Table2[Sub-Sector],Table3[[#This Row],[Sub-Sector]],Table2[Sharpe Ratio],"&gt;=0.10")/Table3[[#This Row],[Count]]</f>
        <v>0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192</v>
      </c>
      <c r="X6">
        <f>_xlfn.RANK.AVG(Table3[[#This Row],[Score]],Table3[Score],1)</f>
        <v>4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117.5</v>
      </c>
      <c r="Z6">
        <f>_xlfn.RANK.AVG(Table3[[#This Row],[Score 2 ]],Table3[[Score 2 ]],1)</f>
        <v>5</v>
      </c>
    </row>
    <row r="7" spans="1:26" x14ac:dyDescent="0.3">
      <c r="A7" t="s">
        <v>229</v>
      </c>
      <c r="B7">
        <f>COUNTIFS(Table2[Sub-Sector],Table3[[#This Row],[Sub-Sector]])</f>
        <v>5</v>
      </c>
      <c r="C7" s="1">
        <f>COUNTIFS(Table2[Sub-Sector],Table3[[#This Row],[Sub-Sector]],Table2[Uptrend],"Uptrend")/Table3[[#This Row],[Count]]</f>
        <v>0.6</v>
      </c>
      <c r="D7" s="1">
        <f>COUNTIFS(Table2[Sub-Sector],Table3[[#This Row],[Sub-Sector]],Table2[1W Return vs Nifty],"&gt;=5")/Table3[[#This Row],[Count]]</f>
        <v>0.4</v>
      </c>
      <c r="E7" s="1">
        <f>COUNTIFS(Table2[Sub-Sector],Table3[[#This Row],[Sub-Sector]],Table2[1M Return vs Nifty],"&gt;=5")/Table3[[#This Row],[Count]]</f>
        <v>0.4</v>
      </c>
      <c r="F7" s="1">
        <f>COUNTIFS(Table2[Sub-Sector],Table3[[#This Row],[Sub-Sector]],Table2[6M Return vs Nifty],"&gt;=10")/Table3[[#This Row],[Count]]</f>
        <v>0.6</v>
      </c>
      <c r="G7" s="1">
        <f>COUNTIFS(Table2[Sub-Sector],Table3[[#This Row],[Sub-Sector]],Table2[1Y Return vs Nifty],"&gt;=10")/Table3[[#This Row],[Count]]</f>
        <v>0.6</v>
      </c>
      <c r="H7" s="1">
        <f>COUNTIFS(Table2[Sub-Sector],Table3[[#This Row],[Sub-Sector]],Table2[RSI Exponential â€“ 14D],"&gt;=50")/Table3[[#This Row],[Count]]</f>
        <v>1</v>
      </c>
      <c r="I7" s="1">
        <f>COUNTIFS(Table2[Sub-Sector],Table3[[#This Row],[Sub-Sector]],Table2[Relative Volume],"&gt;=1")/Table3[[#This Row],[Count]]</f>
        <v>0.4</v>
      </c>
      <c r="J7" s="1">
        <f>COUNTIFS(Table2[Sub-Sector],Table3[[#This Row],[Sub-Sector]],Table2[% Away From Day Low],"&gt;=0.05")/Table3[[#This Row],[Count]]</f>
        <v>0</v>
      </c>
      <c r="K7" s="1">
        <f>COUNTIFS(Table2[Sub-Sector],Table3[[#This Row],[Sub-Sector]],Table2[% Away From Day High],"&lt;=0.05")/Table3[[#This Row],[Count]]</f>
        <v>1</v>
      </c>
      <c r="L7" s="1">
        <f>COUNTIFS(Table2[Sub-Sector],Table3[[#This Row],[Sub-Sector]],Table2[% Away From Current Week Low],"&gt;=0.05")/Table3[[#This Row],[Count]]</f>
        <v>0.6</v>
      </c>
      <c r="M7" s="1">
        <f>COUNTIFS(Table2[Sub-Sector],Table3[[#This Row],[Sub-Sector]],Table2[% Away From Current Week High],"&lt;=0.05")/Table3[[#This Row],[Count]]</f>
        <v>1</v>
      </c>
      <c r="N7" s="1">
        <f>COUNTIFS(Table2[Sub-Sector],Table3[[#This Row],[Sub-Sector]],Table2[% Away From Current Month Low],"&gt;=0.05")/Table3[[#This Row],[Count]]</f>
        <v>1</v>
      </c>
      <c r="O7" s="1">
        <f>COUNTIFS(Table2[Sub-Sector],Table3[[#This Row],[Sub-Sector]],Table2[% Away From Current Month High],"&lt;=0.05")/Table3[[#This Row],[Count]]</f>
        <v>1</v>
      </c>
      <c r="P7" s="1">
        <f>COUNTIFS(Table2[Sub-Sector],Table3[[#This Row],[Sub-Sector]],Table2[% Away From 52W High],"&lt;=10")/Table3[[#This Row],[Count]]</f>
        <v>0.6</v>
      </c>
      <c r="Q7" s="1">
        <f>COUNTIFS(Table2[Sub-Sector],Table3[[#This Row],[Sub-Sector]],Table2[% Away From 52W Low],"&gt;=10")/Table3[[#This Row],[Count]]</f>
        <v>1</v>
      </c>
      <c r="R7" s="1">
        <f>COUNTIFS(Table2[Sub-Sector],Table3[[#This Row],[Sub-Sector]],Table2[% Price above 20 EMA],"&gt;=0")/Table3[[#This Row],[Count]]</f>
        <v>1</v>
      </c>
      <c r="S7" s="1">
        <f>COUNTIFS(Table2[Sub-Sector],Table3[[#This Row],[Sub-Sector]],Table2[% Price above 50 EMA],"&gt;=0")/Table3[[#This Row],[Count]]</f>
        <v>0.8</v>
      </c>
      <c r="T7" s="1">
        <f>COUNTIFS(Table2[Sub-Sector],Table3[[#This Row],[Sub-Sector]],Table2[% Price above 200 EMA],"&gt;=0")/Table3[[#This Row],[Count]]</f>
        <v>0.8</v>
      </c>
      <c r="U7" s="1">
        <f>COUNTIFS(Table2[Sub-Sector],Table3[[#This Row],[Sub-Sector]],Table2[Rate of Change - Zone],"Positive")/Table3[[#This Row],[Count]]</f>
        <v>1</v>
      </c>
      <c r="V7" s="1">
        <f>COUNTIFS(Table2[Sub-Sector],Table3[[#This Row],[Sub-Sector]],Table2[Sharpe Ratio],"&gt;=0.10")/Table3[[#This Row],[Count]]</f>
        <v>0.4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233</v>
      </c>
      <c r="X7">
        <f>_xlfn.RANK.AVG(Table3[[#This Row],[Score]],Table3[Score],1)</f>
        <v>9.5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122</v>
      </c>
      <c r="Z7">
        <f>_xlfn.RANK.AVG(Table3[[#This Row],[Score 2 ]],Table3[[Score 2 ]],1)</f>
        <v>6</v>
      </c>
    </row>
    <row r="8" spans="1:26" x14ac:dyDescent="0.3">
      <c r="A8" t="s">
        <v>131</v>
      </c>
      <c r="B8">
        <f>COUNTIFS(Table2[Sub-Sector],Table3[[#This Row],[Sub-Sector]])</f>
        <v>1</v>
      </c>
      <c r="C8" s="1">
        <f>COUNTIFS(Table2[Sub-Sector],Table3[[#This Row],[Sub-Sector]],Table2[Uptrend],"Uptrend")/Table3[[#This Row],[Count]]</f>
        <v>1</v>
      </c>
      <c r="D8" s="1">
        <f>COUNTIFS(Table2[Sub-Sector],Table3[[#This Row],[Sub-Sector]],Table2[1W Return vs Nifty],"&gt;=5")/Table3[[#This Row],[Count]]</f>
        <v>0</v>
      </c>
      <c r="E8" s="1">
        <f>COUNTIFS(Table2[Sub-Sector],Table3[[#This Row],[Sub-Sector]],Table2[1M Return vs Nifty],"&gt;=5")/Table3[[#This Row],[Count]]</f>
        <v>1</v>
      </c>
      <c r="F8" s="1">
        <f>COUNTIFS(Table2[Sub-Sector],Table3[[#This Row],[Sub-Sector]],Table2[6M Return vs Nifty],"&gt;=10")/Table3[[#This Row],[Count]]</f>
        <v>0</v>
      </c>
      <c r="G8" s="1">
        <f>COUNTIFS(Table2[Sub-Sector],Table3[[#This Row],[Sub-Sector]],Table2[1Y Return vs Nifty],"&gt;=10")/Table3[[#This Row],[Count]]</f>
        <v>1</v>
      </c>
      <c r="H8" s="1">
        <f>COUNTIFS(Table2[Sub-Sector],Table3[[#This Row],[Sub-Sector]],Table2[RSI Exponential â€“ 14D],"&gt;=50")/Table3[[#This Row],[Count]]</f>
        <v>1</v>
      </c>
      <c r="I8" s="1">
        <f>COUNTIFS(Table2[Sub-Sector],Table3[[#This Row],[Sub-Sector]],Table2[Relative Volume],"&gt;=1")/Table3[[#This Row],[Count]]</f>
        <v>1</v>
      </c>
      <c r="J8" s="1">
        <f>COUNTIFS(Table2[Sub-Sector],Table3[[#This Row],[Sub-Sector]],Table2[% Away From Day Low],"&gt;=0.05")/Table3[[#This Row],[Count]]</f>
        <v>0</v>
      </c>
      <c r="K8" s="1">
        <f>COUNTIFS(Table2[Sub-Sector],Table3[[#This Row],[Sub-Sector]],Table2[% Away From Day High],"&lt;=0.05")/Table3[[#This Row],[Count]]</f>
        <v>1</v>
      </c>
      <c r="L8" s="1">
        <f>COUNTIFS(Table2[Sub-Sector],Table3[[#This Row],[Sub-Sector]],Table2[% Away From Current Week Low],"&gt;=0.05")/Table3[[#This Row],[Count]]</f>
        <v>1</v>
      </c>
      <c r="M8" s="1">
        <f>COUNTIFS(Table2[Sub-Sector],Table3[[#This Row],[Sub-Sector]],Table2[% Away From Current Week High],"&lt;=0.05")/Table3[[#This Row],[Count]]</f>
        <v>1</v>
      </c>
      <c r="N8" s="1">
        <f>COUNTIFS(Table2[Sub-Sector],Table3[[#This Row],[Sub-Sector]],Table2[% Away From Current Month Low],"&gt;=0.05")/Table3[[#This Row],[Count]]</f>
        <v>1</v>
      </c>
      <c r="O8" s="1">
        <f>COUNTIFS(Table2[Sub-Sector],Table3[[#This Row],[Sub-Sector]],Table2[% Away From Current Month High],"&lt;=0.05")/Table3[[#This Row],[Count]]</f>
        <v>1</v>
      </c>
      <c r="P8" s="1">
        <f>COUNTIFS(Table2[Sub-Sector],Table3[[#This Row],[Sub-Sector]],Table2[% Away From 52W High],"&lt;=10")/Table3[[#This Row],[Count]]</f>
        <v>1</v>
      </c>
      <c r="Q8" s="1">
        <f>COUNTIFS(Table2[Sub-Sector],Table3[[#This Row],[Sub-Sector]],Table2[% Away From 52W Low],"&gt;=10")/Table3[[#This Row],[Count]]</f>
        <v>1</v>
      </c>
      <c r="R8" s="1">
        <f>COUNTIFS(Table2[Sub-Sector],Table3[[#This Row],[Sub-Sector]],Table2[% Price above 20 EMA],"&gt;=0")/Table3[[#This Row],[Count]]</f>
        <v>1</v>
      </c>
      <c r="S8" s="1">
        <f>COUNTIFS(Table2[Sub-Sector],Table3[[#This Row],[Sub-Sector]],Table2[% Price above 50 EMA],"&gt;=0")/Table3[[#This Row],[Count]]</f>
        <v>1</v>
      </c>
      <c r="T8" s="1">
        <f>COUNTIFS(Table2[Sub-Sector],Table3[[#This Row],[Sub-Sector]],Table2[% Price above 200 EMA],"&gt;=0")/Table3[[#This Row],[Count]]</f>
        <v>1</v>
      </c>
      <c r="U8" s="1">
        <f>COUNTIFS(Table2[Sub-Sector],Table3[[#This Row],[Sub-Sector]],Table2[Rate of Change - Zone],"Positive")/Table3[[#This Row],[Count]]</f>
        <v>1</v>
      </c>
      <c r="V8" s="1">
        <f>COUNTIFS(Table2[Sub-Sector],Table3[[#This Row],[Sub-Sector]],Table2[Sharpe Ratio],"&gt;=0.10")/Table3[[#This Row],[Count]]</f>
        <v>1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241</v>
      </c>
      <c r="X8">
        <f>_xlfn.RANK.AVG(Table3[[#This Row],[Score]],Table3[Score],1)</f>
        <v>13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127</v>
      </c>
      <c r="Z8">
        <f>_xlfn.RANK.AVG(Table3[[#This Row],[Score 2 ]],Table3[[Score 2 ]],1)</f>
        <v>7</v>
      </c>
    </row>
    <row r="9" spans="1:26" x14ac:dyDescent="0.3">
      <c r="A9" t="s">
        <v>1735</v>
      </c>
      <c r="B9">
        <f>COUNTIFS(Table2[Sub-Sector],Table3[[#This Row],[Sub-Sector]])</f>
        <v>1</v>
      </c>
      <c r="C9" s="1">
        <f>COUNTIFS(Table2[Sub-Sector],Table3[[#This Row],[Sub-Sector]],Table2[Uptrend],"Uptrend")/Table3[[#This Row],[Count]]</f>
        <v>1</v>
      </c>
      <c r="D9" s="1">
        <f>COUNTIFS(Table2[Sub-Sector],Table3[[#This Row],[Sub-Sector]],Table2[1W Return vs Nifty],"&gt;=5")/Table3[[#This Row],[Count]]</f>
        <v>1</v>
      </c>
      <c r="E9" s="1">
        <f>COUNTIFS(Table2[Sub-Sector],Table3[[#This Row],[Sub-Sector]],Table2[1M Return vs Nifty],"&gt;=5")/Table3[[#This Row],[Count]]</f>
        <v>1</v>
      </c>
      <c r="F9" s="1">
        <f>COUNTIFS(Table2[Sub-Sector],Table3[[#This Row],[Sub-Sector]],Table2[6M Return vs Nifty],"&gt;=10")/Table3[[#This Row],[Count]]</f>
        <v>1</v>
      </c>
      <c r="G9" s="1">
        <f>COUNTIFS(Table2[Sub-Sector],Table3[[#This Row],[Sub-Sector]],Table2[1Y Return vs Nifty],"&gt;=10")/Table3[[#This Row],[Count]]</f>
        <v>0</v>
      </c>
      <c r="H9" s="1">
        <f>COUNTIFS(Table2[Sub-Sector],Table3[[#This Row],[Sub-Sector]],Table2[RSI Exponential â€“ 14D],"&gt;=50")/Table3[[#This Row],[Count]]</f>
        <v>1</v>
      </c>
      <c r="I9" s="1">
        <f>COUNTIFS(Table2[Sub-Sector],Table3[[#This Row],[Sub-Sector]],Table2[Relative Volume],"&gt;=1")/Table3[[#This Row],[Count]]</f>
        <v>1</v>
      </c>
      <c r="J9" s="1">
        <f>COUNTIFS(Table2[Sub-Sector],Table3[[#This Row],[Sub-Sector]],Table2[% Away From Day Low],"&gt;=0.05")/Table3[[#This Row],[Count]]</f>
        <v>0</v>
      </c>
      <c r="K9" s="1">
        <f>COUNTIFS(Table2[Sub-Sector],Table3[[#This Row],[Sub-Sector]],Table2[% Away From Day High],"&lt;=0.05")/Table3[[#This Row],[Count]]</f>
        <v>1</v>
      </c>
      <c r="L9" s="1">
        <f>COUNTIFS(Table2[Sub-Sector],Table3[[#This Row],[Sub-Sector]],Table2[% Away From Current Week Low],"&gt;=0.05")/Table3[[#This Row],[Count]]</f>
        <v>1</v>
      </c>
      <c r="M9" s="1">
        <f>COUNTIFS(Table2[Sub-Sector],Table3[[#This Row],[Sub-Sector]],Table2[% Away From Current Week High],"&lt;=0.05")/Table3[[#This Row],[Count]]</f>
        <v>1</v>
      </c>
      <c r="N9" s="1">
        <f>COUNTIFS(Table2[Sub-Sector],Table3[[#This Row],[Sub-Sector]],Table2[% Away From Current Month Low],"&gt;=0.05")/Table3[[#This Row],[Count]]</f>
        <v>1</v>
      </c>
      <c r="O9" s="1">
        <f>COUNTIFS(Table2[Sub-Sector],Table3[[#This Row],[Sub-Sector]],Table2[% Away From Current Month High],"&lt;=0.05")/Table3[[#This Row],[Count]]</f>
        <v>1</v>
      </c>
      <c r="P9" s="1">
        <f>COUNTIFS(Table2[Sub-Sector],Table3[[#This Row],[Sub-Sector]],Table2[% Away From 52W High],"&lt;=10")/Table3[[#This Row],[Count]]</f>
        <v>0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1</v>
      </c>
      <c r="S9" s="1">
        <f>COUNTIFS(Table2[Sub-Sector],Table3[[#This Row],[Sub-Sector]],Table2[% Price above 50 EMA],"&gt;=0")/Table3[[#This Row],[Count]]</f>
        <v>1</v>
      </c>
      <c r="T9" s="1">
        <f>COUNTIFS(Table2[Sub-Sector],Table3[[#This Row],[Sub-Sector]],Table2[% Price above 200 EMA],"&gt;=0")/Table3[[#This Row],[Count]]</f>
        <v>1</v>
      </c>
      <c r="U9" s="1">
        <f>COUNTIFS(Table2[Sub-Sector],Table3[[#This Row],[Sub-Sector]],Table2[Rate of Change - Zone],"Positive")/Table3[[#This Row],[Count]]</f>
        <v>1</v>
      </c>
      <c r="V9" s="1">
        <f>COUNTIFS(Table2[Sub-Sector],Table3[[#This Row],[Sub-Sector]],Table2[Sharpe Ratio],"&gt;=0.10")/Table3[[#This Row],[Count]]</f>
        <v>0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152</v>
      </c>
      <c r="X9">
        <f>_xlfn.RANK.AVG(Table3[[#This Row],[Score]],Table3[Score],1)</f>
        <v>3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132</v>
      </c>
      <c r="Z9">
        <f>_xlfn.RANK.AVG(Table3[[#This Row],[Score 2 ]],Table3[[Score 2 ]],1)</f>
        <v>8</v>
      </c>
    </row>
    <row r="10" spans="1:26" x14ac:dyDescent="0.3">
      <c r="A10" t="s">
        <v>393</v>
      </c>
      <c r="B10">
        <f>COUNTIFS(Table2[Sub-Sector],Table3[[#This Row],[Sub-Sector]])</f>
        <v>2</v>
      </c>
      <c r="C10" s="1">
        <f>COUNTIFS(Table2[Sub-Sector],Table3[[#This Row],[Sub-Sector]],Table2[Uptrend],"Uptrend")/Table3[[#This Row],[Count]]</f>
        <v>0.5</v>
      </c>
      <c r="D10" s="1">
        <f>COUNTIFS(Table2[Sub-Sector],Table3[[#This Row],[Sub-Sector]],Table2[1W Return vs Nifty],"&gt;=5")/Table3[[#This Row],[Count]]</f>
        <v>0.5</v>
      </c>
      <c r="E10" s="1">
        <f>COUNTIFS(Table2[Sub-Sector],Table3[[#This Row],[Sub-Sector]],Table2[1M Return vs Nifty],"&gt;=5")/Table3[[#This Row],[Count]]</f>
        <v>1</v>
      </c>
      <c r="F10" s="1">
        <f>COUNTIFS(Table2[Sub-Sector],Table3[[#This Row],[Sub-Sector]],Table2[6M Return vs Nifty],"&gt;=10")/Table3[[#This Row],[Count]]</f>
        <v>0.5</v>
      </c>
      <c r="G10" s="1">
        <f>COUNTIFS(Table2[Sub-Sector],Table3[[#This Row],[Sub-Sector]],Table2[1Y Return vs Nifty],"&gt;=10")/Table3[[#This Row],[Count]]</f>
        <v>0.5</v>
      </c>
      <c r="H10" s="1">
        <f>COUNTIFS(Table2[Sub-Sector],Table3[[#This Row],[Sub-Sector]],Table2[RSI Exponential â€“ 14D],"&gt;=50")/Table3[[#This Row],[Count]]</f>
        <v>1</v>
      </c>
      <c r="I10" s="1">
        <f>COUNTIFS(Table2[Sub-Sector],Table3[[#This Row],[Sub-Sector]],Table2[Relative Volume],"&gt;=1")/Table3[[#This Row],[Count]]</f>
        <v>0.5</v>
      </c>
      <c r="J10" s="1">
        <f>COUNTIFS(Table2[Sub-Sector],Table3[[#This Row],[Sub-Sector]],Table2[% Away From Day Low],"&gt;=0.05")/Table3[[#This Row],[Count]]</f>
        <v>0.5</v>
      </c>
      <c r="K10" s="1">
        <f>COUNTIFS(Table2[Sub-Sector],Table3[[#This Row],[Sub-Sector]],Table2[% Away From Day High],"&lt;=0.05")/Table3[[#This Row],[Count]]</f>
        <v>1</v>
      </c>
      <c r="L10" s="1">
        <f>COUNTIFS(Table2[Sub-Sector],Table3[[#This Row],[Sub-Sector]],Table2[% Away From Current Week Low],"&gt;=0.05")/Table3[[#This Row],[Count]]</f>
        <v>0.5</v>
      </c>
      <c r="M10" s="1">
        <f>COUNTIFS(Table2[Sub-Sector],Table3[[#This Row],[Sub-Sector]],Table2[% Away From Current Week High],"&lt;=0.05")/Table3[[#This Row],[Count]]</f>
        <v>1</v>
      </c>
      <c r="N10" s="1">
        <f>COUNTIFS(Table2[Sub-Sector],Table3[[#This Row],[Sub-Sector]],Table2[% Away From Current Month Low],"&gt;=0.05")/Table3[[#This Row],[Count]]</f>
        <v>1</v>
      </c>
      <c r="O10" s="1">
        <f>COUNTIFS(Table2[Sub-Sector],Table3[[#This Row],[Sub-Sector]],Table2[% Away From Current Month High],"&lt;=0.05")/Table3[[#This Row],[Count]]</f>
        <v>1</v>
      </c>
      <c r="P10" s="1">
        <f>COUNTIFS(Table2[Sub-Sector],Table3[[#This Row],[Sub-Sector]],Table2[% Away From 52W High],"&lt;=10")/Table3[[#This Row],[Count]]</f>
        <v>0.5</v>
      </c>
      <c r="Q10" s="1">
        <f>COUNTIFS(Table2[Sub-Sector],Table3[[#This Row],[Sub-Sector]],Table2[% Away From 52W Low],"&gt;=10")/Table3[[#This Row],[Count]]</f>
        <v>1</v>
      </c>
      <c r="R10" s="1">
        <f>COUNTIFS(Table2[Sub-Sector],Table3[[#This Row],[Sub-Sector]],Table2[% Price above 20 EMA],"&gt;=0")/Table3[[#This Row],[Count]]</f>
        <v>1</v>
      </c>
      <c r="S10" s="1">
        <f>COUNTIFS(Table2[Sub-Sector],Table3[[#This Row],[Sub-Sector]],Table2[% Price above 50 EMA],"&gt;=0")/Table3[[#This Row],[Count]]</f>
        <v>0.5</v>
      </c>
      <c r="T10" s="1">
        <f>COUNTIFS(Table2[Sub-Sector],Table3[[#This Row],[Sub-Sector]],Table2[% Price above 200 EMA],"&gt;=0")/Table3[[#This Row],[Count]]</f>
        <v>0.5</v>
      </c>
      <c r="U10" s="1">
        <f>COUNTIFS(Table2[Sub-Sector],Table3[[#This Row],[Sub-Sector]],Table2[Rate of Change - Zone],"Positive")/Table3[[#This Row],[Count]]</f>
        <v>1</v>
      </c>
      <c r="V10" s="1">
        <f>COUNTIFS(Table2[Sub-Sector],Table3[[#This Row],[Sub-Sector]],Table2[Sharpe Ratio],"&gt;=0.10")/Table3[[#This Row],[Count]]</f>
        <v>0.5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198</v>
      </c>
      <c r="X10">
        <f>_xlfn.RANK.AVG(Table3[[#This Row],[Score]],Table3[Score],1)</f>
        <v>5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137.5</v>
      </c>
      <c r="Z10">
        <f>_xlfn.RANK.AVG(Table3[[#This Row],[Score 2 ]],Table3[[Score 2 ]],1)</f>
        <v>10.5</v>
      </c>
    </row>
    <row r="11" spans="1:26" x14ac:dyDescent="0.3">
      <c r="A11" t="s">
        <v>972</v>
      </c>
      <c r="B11">
        <f>COUNTIFS(Table2[Sub-Sector],Table3[[#This Row],[Sub-Sector]])</f>
        <v>2</v>
      </c>
      <c r="C11" s="1">
        <f>COUNTIFS(Table2[Sub-Sector],Table3[[#This Row],[Sub-Sector]],Table2[Uptrend],"Uptrend")/Table3[[#This Row],[Count]]</f>
        <v>0.5</v>
      </c>
      <c r="D11" s="1">
        <f>COUNTIFS(Table2[Sub-Sector],Table3[[#This Row],[Sub-Sector]],Table2[1W Return vs Nifty],"&gt;=5")/Table3[[#This Row],[Count]]</f>
        <v>0.5</v>
      </c>
      <c r="E11" s="1">
        <f>COUNTIFS(Table2[Sub-Sector],Table3[[#This Row],[Sub-Sector]],Table2[1M Return vs Nifty],"&gt;=5")/Table3[[#This Row],[Count]]</f>
        <v>0.5</v>
      </c>
      <c r="F11" s="1">
        <f>COUNTIFS(Table2[Sub-Sector],Table3[[#This Row],[Sub-Sector]],Table2[6M Return vs Nifty],"&gt;=10")/Table3[[#This Row],[Count]]</f>
        <v>0.5</v>
      </c>
      <c r="G11" s="1">
        <f>COUNTIFS(Table2[Sub-Sector],Table3[[#This Row],[Sub-Sector]],Table2[1Y Return vs Nifty],"&gt;=10")/Table3[[#This Row],[Count]]</f>
        <v>0.5</v>
      </c>
      <c r="H11" s="1">
        <f>COUNTIFS(Table2[Sub-Sector],Table3[[#This Row],[Sub-Sector]],Table2[RSI Exponential â€“ 14D],"&gt;=50")/Table3[[#This Row],[Count]]</f>
        <v>1</v>
      </c>
      <c r="I11" s="1">
        <f>COUNTIFS(Table2[Sub-Sector],Table3[[#This Row],[Sub-Sector]],Table2[Relative Volume],"&gt;=1")/Table3[[#This Row],[Count]]</f>
        <v>0.5</v>
      </c>
      <c r="J11" s="1">
        <f>COUNTIFS(Table2[Sub-Sector],Table3[[#This Row],[Sub-Sector]],Table2[% Away From Day Low],"&gt;=0.05")/Table3[[#This Row],[Count]]</f>
        <v>0.5</v>
      </c>
      <c r="K11" s="1">
        <f>COUNTIFS(Table2[Sub-Sector],Table3[[#This Row],[Sub-Sector]],Table2[% Away From Day High],"&lt;=0.05")/Table3[[#This Row],[Count]]</f>
        <v>1</v>
      </c>
      <c r="L11" s="1">
        <f>COUNTIFS(Table2[Sub-Sector],Table3[[#This Row],[Sub-Sector]],Table2[% Away From Current Week Low],"&gt;=0.05")/Table3[[#This Row],[Count]]</f>
        <v>0.5</v>
      </c>
      <c r="M11" s="1">
        <f>COUNTIFS(Table2[Sub-Sector],Table3[[#This Row],[Sub-Sector]],Table2[% Away From Current Week High],"&lt;=0.05")/Table3[[#This Row],[Count]]</f>
        <v>1</v>
      </c>
      <c r="N11" s="1">
        <f>COUNTIFS(Table2[Sub-Sector],Table3[[#This Row],[Sub-Sector]],Table2[% Away From Current Month Low],"&gt;=0.05")/Table3[[#This Row],[Count]]</f>
        <v>1</v>
      </c>
      <c r="O11" s="1">
        <f>COUNTIFS(Table2[Sub-Sector],Table3[[#This Row],[Sub-Sector]],Table2[% Away From Current Month High],"&lt;=0.05")/Table3[[#This Row],[Count]]</f>
        <v>1</v>
      </c>
      <c r="P11" s="1">
        <f>COUNTIFS(Table2[Sub-Sector],Table3[[#This Row],[Sub-Sector]],Table2[% Away From 52W High],"&lt;=10")/Table3[[#This Row],[Count]]</f>
        <v>0</v>
      </c>
      <c r="Q11" s="1">
        <f>COUNTIFS(Table2[Sub-Sector],Table3[[#This Row],[Sub-Sector]],Table2[% Away From 52W Low],"&gt;=10")/Table3[[#This Row],[Count]]</f>
        <v>1</v>
      </c>
      <c r="R11" s="1">
        <f>COUNTIFS(Table2[Sub-Sector],Table3[[#This Row],[Sub-Sector]],Table2[% Price above 20 EMA],"&gt;=0")/Table3[[#This Row],[Count]]</f>
        <v>1</v>
      </c>
      <c r="S11" s="1">
        <f>COUNTIFS(Table2[Sub-Sector],Table3[[#This Row],[Sub-Sector]],Table2[% Price above 50 EMA],"&gt;=0")/Table3[[#This Row],[Count]]</f>
        <v>1</v>
      </c>
      <c r="T11" s="1">
        <f>COUNTIFS(Table2[Sub-Sector],Table3[[#This Row],[Sub-Sector]],Table2[% Price above 200 EMA],"&gt;=0")/Table3[[#This Row],[Count]]</f>
        <v>1</v>
      </c>
      <c r="U11" s="1">
        <f>COUNTIFS(Table2[Sub-Sector],Table3[[#This Row],[Sub-Sector]],Table2[Rate of Change - Zone],"Positive")/Table3[[#This Row],[Count]]</f>
        <v>1</v>
      </c>
      <c r="V11" s="1">
        <f>COUNTIFS(Table2[Sub-Sector],Table3[[#This Row],[Sub-Sector]],Table2[Sharpe Ratio],"&gt;=0.10")/Table3[[#This Row],[Count]]</f>
        <v>0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228</v>
      </c>
      <c r="X11">
        <f>_xlfn.RANK.AVG(Table3[[#This Row],[Score]],Table3[Score],1)</f>
        <v>8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137.5</v>
      </c>
      <c r="Z11">
        <f>_xlfn.RANK.AVG(Table3[[#This Row],[Score 2 ]],Table3[[Score 2 ]],1)</f>
        <v>10.5</v>
      </c>
    </row>
    <row r="12" spans="1:26" x14ac:dyDescent="0.3">
      <c r="A12" t="s">
        <v>174</v>
      </c>
      <c r="B12">
        <f>COUNTIFS(Table2[Sub-Sector],Table3[[#This Row],[Sub-Sector]])</f>
        <v>2</v>
      </c>
      <c r="C12" s="1">
        <f>COUNTIFS(Table2[Sub-Sector],Table3[[#This Row],[Sub-Sector]],Table2[Uptrend],"Uptrend")/Table3[[#This Row],[Count]]</f>
        <v>0.5</v>
      </c>
      <c r="D12" s="1">
        <f>COUNTIFS(Table2[Sub-Sector],Table3[[#This Row],[Sub-Sector]],Table2[1W Return vs Nifty],"&gt;=5")/Table3[[#This Row],[Count]]</f>
        <v>0</v>
      </c>
      <c r="E12" s="1">
        <f>COUNTIFS(Table2[Sub-Sector],Table3[[#This Row],[Sub-Sector]],Table2[1M Return vs Nifty],"&gt;=5")/Table3[[#This Row],[Count]]</f>
        <v>0.5</v>
      </c>
      <c r="F12" s="1">
        <f>COUNTIFS(Table2[Sub-Sector],Table3[[#This Row],[Sub-Sector]],Table2[6M Return vs Nifty],"&gt;=10")/Table3[[#This Row],[Count]]</f>
        <v>0.5</v>
      </c>
      <c r="G12" s="1">
        <f>COUNTIFS(Table2[Sub-Sector],Table3[[#This Row],[Sub-Sector]],Table2[1Y Return vs Nifty],"&gt;=10")/Table3[[#This Row],[Count]]</f>
        <v>0.5</v>
      </c>
      <c r="H12" s="1">
        <f>COUNTIFS(Table2[Sub-Sector],Table3[[#This Row],[Sub-Sector]],Table2[RSI Exponential â€“ 14D],"&gt;=50")/Table3[[#This Row],[Count]]</f>
        <v>0.5</v>
      </c>
      <c r="I12" s="1">
        <f>COUNTIFS(Table2[Sub-Sector],Table3[[#This Row],[Sub-Sector]],Table2[Relative Volume],"&gt;=1")/Table3[[#This Row],[Count]]</f>
        <v>0.5</v>
      </c>
      <c r="J12" s="1">
        <f>COUNTIFS(Table2[Sub-Sector],Table3[[#This Row],[Sub-Sector]],Table2[% Away From Day Low],"&gt;=0.05")/Table3[[#This Row],[Count]]</f>
        <v>0</v>
      </c>
      <c r="K12" s="1">
        <f>COUNTIFS(Table2[Sub-Sector],Table3[[#This Row],[Sub-Sector]],Table2[% Away From Day High],"&lt;=0.05")/Table3[[#This Row],[Count]]</f>
        <v>1</v>
      </c>
      <c r="L12" s="1">
        <f>COUNTIFS(Table2[Sub-Sector],Table3[[#This Row],[Sub-Sector]],Table2[% Away From Current Week Low],"&gt;=0.05")/Table3[[#This Row],[Count]]</f>
        <v>0</v>
      </c>
      <c r="M12" s="1">
        <f>COUNTIFS(Table2[Sub-Sector],Table3[[#This Row],[Sub-Sector]],Table2[% Away From Current Week High],"&lt;=0.05")/Table3[[#This Row],[Count]]</f>
        <v>0.5</v>
      </c>
      <c r="N12" s="1">
        <f>COUNTIFS(Table2[Sub-Sector],Table3[[#This Row],[Sub-Sector]],Table2[% Away From Current Month Low],"&gt;=0.05")/Table3[[#This Row],[Count]]</f>
        <v>1</v>
      </c>
      <c r="O12" s="1">
        <f>COUNTIFS(Table2[Sub-Sector],Table3[[#This Row],[Sub-Sector]],Table2[% Away From Current Month High],"&lt;=0.05")/Table3[[#This Row],[Count]]</f>
        <v>0</v>
      </c>
      <c r="P12" s="1">
        <f>COUNTIFS(Table2[Sub-Sector],Table3[[#This Row],[Sub-Sector]],Table2[% Away From 52W High],"&lt;=10")/Table3[[#This Row],[Count]]</f>
        <v>0.5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0.5</v>
      </c>
      <c r="S12" s="1">
        <f>COUNTIFS(Table2[Sub-Sector],Table3[[#This Row],[Sub-Sector]],Table2[% Price above 50 EMA],"&gt;=0")/Table3[[#This Row],[Count]]</f>
        <v>0.5</v>
      </c>
      <c r="T12" s="1">
        <f>COUNTIFS(Table2[Sub-Sector],Table3[[#This Row],[Sub-Sector]],Table2[% Price above 200 EMA],"&gt;=0")/Table3[[#This Row],[Count]]</f>
        <v>1</v>
      </c>
      <c r="U12" s="1">
        <f>COUNTIFS(Table2[Sub-Sector],Table3[[#This Row],[Sub-Sector]],Table2[Rate of Change - Zone],"Positive")/Table3[[#This Row],[Count]]</f>
        <v>1</v>
      </c>
      <c r="V12" s="1">
        <f>COUNTIFS(Table2[Sub-Sector],Table3[[#This Row],[Sub-Sector]],Table2[Sharpe Ratio],"&gt;=0.10")/Table3[[#This Row],[Count]]</f>
        <v>0.5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297.5</v>
      </c>
      <c r="X12">
        <f>_xlfn.RANK.AVG(Table3[[#This Row],[Score]],Table3[Score],1)</f>
        <v>21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137.5</v>
      </c>
      <c r="Z12">
        <f>_xlfn.RANK.AVG(Table3[[#This Row],[Score 2 ]],Table3[[Score 2 ]],1)</f>
        <v>10.5</v>
      </c>
    </row>
    <row r="13" spans="1:26" x14ac:dyDescent="0.3">
      <c r="A13" t="s">
        <v>1172</v>
      </c>
      <c r="B13">
        <f>COUNTIFS(Table2[Sub-Sector],Table3[[#This Row],[Sub-Sector]])</f>
        <v>2</v>
      </c>
      <c r="C13" s="1">
        <f>COUNTIFS(Table2[Sub-Sector],Table3[[#This Row],[Sub-Sector]],Table2[Uptrend],"Uptrend")/Table3[[#This Row],[Count]]</f>
        <v>0</v>
      </c>
      <c r="D13" s="1">
        <f>COUNTIFS(Table2[Sub-Sector],Table3[[#This Row],[Sub-Sector]],Table2[1W Return vs Nifty],"&gt;=5")/Table3[[#This Row],[Count]]</f>
        <v>1</v>
      </c>
      <c r="E13" s="1">
        <f>COUNTIFS(Table2[Sub-Sector],Table3[[#This Row],[Sub-Sector]],Table2[1M Return vs Nifty],"&gt;=5")/Table3[[#This Row],[Count]]</f>
        <v>0.5</v>
      </c>
      <c r="F13" s="1">
        <f>COUNTIFS(Table2[Sub-Sector],Table3[[#This Row],[Sub-Sector]],Table2[6M Return vs Nifty],"&gt;=10")/Table3[[#This Row],[Count]]</f>
        <v>0.5</v>
      </c>
      <c r="G13" s="1">
        <f>COUNTIFS(Table2[Sub-Sector],Table3[[#This Row],[Sub-Sector]],Table2[1Y Return vs Nifty],"&gt;=10")/Table3[[#This Row],[Count]]</f>
        <v>0.5</v>
      </c>
      <c r="H13" s="1">
        <f>COUNTIFS(Table2[Sub-Sector],Table3[[#This Row],[Sub-Sector]],Table2[RSI Exponential â€“ 14D],"&gt;=50")/Table3[[#This Row],[Count]]</f>
        <v>1</v>
      </c>
      <c r="I13" s="1">
        <f>COUNTIFS(Table2[Sub-Sector],Table3[[#This Row],[Sub-Sector]],Table2[Relative Volume],"&gt;=1")/Table3[[#This Row],[Count]]</f>
        <v>0.5</v>
      </c>
      <c r="J13" s="1">
        <f>COUNTIFS(Table2[Sub-Sector],Table3[[#This Row],[Sub-Sector]],Table2[% Away From Day Low],"&gt;=0.05")/Table3[[#This Row],[Count]]</f>
        <v>0</v>
      </c>
      <c r="K13" s="1">
        <f>COUNTIFS(Table2[Sub-Sector],Table3[[#This Row],[Sub-Sector]],Table2[% Away From Day High],"&lt;=0.05")/Table3[[#This Row],[Count]]</f>
        <v>1</v>
      </c>
      <c r="L13" s="1">
        <f>COUNTIFS(Table2[Sub-Sector],Table3[[#This Row],[Sub-Sector]],Table2[% Away From Current Week Low],"&gt;=0.05")/Table3[[#This Row],[Count]]</f>
        <v>1</v>
      </c>
      <c r="M13" s="1">
        <f>COUNTIFS(Table2[Sub-Sector],Table3[[#This Row],[Sub-Sector]],Table2[% Away From Current Week High],"&lt;=0.05")/Table3[[#This Row],[Count]]</f>
        <v>1</v>
      </c>
      <c r="N13" s="1">
        <f>COUNTIFS(Table2[Sub-Sector],Table3[[#This Row],[Sub-Sector]],Table2[% Away From Current Month Low],"&gt;=0.05")/Table3[[#This Row],[Count]]</f>
        <v>1</v>
      </c>
      <c r="O13" s="1">
        <f>COUNTIFS(Table2[Sub-Sector],Table3[[#This Row],[Sub-Sector]],Table2[% Away From Current Month High],"&lt;=0.05")/Table3[[#This Row],[Count]]</f>
        <v>1</v>
      </c>
      <c r="P13" s="1">
        <f>COUNTIFS(Table2[Sub-Sector],Table3[[#This Row],[Sub-Sector]],Table2[% Away From 52W High],"&lt;=10")/Table3[[#This Row],[Count]]</f>
        <v>0</v>
      </c>
      <c r="Q13" s="1">
        <f>COUNTIFS(Table2[Sub-Sector],Table3[[#This Row],[Sub-Sector]],Table2[% Away From 52W Low],"&gt;=10")/Table3[[#This Row],[Count]]</f>
        <v>1</v>
      </c>
      <c r="R13" s="1">
        <f>COUNTIFS(Table2[Sub-Sector],Table3[[#This Row],[Sub-Sector]],Table2[% Price above 20 EMA],"&gt;=0")/Table3[[#This Row],[Count]]</f>
        <v>1</v>
      </c>
      <c r="S13" s="1">
        <f>COUNTIFS(Table2[Sub-Sector],Table3[[#This Row],[Sub-Sector]],Table2[% Price above 50 EMA],"&gt;=0")/Table3[[#This Row],[Count]]</f>
        <v>0.5</v>
      </c>
      <c r="T13" s="1">
        <f>COUNTIFS(Table2[Sub-Sector],Table3[[#This Row],[Sub-Sector]],Table2[% Price above 200 EMA],"&gt;=0")/Table3[[#This Row],[Count]]</f>
        <v>0.5</v>
      </c>
      <c r="U13" s="1">
        <f>COUNTIFS(Table2[Sub-Sector],Table3[[#This Row],[Sub-Sector]],Table2[Rate of Change - Zone],"Positive")/Table3[[#This Row],[Count]]</f>
        <v>1</v>
      </c>
      <c r="V13" s="1">
        <f>COUNTIFS(Table2[Sub-Sector],Table3[[#This Row],[Sub-Sector]],Table2[Sharpe Ratio],"&gt;=0.10")/Table3[[#This Row],[Count]]</f>
        <v>0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274</v>
      </c>
      <c r="X13">
        <f>_xlfn.RANK.AVG(Table3[[#This Row],[Score]],Table3[Score],1)</f>
        <v>18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137.5</v>
      </c>
      <c r="Z13">
        <f>_xlfn.RANK.AVG(Table3[[#This Row],[Score 2 ]],Table3[[Score 2 ]],1)</f>
        <v>10.5</v>
      </c>
    </row>
    <row r="14" spans="1:26" x14ac:dyDescent="0.3">
      <c r="A14" t="s">
        <v>375</v>
      </c>
      <c r="B14">
        <f>COUNTIFS(Table2[Sub-Sector],Table3[[#This Row],[Sub-Sector]])</f>
        <v>14</v>
      </c>
      <c r="C14" s="1">
        <f>COUNTIFS(Table2[Sub-Sector],Table3[[#This Row],[Sub-Sector]],Table2[Uptrend],"Uptrend")/Table3[[#This Row],[Count]]</f>
        <v>0.21428571428571427</v>
      </c>
      <c r="D14" s="1">
        <f>COUNTIFS(Table2[Sub-Sector],Table3[[#This Row],[Sub-Sector]],Table2[1W Return vs Nifty],"&gt;=5")/Table3[[#This Row],[Count]]</f>
        <v>0.5</v>
      </c>
      <c r="E14" s="1">
        <f>COUNTIFS(Table2[Sub-Sector],Table3[[#This Row],[Sub-Sector]],Table2[1M Return vs Nifty],"&gt;=5")/Table3[[#This Row],[Count]]</f>
        <v>0.7142857142857143</v>
      </c>
      <c r="F14" s="1">
        <f>COUNTIFS(Table2[Sub-Sector],Table3[[#This Row],[Sub-Sector]],Table2[6M Return vs Nifty],"&gt;=10")/Table3[[#This Row],[Count]]</f>
        <v>0.5</v>
      </c>
      <c r="G14" s="1">
        <f>COUNTIFS(Table2[Sub-Sector],Table3[[#This Row],[Sub-Sector]],Table2[1Y Return vs Nifty],"&gt;=10")/Table3[[#This Row],[Count]]</f>
        <v>0.5714285714285714</v>
      </c>
      <c r="H14" s="1">
        <f>COUNTIFS(Table2[Sub-Sector],Table3[[#This Row],[Sub-Sector]],Table2[RSI Exponential â€“ 14D],"&gt;=50")/Table3[[#This Row],[Count]]</f>
        <v>0.8571428571428571</v>
      </c>
      <c r="I14" s="1">
        <f>COUNTIFS(Table2[Sub-Sector],Table3[[#This Row],[Sub-Sector]],Table2[Relative Volume],"&gt;=1")/Table3[[#This Row],[Count]]</f>
        <v>0.5714285714285714</v>
      </c>
      <c r="J14" s="1">
        <f>COUNTIFS(Table2[Sub-Sector],Table3[[#This Row],[Sub-Sector]],Table2[% Away From Day Low],"&gt;=0.05")/Table3[[#This Row],[Count]]</f>
        <v>0.14285714285714285</v>
      </c>
      <c r="K14" s="1">
        <f>COUNTIFS(Table2[Sub-Sector],Table3[[#This Row],[Sub-Sector]],Table2[% Away From Day High],"&lt;=0.05")/Table3[[#This Row],[Count]]</f>
        <v>0.9285714285714286</v>
      </c>
      <c r="L14" s="1">
        <f>COUNTIFS(Table2[Sub-Sector],Table3[[#This Row],[Sub-Sector]],Table2[% Away From Current Week Low],"&gt;=0.05")/Table3[[#This Row],[Count]]</f>
        <v>0.5</v>
      </c>
      <c r="M14" s="1">
        <f>COUNTIFS(Table2[Sub-Sector],Table3[[#This Row],[Sub-Sector]],Table2[% Away From Current Week High],"&lt;=0.05")/Table3[[#This Row],[Count]]</f>
        <v>0.9285714285714286</v>
      </c>
      <c r="N14" s="1">
        <f>COUNTIFS(Table2[Sub-Sector],Table3[[#This Row],[Sub-Sector]],Table2[% Away From Current Month Low],"&gt;=0.05")/Table3[[#This Row],[Count]]</f>
        <v>0.7142857142857143</v>
      </c>
      <c r="O14" s="1">
        <f>COUNTIFS(Table2[Sub-Sector],Table3[[#This Row],[Sub-Sector]],Table2[% Away From Current Month High],"&lt;=0.05")/Table3[[#This Row],[Count]]</f>
        <v>0.6428571428571429</v>
      </c>
      <c r="P14" s="1">
        <f>COUNTIFS(Table2[Sub-Sector],Table3[[#This Row],[Sub-Sector]],Table2[% Away From 52W High],"&lt;=10")/Table3[[#This Row],[Count]]</f>
        <v>0.21428571428571427</v>
      </c>
      <c r="Q14" s="1">
        <f>COUNTIFS(Table2[Sub-Sector],Table3[[#This Row],[Sub-Sector]],Table2[% Away From 52W Low],"&gt;=10")/Table3[[#This Row],[Count]]</f>
        <v>0.9285714285714286</v>
      </c>
      <c r="R14" s="1">
        <f>COUNTIFS(Table2[Sub-Sector],Table3[[#This Row],[Sub-Sector]],Table2[% Price above 20 EMA],"&gt;=0")/Table3[[#This Row],[Count]]</f>
        <v>0.7142857142857143</v>
      </c>
      <c r="S14" s="1">
        <f>COUNTIFS(Table2[Sub-Sector],Table3[[#This Row],[Sub-Sector]],Table2[% Price above 50 EMA],"&gt;=0")/Table3[[#This Row],[Count]]</f>
        <v>0.7857142857142857</v>
      </c>
      <c r="T14" s="1">
        <f>COUNTIFS(Table2[Sub-Sector],Table3[[#This Row],[Sub-Sector]],Table2[% Price above 200 EMA],"&gt;=0")/Table3[[#This Row],[Count]]</f>
        <v>0.7857142857142857</v>
      </c>
      <c r="U14" s="1">
        <f>COUNTIFS(Table2[Sub-Sector],Table3[[#This Row],[Sub-Sector]],Table2[Rate of Change - Zone],"Positive")/Table3[[#This Row],[Count]]</f>
        <v>0.7857142857142857</v>
      </c>
      <c r="V14" s="1">
        <f>COUNTIFS(Table2[Sub-Sector],Table3[[#This Row],[Sub-Sector]],Table2[Sharpe Ratio],"&gt;=0.10")/Table3[[#This Row],[Count]]</f>
        <v>0.2857142857142857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240.5</v>
      </c>
      <c r="X14">
        <f>_xlfn.RANK.AVG(Table3[[#This Row],[Score]],Table3[Score],1)</f>
        <v>12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139</v>
      </c>
      <c r="Z14">
        <f>_xlfn.RANK.AVG(Table3[[#This Row],[Score 2 ]],Table3[[Score 2 ]],1)</f>
        <v>13</v>
      </c>
    </row>
    <row r="15" spans="1:26" x14ac:dyDescent="0.3">
      <c r="A15" t="s">
        <v>290</v>
      </c>
      <c r="B15">
        <f>COUNTIFS(Table2[Sub-Sector],Table3[[#This Row],[Sub-Sector]])</f>
        <v>3</v>
      </c>
      <c r="C15" s="1">
        <f>COUNTIFS(Table2[Sub-Sector],Table3[[#This Row],[Sub-Sector]],Table2[Uptrend],"Uptrend")/Table3[[#This Row],[Count]]</f>
        <v>0</v>
      </c>
      <c r="D15" s="1">
        <f>COUNTIFS(Table2[Sub-Sector],Table3[[#This Row],[Sub-Sector]],Table2[1W Return vs Nifty],"&gt;=5")/Table3[[#This Row],[Count]]</f>
        <v>1</v>
      </c>
      <c r="E15" s="1">
        <f>COUNTIFS(Table2[Sub-Sector],Table3[[#This Row],[Sub-Sector]],Table2[1M Return vs Nifty],"&gt;=5")/Table3[[#This Row],[Count]]</f>
        <v>1</v>
      </c>
      <c r="F15" s="1">
        <f>COUNTIFS(Table2[Sub-Sector],Table3[[#This Row],[Sub-Sector]],Table2[6M Return vs Nifty],"&gt;=10")/Table3[[#This Row],[Count]]</f>
        <v>0.66666666666666663</v>
      </c>
      <c r="G15" s="1">
        <f>COUNTIFS(Table2[Sub-Sector],Table3[[#This Row],[Sub-Sector]],Table2[1Y Return vs Nifty],"&gt;=10")/Table3[[#This Row],[Count]]</f>
        <v>1</v>
      </c>
      <c r="H15" s="1">
        <f>COUNTIFS(Table2[Sub-Sector],Table3[[#This Row],[Sub-Sector]],Table2[RSI Exponential â€“ 14D],"&gt;=50")/Table3[[#This Row],[Count]]</f>
        <v>1</v>
      </c>
      <c r="I15" s="1">
        <f>COUNTIFS(Table2[Sub-Sector],Table3[[#This Row],[Sub-Sector]],Table2[Relative Volume],"&gt;=1")/Table3[[#This Row],[Count]]</f>
        <v>0</v>
      </c>
      <c r="J15" s="1">
        <f>COUNTIFS(Table2[Sub-Sector],Table3[[#This Row],[Sub-Sector]],Table2[% Away From Day Low],"&gt;=0.05")/Table3[[#This Row],[Count]]</f>
        <v>0</v>
      </c>
      <c r="K15" s="1">
        <f>COUNTIFS(Table2[Sub-Sector],Table3[[#This Row],[Sub-Sector]],Table2[% Away From Day High],"&lt;=0.05")/Table3[[#This Row],[Count]]</f>
        <v>1</v>
      </c>
      <c r="L15" s="1">
        <f>COUNTIFS(Table2[Sub-Sector],Table3[[#This Row],[Sub-Sector]],Table2[% Away From Current Week Low],"&gt;=0.05")/Table3[[#This Row],[Count]]</f>
        <v>1</v>
      </c>
      <c r="M15" s="1">
        <f>COUNTIFS(Table2[Sub-Sector],Table3[[#This Row],[Sub-Sector]],Table2[% Away From Current Week High],"&lt;=0.05")/Table3[[#This Row],[Count]]</f>
        <v>1</v>
      </c>
      <c r="N15" s="1">
        <f>COUNTIFS(Table2[Sub-Sector],Table3[[#This Row],[Sub-Sector]],Table2[% Away From Current Month Low],"&gt;=0.05")/Table3[[#This Row],[Count]]</f>
        <v>1</v>
      </c>
      <c r="O15" s="1">
        <f>COUNTIFS(Table2[Sub-Sector],Table3[[#This Row],[Sub-Sector]],Table2[% Away From Current Month High],"&lt;=0.05")/Table3[[#This Row],[Count]]</f>
        <v>1</v>
      </c>
      <c r="P15" s="1">
        <f>COUNTIFS(Table2[Sub-Sector],Table3[[#This Row],[Sub-Sector]],Table2[% Away From 52W High],"&lt;=10")/Table3[[#This Row],[Count]]</f>
        <v>0</v>
      </c>
      <c r="Q15" s="1">
        <f>COUNTIFS(Table2[Sub-Sector],Table3[[#This Row],[Sub-Sector]],Table2[% Away From 52W Low],"&gt;=10")/Table3[[#This Row],[Count]]</f>
        <v>1</v>
      </c>
      <c r="R15" s="1">
        <f>COUNTIFS(Table2[Sub-Sector],Table3[[#This Row],[Sub-Sector]],Table2[% Price above 20 EMA],"&gt;=0")/Table3[[#This Row],[Count]]</f>
        <v>1</v>
      </c>
      <c r="S15" s="1">
        <f>COUNTIFS(Table2[Sub-Sector],Table3[[#This Row],[Sub-Sector]],Table2[% Price above 50 EMA],"&gt;=0")/Table3[[#This Row],[Count]]</f>
        <v>1</v>
      </c>
      <c r="T15" s="1">
        <f>COUNTIFS(Table2[Sub-Sector],Table3[[#This Row],[Sub-Sector]],Table2[% Price above 200 EMA],"&gt;=0")/Table3[[#This Row],[Count]]</f>
        <v>1</v>
      </c>
      <c r="U15" s="1">
        <f>COUNTIFS(Table2[Sub-Sector],Table3[[#This Row],[Sub-Sector]],Table2[Rate of Change - Zone],"Positive")/Table3[[#This Row],[Count]]</f>
        <v>1</v>
      </c>
      <c r="V15" s="1">
        <f>COUNTIFS(Table2[Sub-Sector],Table3[[#This Row],[Sub-Sector]],Table2[Sharpe Ratio],"&gt;=0.10")/Table3[[#This Row],[Count]]</f>
        <v>1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248.5</v>
      </c>
      <c r="X15">
        <f>_xlfn.RANK.AVG(Table3[[#This Row],[Score]],Table3[Score],1)</f>
        <v>14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142</v>
      </c>
      <c r="Z15">
        <f>_xlfn.RANK.AVG(Table3[[#This Row],[Score 2 ]],Table3[[Score 2 ]],1)</f>
        <v>14</v>
      </c>
    </row>
    <row r="16" spans="1:26" x14ac:dyDescent="0.3">
      <c r="A16" t="s">
        <v>97</v>
      </c>
      <c r="B16">
        <f>COUNTIFS(Table2[Sub-Sector],Table3[[#This Row],[Sub-Sector]])</f>
        <v>8</v>
      </c>
      <c r="C16" s="1">
        <f>COUNTIFS(Table2[Sub-Sector],Table3[[#This Row],[Sub-Sector]],Table2[Uptrend],"Uptrend")/Table3[[#This Row],[Count]]</f>
        <v>0.5</v>
      </c>
      <c r="D16" s="1">
        <f>COUNTIFS(Table2[Sub-Sector],Table3[[#This Row],[Sub-Sector]],Table2[1W Return vs Nifty],"&gt;=5")/Table3[[#This Row],[Count]]</f>
        <v>0.375</v>
      </c>
      <c r="E16" s="1">
        <f>COUNTIFS(Table2[Sub-Sector],Table3[[#This Row],[Sub-Sector]],Table2[1M Return vs Nifty],"&gt;=5")/Table3[[#This Row],[Count]]</f>
        <v>0.75</v>
      </c>
      <c r="F16" s="1">
        <f>COUNTIFS(Table2[Sub-Sector],Table3[[#This Row],[Sub-Sector]],Table2[6M Return vs Nifty],"&gt;=10")/Table3[[#This Row],[Count]]</f>
        <v>0.625</v>
      </c>
      <c r="G16" s="1">
        <f>COUNTIFS(Table2[Sub-Sector],Table3[[#This Row],[Sub-Sector]],Table2[1Y Return vs Nifty],"&gt;=10")/Table3[[#This Row],[Count]]</f>
        <v>0.625</v>
      </c>
      <c r="H16" s="1">
        <f>COUNTIFS(Table2[Sub-Sector],Table3[[#This Row],[Sub-Sector]],Table2[RSI Exponential â€“ 14D],"&gt;=50")/Table3[[#This Row],[Count]]</f>
        <v>0.875</v>
      </c>
      <c r="I16" s="1">
        <f>COUNTIFS(Table2[Sub-Sector],Table3[[#This Row],[Sub-Sector]],Table2[Relative Volume],"&gt;=1")/Table3[[#This Row],[Count]]</f>
        <v>0.5</v>
      </c>
      <c r="J16" s="1">
        <f>COUNTIFS(Table2[Sub-Sector],Table3[[#This Row],[Sub-Sector]],Table2[% Away From Day Low],"&gt;=0.05")/Table3[[#This Row],[Count]]</f>
        <v>0</v>
      </c>
      <c r="K16" s="1">
        <f>COUNTIFS(Table2[Sub-Sector],Table3[[#This Row],[Sub-Sector]],Table2[% Away From Day High],"&lt;=0.05")/Table3[[#This Row],[Count]]</f>
        <v>1</v>
      </c>
      <c r="L16" s="1">
        <f>COUNTIFS(Table2[Sub-Sector],Table3[[#This Row],[Sub-Sector]],Table2[% Away From Current Week Low],"&gt;=0.05")/Table3[[#This Row],[Count]]</f>
        <v>0.5</v>
      </c>
      <c r="M16" s="1">
        <f>COUNTIFS(Table2[Sub-Sector],Table3[[#This Row],[Sub-Sector]],Table2[% Away From Current Week High],"&lt;=0.05")/Table3[[#This Row],[Count]]</f>
        <v>1</v>
      </c>
      <c r="N16" s="1">
        <f>COUNTIFS(Table2[Sub-Sector],Table3[[#This Row],[Sub-Sector]],Table2[% Away From Current Month Low],"&gt;=0.05")/Table3[[#This Row],[Count]]</f>
        <v>0.75</v>
      </c>
      <c r="O16" s="1">
        <f>COUNTIFS(Table2[Sub-Sector],Table3[[#This Row],[Sub-Sector]],Table2[% Away From Current Month High],"&lt;=0.05")/Table3[[#This Row],[Count]]</f>
        <v>0.625</v>
      </c>
      <c r="P16" s="1">
        <f>COUNTIFS(Table2[Sub-Sector],Table3[[#This Row],[Sub-Sector]],Table2[% Away From 52W High],"&lt;=10")/Table3[[#This Row],[Count]]</f>
        <v>0.625</v>
      </c>
      <c r="Q16" s="1">
        <f>COUNTIFS(Table2[Sub-Sector],Table3[[#This Row],[Sub-Sector]],Table2[% Away From 52W Low],"&gt;=10")/Table3[[#This Row],[Count]]</f>
        <v>0.875</v>
      </c>
      <c r="R16" s="1">
        <f>COUNTIFS(Table2[Sub-Sector],Table3[[#This Row],[Sub-Sector]],Table2[% Price above 20 EMA],"&gt;=0")/Table3[[#This Row],[Count]]</f>
        <v>0.625</v>
      </c>
      <c r="S16" s="1">
        <f>COUNTIFS(Table2[Sub-Sector],Table3[[#This Row],[Sub-Sector]],Table2[% Price above 50 EMA],"&gt;=0")/Table3[[#This Row],[Count]]</f>
        <v>0.625</v>
      </c>
      <c r="T16" s="1">
        <f>COUNTIFS(Table2[Sub-Sector],Table3[[#This Row],[Sub-Sector]],Table2[% Price above 200 EMA],"&gt;=0")/Table3[[#This Row],[Count]]</f>
        <v>0.75</v>
      </c>
      <c r="U16" s="1">
        <f>COUNTIFS(Table2[Sub-Sector],Table3[[#This Row],[Sub-Sector]],Table2[Rate of Change - Zone],"Positive")/Table3[[#This Row],[Count]]</f>
        <v>0.625</v>
      </c>
      <c r="V16" s="1">
        <f>COUNTIFS(Table2[Sub-Sector],Table3[[#This Row],[Sub-Sector]],Table2[Sharpe Ratio],"&gt;=0.10")/Table3[[#This Row],[Count]]</f>
        <v>0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233</v>
      </c>
      <c r="X16">
        <f>_xlfn.RANK.AVG(Table3[[#This Row],[Score]],Table3[Score],1)</f>
        <v>9.5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146</v>
      </c>
      <c r="Z16">
        <f>_xlfn.RANK.AVG(Table3[[#This Row],[Score 2 ]],Table3[[Score 2 ]],1)</f>
        <v>15</v>
      </c>
    </row>
    <row r="17" spans="1:26" x14ac:dyDescent="0.3">
      <c r="A17" t="s">
        <v>166</v>
      </c>
      <c r="B17">
        <f>COUNTIFS(Table2[Sub-Sector],Table3[[#This Row],[Sub-Sector]])</f>
        <v>13</v>
      </c>
      <c r="C17" s="1">
        <f>COUNTIFS(Table2[Sub-Sector],Table3[[#This Row],[Sub-Sector]],Table2[Uptrend],"Uptrend")/Table3[[#This Row],[Count]]</f>
        <v>0.23076923076923078</v>
      </c>
      <c r="D17" s="1">
        <f>COUNTIFS(Table2[Sub-Sector],Table3[[#This Row],[Sub-Sector]],Table2[1W Return vs Nifty],"&gt;=5")/Table3[[#This Row],[Count]]</f>
        <v>0.38461538461538464</v>
      </c>
      <c r="E17" s="1">
        <f>COUNTIFS(Table2[Sub-Sector],Table3[[#This Row],[Sub-Sector]],Table2[1M Return vs Nifty],"&gt;=5")/Table3[[#This Row],[Count]]</f>
        <v>0.53846153846153844</v>
      </c>
      <c r="F17" s="1">
        <f>COUNTIFS(Table2[Sub-Sector],Table3[[#This Row],[Sub-Sector]],Table2[6M Return vs Nifty],"&gt;=10")/Table3[[#This Row],[Count]]</f>
        <v>0.30769230769230771</v>
      </c>
      <c r="G17" s="1">
        <f>COUNTIFS(Table2[Sub-Sector],Table3[[#This Row],[Sub-Sector]],Table2[1Y Return vs Nifty],"&gt;=10")/Table3[[#This Row],[Count]]</f>
        <v>0.92307692307692313</v>
      </c>
      <c r="H17" s="1">
        <f>COUNTIFS(Table2[Sub-Sector],Table3[[#This Row],[Sub-Sector]],Table2[RSI Exponential â€“ 14D],"&gt;=50")/Table3[[#This Row],[Count]]</f>
        <v>0.53846153846153844</v>
      </c>
      <c r="I17" s="1">
        <f>COUNTIFS(Table2[Sub-Sector],Table3[[#This Row],[Sub-Sector]],Table2[Relative Volume],"&gt;=1")/Table3[[#This Row],[Count]]</f>
        <v>0.61538461538461542</v>
      </c>
      <c r="J17" s="1">
        <f>COUNTIFS(Table2[Sub-Sector],Table3[[#This Row],[Sub-Sector]],Table2[% Away From Day Low],"&gt;=0.05")/Table3[[#This Row],[Count]]</f>
        <v>0</v>
      </c>
      <c r="K17" s="1">
        <f>COUNTIFS(Table2[Sub-Sector],Table3[[#This Row],[Sub-Sector]],Table2[% Away From Day High],"&lt;=0.05")/Table3[[#This Row],[Count]]</f>
        <v>0.92307692307692313</v>
      </c>
      <c r="L17" s="1">
        <f>COUNTIFS(Table2[Sub-Sector],Table3[[#This Row],[Sub-Sector]],Table2[% Away From Current Week Low],"&gt;=0.05")/Table3[[#This Row],[Count]]</f>
        <v>0.30769230769230771</v>
      </c>
      <c r="M17" s="1">
        <f>COUNTIFS(Table2[Sub-Sector],Table3[[#This Row],[Sub-Sector]],Table2[% Away From Current Week High],"&lt;=0.05")/Table3[[#This Row],[Count]]</f>
        <v>0.61538461538461542</v>
      </c>
      <c r="N17" s="1">
        <f>COUNTIFS(Table2[Sub-Sector],Table3[[#This Row],[Sub-Sector]],Table2[% Away From Current Month Low],"&gt;=0.05")/Table3[[#This Row],[Count]]</f>
        <v>0.92307692307692313</v>
      </c>
      <c r="O17" s="1">
        <f>COUNTIFS(Table2[Sub-Sector],Table3[[#This Row],[Sub-Sector]],Table2[% Away From Current Month High],"&lt;=0.05")/Table3[[#This Row],[Count]]</f>
        <v>0.30769230769230771</v>
      </c>
      <c r="P17" s="1">
        <f>COUNTIFS(Table2[Sub-Sector],Table3[[#This Row],[Sub-Sector]],Table2[% Away From 52W High],"&lt;=10")/Table3[[#This Row],[Count]]</f>
        <v>7.6923076923076927E-2</v>
      </c>
      <c r="Q17" s="1">
        <f>COUNTIFS(Table2[Sub-Sector],Table3[[#This Row],[Sub-Sector]],Table2[% Away From 52W Low],"&gt;=10")/Table3[[#This Row],[Count]]</f>
        <v>1</v>
      </c>
      <c r="R17" s="1">
        <f>COUNTIFS(Table2[Sub-Sector],Table3[[#This Row],[Sub-Sector]],Table2[% Price above 20 EMA],"&gt;=0")/Table3[[#This Row],[Count]]</f>
        <v>0.53846153846153844</v>
      </c>
      <c r="S17" s="1">
        <f>COUNTIFS(Table2[Sub-Sector],Table3[[#This Row],[Sub-Sector]],Table2[% Price above 50 EMA],"&gt;=0")/Table3[[#This Row],[Count]]</f>
        <v>0.38461538461538464</v>
      </c>
      <c r="T17" s="1">
        <f>COUNTIFS(Table2[Sub-Sector],Table3[[#This Row],[Sub-Sector]],Table2[% Price above 200 EMA],"&gt;=0")/Table3[[#This Row],[Count]]</f>
        <v>0.69230769230769229</v>
      </c>
      <c r="U17" s="1">
        <f>COUNTIFS(Table2[Sub-Sector],Table3[[#This Row],[Sub-Sector]],Table2[Rate of Change - Zone],"Positive")/Table3[[#This Row],[Count]]</f>
        <v>0.61538461538461542</v>
      </c>
      <c r="V17" s="1">
        <f>COUNTIFS(Table2[Sub-Sector],Table3[[#This Row],[Sub-Sector]],Table2[Sharpe Ratio],"&gt;=0.10")/Table3[[#This Row],[Count]]</f>
        <v>1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269.5</v>
      </c>
      <c r="X17">
        <f>_xlfn.RANK.AVG(Table3[[#This Row],[Score]],Table3[Score],1)</f>
        <v>17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148.5</v>
      </c>
      <c r="Z17">
        <f>_xlfn.RANK.AVG(Table3[[#This Row],[Score 2 ]],Table3[[Score 2 ]],1)</f>
        <v>16</v>
      </c>
    </row>
    <row r="18" spans="1:26" x14ac:dyDescent="0.3">
      <c r="A18" t="s">
        <v>91</v>
      </c>
      <c r="B18">
        <f>COUNTIFS(Table2[Sub-Sector],Table3[[#This Row],[Sub-Sector]])</f>
        <v>2</v>
      </c>
      <c r="C18" s="1">
        <f>COUNTIFS(Table2[Sub-Sector],Table3[[#This Row],[Sub-Sector]],Table2[Uptrend],"Uptrend")/Table3[[#This Row],[Count]]</f>
        <v>0.5</v>
      </c>
      <c r="D18" s="1">
        <f>COUNTIFS(Table2[Sub-Sector],Table3[[#This Row],[Sub-Sector]],Table2[1W Return vs Nifty],"&gt;=5")/Table3[[#This Row],[Count]]</f>
        <v>1</v>
      </c>
      <c r="E18" s="1">
        <f>COUNTIFS(Table2[Sub-Sector],Table3[[#This Row],[Sub-Sector]],Table2[1M Return vs Nifty],"&gt;=5")/Table3[[#This Row],[Count]]</f>
        <v>0.5</v>
      </c>
      <c r="F18" s="1">
        <f>COUNTIFS(Table2[Sub-Sector],Table3[[#This Row],[Sub-Sector]],Table2[6M Return vs Nifty],"&gt;=10")/Table3[[#This Row],[Count]]</f>
        <v>0</v>
      </c>
      <c r="G18" s="1">
        <f>COUNTIFS(Table2[Sub-Sector],Table3[[#This Row],[Sub-Sector]],Table2[1Y Return vs Nifty],"&gt;=10")/Table3[[#This Row],[Count]]</f>
        <v>1</v>
      </c>
      <c r="H18" s="1">
        <f>COUNTIFS(Table2[Sub-Sector],Table3[[#This Row],[Sub-Sector]],Table2[RSI Exponential â€“ 14D],"&gt;=50")/Table3[[#This Row],[Count]]</f>
        <v>1</v>
      </c>
      <c r="I18" s="1">
        <f>COUNTIFS(Table2[Sub-Sector],Table3[[#This Row],[Sub-Sector]],Table2[Relative Volume],"&gt;=1")/Table3[[#This Row],[Count]]</f>
        <v>0.5</v>
      </c>
      <c r="J18" s="1">
        <f>COUNTIFS(Table2[Sub-Sector],Table3[[#This Row],[Sub-Sector]],Table2[% Away From Day Low],"&gt;=0.05")/Table3[[#This Row],[Count]]</f>
        <v>0</v>
      </c>
      <c r="K18" s="1">
        <f>COUNTIFS(Table2[Sub-Sector],Table3[[#This Row],[Sub-Sector]],Table2[% Away From Day High],"&lt;=0.05")/Table3[[#This Row],[Count]]</f>
        <v>1</v>
      </c>
      <c r="L18" s="1">
        <f>COUNTIFS(Table2[Sub-Sector],Table3[[#This Row],[Sub-Sector]],Table2[% Away From Current Week Low],"&gt;=0.05")/Table3[[#This Row],[Count]]</f>
        <v>1</v>
      </c>
      <c r="M18" s="1">
        <f>COUNTIFS(Table2[Sub-Sector],Table3[[#This Row],[Sub-Sector]],Table2[% Away From Current Week High],"&lt;=0.05")/Table3[[#This Row],[Count]]</f>
        <v>1</v>
      </c>
      <c r="N18" s="1">
        <f>COUNTIFS(Table2[Sub-Sector],Table3[[#This Row],[Sub-Sector]],Table2[% Away From Current Month Low],"&gt;=0.05")/Table3[[#This Row],[Count]]</f>
        <v>1</v>
      </c>
      <c r="O18" s="1">
        <f>COUNTIFS(Table2[Sub-Sector],Table3[[#This Row],[Sub-Sector]],Table2[% Away From Current Month High],"&lt;=0.05")/Table3[[#This Row],[Count]]</f>
        <v>0.5</v>
      </c>
      <c r="P18" s="1">
        <f>COUNTIFS(Table2[Sub-Sector],Table3[[#This Row],[Sub-Sector]],Table2[% Away From 52W High],"&lt;=10")/Table3[[#This Row],[Count]]</f>
        <v>0.5</v>
      </c>
      <c r="Q18" s="1">
        <f>COUNTIFS(Table2[Sub-Sector],Table3[[#This Row],[Sub-Sector]],Table2[% Away From 52W Low],"&gt;=10")/Table3[[#This Row],[Count]]</f>
        <v>1</v>
      </c>
      <c r="R18" s="1">
        <f>COUNTIFS(Table2[Sub-Sector],Table3[[#This Row],[Sub-Sector]],Table2[% Price above 20 EMA],"&gt;=0")/Table3[[#This Row],[Count]]</f>
        <v>1</v>
      </c>
      <c r="S18" s="1">
        <f>COUNTIFS(Table2[Sub-Sector],Table3[[#This Row],[Sub-Sector]],Table2[% Price above 50 EMA],"&gt;=0")/Table3[[#This Row],[Count]]</f>
        <v>0.5</v>
      </c>
      <c r="T18" s="1">
        <f>COUNTIFS(Table2[Sub-Sector],Table3[[#This Row],[Sub-Sector]],Table2[% Price above 200 EMA],"&gt;=0")/Table3[[#This Row],[Count]]</f>
        <v>0.5</v>
      </c>
      <c r="U18" s="1">
        <f>COUNTIFS(Table2[Sub-Sector],Table3[[#This Row],[Sub-Sector]],Table2[Rate of Change - Zone],"Positive")/Table3[[#This Row],[Count]]</f>
        <v>1</v>
      </c>
      <c r="V18" s="1">
        <f>COUNTIFS(Table2[Sub-Sector],Table3[[#This Row],[Sub-Sector]],Table2[Sharpe Ratio],"&gt;=0.10")/Table3[[#This Row],[Count]]</f>
        <v>0.5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219.5</v>
      </c>
      <c r="X18">
        <f>_xlfn.RANK.AVG(Table3[[#This Row],[Score]],Table3[Score],1)</f>
        <v>6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153.5</v>
      </c>
      <c r="Z18">
        <f>_xlfn.RANK.AVG(Table3[[#This Row],[Score 2 ]],Table3[[Score 2 ]],1)</f>
        <v>17</v>
      </c>
    </row>
    <row r="19" spans="1:26" x14ac:dyDescent="0.3">
      <c r="A19" t="s">
        <v>120</v>
      </c>
      <c r="B19">
        <f>COUNTIFS(Table2[Sub-Sector],Table3[[#This Row],[Sub-Sector]])</f>
        <v>6</v>
      </c>
      <c r="C19" s="1">
        <f>COUNTIFS(Table2[Sub-Sector],Table3[[#This Row],[Sub-Sector]],Table2[Uptrend],"Uptrend")/Table3[[#This Row],[Count]]</f>
        <v>0.83333333333333337</v>
      </c>
      <c r="D19" s="1">
        <f>COUNTIFS(Table2[Sub-Sector],Table3[[#This Row],[Sub-Sector]],Table2[1W Return vs Nifty],"&gt;=5")/Table3[[#This Row],[Count]]</f>
        <v>0.5</v>
      </c>
      <c r="E19" s="1">
        <f>COUNTIFS(Table2[Sub-Sector],Table3[[#This Row],[Sub-Sector]],Table2[1M Return vs Nifty],"&gt;=5")/Table3[[#This Row],[Count]]</f>
        <v>0.83333333333333337</v>
      </c>
      <c r="F19" s="1">
        <f>COUNTIFS(Table2[Sub-Sector],Table3[[#This Row],[Sub-Sector]],Table2[6M Return vs Nifty],"&gt;=10")/Table3[[#This Row],[Count]]</f>
        <v>0.66666666666666663</v>
      </c>
      <c r="G19" s="1">
        <f>COUNTIFS(Table2[Sub-Sector],Table3[[#This Row],[Sub-Sector]],Table2[1Y Return vs Nifty],"&gt;=10")/Table3[[#This Row],[Count]]</f>
        <v>0.66666666666666663</v>
      </c>
      <c r="H19" s="1">
        <f>COUNTIFS(Table2[Sub-Sector],Table3[[#This Row],[Sub-Sector]],Table2[RSI Exponential â€“ 14D],"&gt;=50")/Table3[[#This Row],[Count]]</f>
        <v>0.83333333333333337</v>
      </c>
      <c r="I19" s="1">
        <f>COUNTIFS(Table2[Sub-Sector],Table3[[#This Row],[Sub-Sector]],Table2[Relative Volume],"&gt;=1")/Table3[[#This Row],[Count]]</f>
        <v>0.16666666666666666</v>
      </c>
      <c r="J19" s="1">
        <f>COUNTIFS(Table2[Sub-Sector],Table3[[#This Row],[Sub-Sector]],Table2[% Away From Day Low],"&gt;=0.05")/Table3[[#This Row],[Count]]</f>
        <v>0</v>
      </c>
      <c r="K19" s="1">
        <f>COUNTIFS(Table2[Sub-Sector],Table3[[#This Row],[Sub-Sector]],Table2[% Away From Day High],"&lt;=0.05")/Table3[[#This Row],[Count]]</f>
        <v>1</v>
      </c>
      <c r="L19" s="1">
        <f>COUNTIFS(Table2[Sub-Sector],Table3[[#This Row],[Sub-Sector]],Table2[% Away From Current Week Low],"&gt;=0.05")/Table3[[#This Row],[Count]]</f>
        <v>0.83333333333333337</v>
      </c>
      <c r="M19" s="1">
        <f>COUNTIFS(Table2[Sub-Sector],Table3[[#This Row],[Sub-Sector]],Table2[% Away From Current Week High],"&lt;=0.05")/Table3[[#This Row],[Count]]</f>
        <v>1</v>
      </c>
      <c r="N19" s="1">
        <f>COUNTIFS(Table2[Sub-Sector],Table3[[#This Row],[Sub-Sector]],Table2[% Away From Current Month Low],"&gt;=0.05")/Table3[[#This Row],[Count]]</f>
        <v>0.83333333333333337</v>
      </c>
      <c r="O19" s="1">
        <f>COUNTIFS(Table2[Sub-Sector],Table3[[#This Row],[Sub-Sector]],Table2[% Away From Current Month High],"&lt;=0.05")/Table3[[#This Row],[Count]]</f>
        <v>0.83333333333333337</v>
      </c>
      <c r="P19" s="1">
        <f>COUNTIFS(Table2[Sub-Sector],Table3[[#This Row],[Sub-Sector]],Table2[% Away From 52W High],"&lt;=10")/Table3[[#This Row],[Count]]</f>
        <v>0.5</v>
      </c>
      <c r="Q19" s="1">
        <f>COUNTIFS(Table2[Sub-Sector],Table3[[#This Row],[Sub-Sector]],Table2[% Away From 52W Low],"&gt;=10")/Table3[[#This Row],[Count]]</f>
        <v>1</v>
      </c>
      <c r="R19" s="1">
        <f>COUNTIFS(Table2[Sub-Sector],Table3[[#This Row],[Sub-Sector]],Table2[% Price above 20 EMA],"&gt;=0")/Table3[[#This Row],[Count]]</f>
        <v>0.83333333333333337</v>
      </c>
      <c r="S19" s="1">
        <f>COUNTIFS(Table2[Sub-Sector],Table3[[#This Row],[Sub-Sector]],Table2[% Price above 50 EMA],"&gt;=0")/Table3[[#This Row],[Count]]</f>
        <v>0.83333333333333337</v>
      </c>
      <c r="T19" s="1">
        <f>COUNTIFS(Table2[Sub-Sector],Table3[[#This Row],[Sub-Sector]],Table2[% Price above 200 EMA],"&gt;=0")/Table3[[#This Row],[Count]]</f>
        <v>0.83333333333333337</v>
      </c>
      <c r="U19" s="1">
        <f>COUNTIFS(Table2[Sub-Sector],Table3[[#This Row],[Sub-Sector]],Table2[Rate of Change - Zone],"Positive")/Table3[[#This Row],[Count]]</f>
        <v>0.83333333333333337</v>
      </c>
      <c r="V19" s="1">
        <f>COUNTIFS(Table2[Sub-Sector],Table3[[#This Row],[Sub-Sector]],Table2[Sharpe Ratio],"&gt;=0.10")/Table3[[#This Row],[Count]]</f>
        <v>0.5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221</v>
      </c>
      <c r="X19">
        <f>_xlfn.RANK.AVG(Table3[[#This Row],[Score]],Table3[Score],1)</f>
        <v>7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163.5</v>
      </c>
      <c r="Z19">
        <f>_xlfn.RANK.AVG(Table3[[#This Row],[Score 2 ]],Table3[[Score 2 ]],1)</f>
        <v>18</v>
      </c>
    </row>
    <row r="20" spans="1:26" x14ac:dyDescent="0.3">
      <c r="A20" t="s">
        <v>699</v>
      </c>
      <c r="B20">
        <f>COUNTIFS(Table2[Sub-Sector],Table3[[#This Row],[Sub-Sector]])</f>
        <v>3</v>
      </c>
      <c r="C20" s="1">
        <f>COUNTIFS(Table2[Sub-Sector],Table3[[#This Row],[Sub-Sector]],Table2[Uptrend],"Uptrend")/Table3[[#This Row],[Count]]</f>
        <v>1</v>
      </c>
      <c r="D20" s="1">
        <f>COUNTIFS(Table2[Sub-Sector],Table3[[#This Row],[Sub-Sector]],Table2[1W Return vs Nifty],"&gt;=5")/Table3[[#This Row],[Count]]</f>
        <v>0</v>
      </c>
      <c r="E20" s="1">
        <f>COUNTIFS(Table2[Sub-Sector],Table3[[#This Row],[Sub-Sector]],Table2[1M Return vs Nifty],"&gt;=5")/Table3[[#This Row],[Count]]</f>
        <v>0.33333333333333331</v>
      </c>
      <c r="F20" s="1">
        <f>COUNTIFS(Table2[Sub-Sector],Table3[[#This Row],[Sub-Sector]],Table2[6M Return vs Nifty],"&gt;=10")/Table3[[#This Row],[Count]]</f>
        <v>1</v>
      </c>
      <c r="G20" s="1">
        <f>COUNTIFS(Table2[Sub-Sector],Table3[[#This Row],[Sub-Sector]],Table2[1Y Return vs Nifty],"&gt;=10")/Table3[[#This Row],[Count]]</f>
        <v>1</v>
      </c>
      <c r="H20" s="1">
        <f>COUNTIFS(Table2[Sub-Sector],Table3[[#This Row],[Sub-Sector]],Table2[RSI Exponential â€“ 14D],"&gt;=50")/Table3[[#This Row],[Count]]</f>
        <v>0.66666666666666663</v>
      </c>
      <c r="I20" s="1">
        <f>COUNTIFS(Table2[Sub-Sector],Table3[[#This Row],[Sub-Sector]],Table2[Relative Volume],"&gt;=1")/Table3[[#This Row],[Count]]</f>
        <v>0</v>
      </c>
      <c r="J20" s="1">
        <f>COUNTIFS(Table2[Sub-Sector],Table3[[#This Row],[Sub-Sector]],Table2[% Away From Day Low],"&gt;=0.05")/Table3[[#This Row],[Count]]</f>
        <v>0</v>
      </c>
      <c r="K20" s="1">
        <f>COUNTIFS(Table2[Sub-Sector],Table3[[#This Row],[Sub-Sector]],Table2[% Away From Day High],"&lt;=0.05")/Table3[[#This Row],[Count]]</f>
        <v>1</v>
      </c>
      <c r="L20" s="1">
        <f>COUNTIFS(Table2[Sub-Sector],Table3[[#This Row],[Sub-Sector]],Table2[% Away From Current Week Low],"&gt;=0.05")/Table3[[#This Row],[Count]]</f>
        <v>0.33333333333333331</v>
      </c>
      <c r="M20" s="1">
        <f>COUNTIFS(Table2[Sub-Sector],Table3[[#This Row],[Sub-Sector]],Table2[% Away From Current Week High],"&lt;=0.05")/Table3[[#This Row],[Count]]</f>
        <v>1</v>
      </c>
      <c r="N20" s="1">
        <f>COUNTIFS(Table2[Sub-Sector],Table3[[#This Row],[Sub-Sector]],Table2[% Away From Current Month Low],"&gt;=0.05")/Table3[[#This Row],[Count]]</f>
        <v>0.66666666666666663</v>
      </c>
      <c r="O20" s="1">
        <f>COUNTIFS(Table2[Sub-Sector],Table3[[#This Row],[Sub-Sector]],Table2[% Away From Current Month High],"&lt;=0.05")/Table3[[#This Row],[Count]]</f>
        <v>0.33333333333333331</v>
      </c>
      <c r="P20" s="1">
        <f>COUNTIFS(Table2[Sub-Sector],Table3[[#This Row],[Sub-Sector]],Table2[% Away From 52W High],"&lt;=10")/Table3[[#This Row],[Count]]</f>
        <v>0.66666666666666663</v>
      </c>
      <c r="Q20" s="1">
        <f>COUNTIFS(Table2[Sub-Sector],Table3[[#This Row],[Sub-Sector]],Table2[% Away From 52W Low],"&gt;=10")/Table3[[#This Row],[Count]]</f>
        <v>1</v>
      </c>
      <c r="R20" s="1">
        <f>COUNTIFS(Table2[Sub-Sector],Table3[[#This Row],[Sub-Sector]],Table2[% Price above 20 EMA],"&gt;=0")/Table3[[#This Row],[Count]]</f>
        <v>0.66666666666666663</v>
      </c>
      <c r="S20" s="1">
        <f>COUNTIFS(Table2[Sub-Sector],Table3[[#This Row],[Sub-Sector]],Table2[% Price above 50 EMA],"&gt;=0")/Table3[[#This Row],[Count]]</f>
        <v>0.66666666666666663</v>
      </c>
      <c r="T20" s="1">
        <f>COUNTIFS(Table2[Sub-Sector],Table3[[#This Row],[Sub-Sector]],Table2[% Price above 200 EMA],"&gt;=0")/Table3[[#This Row],[Count]]</f>
        <v>1</v>
      </c>
      <c r="U20" s="1">
        <f>COUNTIFS(Table2[Sub-Sector],Table3[[#This Row],[Sub-Sector]],Table2[Rate of Change - Zone],"Positive")/Table3[[#This Row],[Count]]</f>
        <v>0.66666666666666663</v>
      </c>
      <c r="V20" s="1">
        <f>COUNTIFS(Table2[Sub-Sector],Table3[[#This Row],[Sub-Sector]],Table2[Sharpe Ratio],"&gt;=0.10")/Table3[[#This Row],[Count]]</f>
        <v>0.66666666666666663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336</v>
      </c>
      <c r="X20">
        <f>_xlfn.RANK.AVG(Table3[[#This Row],[Score]],Table3[Score],1)</f>
        <v>39.5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165.5</v>
      </c>
      <c r="Z20">
        <f>_xlfn.RANK.AVG(Table3[[#This Row],[Score 2 ]],Table3[[Score 2 ]],1)</f>
        <v>19</v>
      </c>
    </row>
    <row r="21" spans="1:26" x14ac:dyDescent="0.3">
      <c r="A21" t="s">
        <v>557</v>
      </c>
      <c r="B21">
        <f>COUNTIFS(Table2[Sub-Sector],Table3[[#This Row],[Sub-Sector]])</f>
        <v>2</v>
      </c>
      <c r="C21" s="1">
        <f>COUNTIFS(Table2[Sub-Sector],Table3[[#This Row],[Sub-Sector]],Table2[Uptrend],"Uptrend")/Table3[[#This Row],[Count]]</f>
        <v>0.5</v>
      </c>
      <c r="D21" s="1">
        <f>COUNTIFS(Table2[Sub-Sector],Table3[[#This Row],[Sub-Sector]],Table2[1W Return vs Nifty],"&gt;=5")/Table3[[#This Row],[Count]]</f>
        <v>0</v>
      </c>
      <c r="E21" s="1">
        <f>COUNTIFS(Table2[Sub-Sector],Table3[[#This Row],[Sub-Sector]],Table2[1M Return vs Nifty],"&gt;=5")/Table3[[#This Row],[Count]]</f>
        <v>0.5</v>
      </c>
      <c r="F21" s="1">
        <f>COUNTIFS(Table2[Sub-Sector],Table3[[#This Row],[Sub-Sector]],Table2[6M Return vs Nifty],"&gt;=10")/Table3[[#This Row],[Count]]</f>
        <v>0.5</v>
      </c>
      <c r="G21" s="1">
        <f>COUNTIFS(Table2[Sub-Sector],Table3[[#This Row],[Sub-Sector]],Table2[1Y Return vs Nifty],"&gt;=10")/Table3[[#This Row],[Count]]</f>
        <v>0.5</v>
      </c>
      <c r="H21" s="1">
        <f>COUNTIFS(Table2[Sub-Sector],Table3[[#This Row],[Sub-Sector]],Table2[RSI Exponential â€“ 14D],"&gt;=50")/Table3[[#This Row],[Count]]</f>
        <v>0.5</v>
      </c>
      <c r="I21" s="1">
        <f>COUNTIFS(Table2[Sub-Sector],Table3[[#This Row],[Sub-Sector]],Table2[Relative Volume],"&gt;=1")/Table3[[#This Row],[Count]]</f>
        <v>1</v>
      </c>
      <c r="J21" s="1">
        <f>COUNTIFS(Table2[Sub-Sector],Table3[[#This Row],[Sub-Sector]],Table2[% Away From Day Low],"&gt;=0.05")/Table3[[#This Row],[Count]]</f>
        <v>0</v>
      </c>
      <c r="K21" s="1">
        <f>COUNTIFS(Table2[Sub-Sector],Table3[[#This Row],[Sub-Sector]],Table2[% Away From Day High],"&lt;=0.05")/Table3[[#This Row],[Count]]</f>
        <v>1</v>
      </c>
      <c r="L21" s="1">
        <f>COUNTIFS(Table2[Sub-Sector],Table3[[#This Row],[Sub-Sector]],Table2[% Away From Current Week Low],"&gt;=0.05")/Table3[[#This Row],[Count]]</f>
        <v>1</v>
      </c>
      <c r="M21" s="1">
        <f>COUNTIFS(Table2[Sub-Sector],Table3[[#This Row],[Sub-Sector]],Table2[% Away From Current Week High],"&lt;=0.05")/Table3[[#This Row],[Count]]</f>
        <v>1</v>
      </c>
      <c r="N21" s="1">
        <f>COUNTIFS(Table2[Sub-Sector],Table3[[#This Row],[Sub-Sector]],Table2[% Away From Current Month Low],"&gt;=0.05")/Table3[[#This Row],[Count]]</f>
        <v>1</v>
      </c>
      <c r="O21" s="1">
        <f>COUNTIFS(Table2[Sub-Sector],Table3[[#This Row],[Sub-Sector]],Table2[% Away From Current Month High],"&lt;=0.05")/Table3[[#This Row],[Count]]</f>
        <v>0.5</v>
      </c>
      <c r="P21" s="1">
        <f>COUNTIFS(Table2[Sub-Sector],Table3[[#This Row],[Sub-Sector]],Table2[% Away From 52W High],"&lt;=10")/Table3[[#This Row],[Count]]</f>
        <v>0.5</v>
      </c>
      <c r="Q21" s="1">
        <f>COUNTIFS(Table2[Sub-Sector],Table3[[#This Row],[Sub-Sector]],Table2[% Away From 52W Low],"&gt;=10")/Table3[[#This Row],[Count]]</f>
        <v>1</v>
      </c>
      <c r="R21" s="1">
        <f>COUNTIFS(Table2[Sub-Sector],Table3[[#This Row],[Sub-Sector]],Table2[% Price above 20 EMA],"&gt;=0")/Table3[[#This Row],[Count]]</f>
        <v>0.5</v>
      </c>
      <c r="S21" s="1">
        <f>COUNTIFS(Table2[Sub-Sector],Table3[[#This Row],[Sub-Sector]],Table2[% Price above 50 EMA],"&gt;=0")/Table3[[#This Row],[Count]]</f>
        <v>0.5</v>
      </c>
      <c r="T21" s="1">
        <f>COUNTIFS(Table2[Sub-Sector],Table3[[#This Row],[Sub-Sector]],Table2[% Price above 200 EMA],"&gt;=0")/Table3[[#This Row],[Count]]</f>
        <v>0.5</v>
      </c>
      <c r="U21" s="1">
        <f>COUNTIFS(Table2[Sub-Sector],Table3[[#This Row],[Sub-Sector]],Table2[Rate of Change - Zone],"Positive")/Table3[[#This Row],[Count]]</f>
        <v>0.5</v>
      </c>
      <c r="V21" s="1">
        <f>COUNTIFS(Table2[Sub-Sector],Table3[[#This Row],[Sub-Sector]],Table2[Sharpe Ratio],"&gt;=0.10")/Table3[[#This Row],[Count]]</f>
        <v>0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326</v>
      </c>
      <c r="X21">
        <f>_xlfn.RANK.AVG(Table3[[#This Row],[Score]],Table3[Score],1)</f>
        <v>35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166</v>
      </c>
      <c r="Z21">
        <f>_xlfn.RANK.AVG(Table3[[#This Row],[Score 2 ]],Table3[[Score 2 ]],1)</f>
        <v>20</v>
      </c>
    </row>
    <row r="22" spans="1:26" x14ac:dyDescent="0.3">
      <c r="A22" t="s">
        <v>139</v>
      </c>
      <c r="B22">
        <f>COUNTIFS(Table2[Sub-Sector],Table3[[#This Row],[Sub-Sector]])</f>
        <v>20</v>
      </c>
      <c r="C22" s="1">
        <f>COUNTIFS(Table2[Sub-Sector],Table3[[#This Row],[Sub-Sector]],Table2[Uptrend],"Uptrend")/Table3[[#This Row],[Count]]</f>
        <v>0.3</v>
      </c>
      <c r="D22" s="1">
        <f>COUNTIFS(Table2[Sub-Sector],Table3[[#This Row],[Sub-Sector]],Table2[1W Return vs Nifty],"&gt;=5")/Table3[[#This Row],[Count]]</f>
        <v>0.45</v>
      </c>
      <c r="E22" s="1">
        <f>COUNTIFS(Table2[Sub-Sector],Table3[[#This Row],[Sub-Sector]],Table2[1M Return vs Nifty],"&gt;=5")/Table3[[#This Row],[Count]]</f>
        <v>0.4</v>
      </c>
      <c r="F22" s="1">
        <f>COUNTIFS(Table2[Sub-Sector],Table3[[#This Row],[Sub-Sector]],Table2[6M Return vs Nifty],"&gt;=10")/Table3[[#This Row],[Count]]</f>
        <v>0.2</v>
      </c>
      <c r="G22" s="1">
        <f>COUNTIFS(Table2[Sub-Sector],Table3[[#This Row],[Sub-Sector]],Table2[1Y Return vs Nifty],"&gt;=10")/Table3[[#This Row],[Count]]</f>
        <v>0.7</v>
      </c>
      <c r="H22" s="1">
        <f>COUNTIFS(Table2[Sub-Sector],Table3[[#This Row],[Sub-Sector]],Table2[RSI Exponential â€“ 14D],"&gt;=50")/Table3[[#This Row],[Count]]</f>
        <v>0.85</v>
      </c>
      <c r="I22" s="1">
        <f>COUNTIFS(Table2[Sub-Sector],Table3[[#This Row],[Sub-Sector]],Table2[Relative Volume],"&gt;=1")/Table3[[#This Row],[Count]]</f>
        <v>0.55000000000000004</v>
      </c>
      <c r="J22" s="1">
        <f>COUNTIFS(Table2[Sub-Sector],Table3[[#This Row],[Sub-Sector]],Table2[% Away From Day Low],"&gt;=0.05")/Table3[[#This Row],[Count]]</f>
        <v>0</v>
      </c>
      <c r="K22" s="1">
        <f>COUNTIFS(Table2[Sub-Sector],Table3[[#This Row],[Sub-Sector]],Table2[% Away From Day High],"&lt;=0.05")/Table3[[#This Row],[Count]]</f>
        <v>1</v>
      </c>
      <c r="L22" s="1">
        <f>COUNTIFS(Table2[Sub-Sector],Table3[[#This Row],[Sub-Sector]],Table2[% Away From Current Week Low],"&gt;=0.05")/Table3[[#This Row],[Count]]</f>
        <v>0.4</v>
      </c>
      <c r="M22" s="1">
        <f>COUNTIFS(Table2[Sub-Sector],Table3[[#This Row],[Sub-Sector]],Table2[% Away From Current Week High],"&lt;=0.05")/Table3[[#This Row],[Count]]</f>
        <v>0.85</v>
      </c>
      <c r="N22" s="1">
        <f>COUNTIFS(Table2[Sub-Sector],Table3[[#This Row],[Sub-Sector]],Table2[% Away From Current Month Low],"&gt;=0.05")/Table3[[#This Row],[Count]]</f>
        <v>0.95</v>
      </c>
      <c r="O22" s="1">
        <f>COUNTIFS(Table2[Sub-Sector],Table3[[#This Row],[Sub-Sector]],Table2[% Away From Current Month High],"&lt;=0.05")/Table3[[#This Row],[Count]]</f>
        <v>0.5</v>
      </c>
      <c r="P22" s="1">
        <f>COUNTIFS(Table2[Sub-Sector],Table3[[#This Row],[Sub-Sector]],Table2[% Away From 52W High],"&lt;=10")/Table3[[#This Row],[Count]]</f>
        <v>0.15</v>
      </c>
      <c r="Q22" s="1">
        <f>COUNTIFS(Table2[Sub-Sector],Table3[[#This Row],[Sub-Sector]],Table2[% Away From 52W Low],"&gt;=10")/Table3[[#This Row],[Count]]</f>
        <v>0.9</v>
      </c>
      <c r="R22" s="1">
        <f>COUNTIFS(Table2[Sub-Sector],Table3[[#This Row],[Sub-Sector]],Table2[% Price above 20 EMA],"&gt;=0")/Table3[[#This Row],[Count]]</f>
        <v>0.8</v>
      </c>
      <c r="S22" s="1">
        <f>COUNTIFS(Table2[Sub-Sector],Table3[[#This Row],[Sub-Sector]],Table2[% Price above 50 EMA],"&gt;=0")/Table3[[#This Row],[Count]]</f>
        <v>0.45</v>
      </c>
      <c r="T22" s="1">
        <f>COUNTIFS(Table2[Sub-Sector],Table3[[#This Row],[Sub-Sector]],Table2[% Price above 200 EMA],"&gt;=0")/Table3[[#This Row],[Count]]</f>
        <v>0.7</v>
      </c>
      <c r="U22" s="1">
        <f>COUNTIFS(Table2[Sub-Sector],Table3[[#This Row],[Sub-Sector]],Table2[Rate of Change - Zone],"Positive")/Table3[[#This Row],[Count]]</f>
        <v>0.7</v>
      </c>
      <c r="V22" s="1">
        <f>COUNTIFS(Table2[Sub-Sector],Table3[[#This Row],[Sub-Sector]],Table2[Sharpe Ratio],"&gt;=0.10")/Table3[[#This Row],[Count]]</f>
        <v>0.5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298</v>
      </c>
      <c r="X22">
        <f>_xlfn.RANK.AVG(Table3[[#This Row],[Score]],Table3[Score],1)</f>
        <v>22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167</v>
      </c>
      <c r="Z22">
        <f>_xlfn.RANK.AVG(Table3[[#This Row],[Score 2 ]],Table3[[Score 2 ]],1)</f>
        <v>21</v>
      </c>
    </row>
    <row r="23" spans="1:26" x14ac:dyDescent="0.3">
      <c r="A23" t="s">
        <v>46</v>
      </c>
      <c r="B23">
        <f>COUNTIFS(Table2[Sub-Sector],Table3[[#This Row],[Sub-Sector]])</f>
        <v>26</v>
      </c>
      <c r="C23" s="1">
        <f>COUNTIFS(Table2[Sub-Sector],Table3[[#This Row],[Sub-Sector]],Table2[Uptrend],"Uptrend")/Table3[[#This Row],[Count]]</f>
        <v>0.19230769230769232</v>
      </c>
      <c r="D23" s="1">
        <f>COUNTIFS(Table2[Sub-Sector],Table3[[#This Row],[Sub-Sector]],Table2[1W Return vs Nifty],"&gt;=5")/Table3[[#This Row],[Count]]</f>
        <v>0.61538461538461542</v>
      </c>
      <c r="E23" s="1">
        <f>COUNTIFS(Table2[Sub-Sector],Table3[[#This Row],[Sub-Sector]],Table2[1M Return vs Nifty],"&gt;=5")/Table3[[#This Row],[Count]]</f>
        <v>0.69230769230769229</v>
      </c>
      <c r="F23" s="1">
        <f>COUNTIFS(Table2[Sub-Sector],Table3[[#This Row],[Sub-Sector]],Table2[6M Return vs Nifty],"&gt;=10")/Table3[[#This Row],[Count]]</f>
        <v>0.30769230769230771</v>
      </c>
      <c r="G23" s="1">
        <f>COUNTIFS(Table2[Sub-Sector],Table3[[#This Row],[Sub-Sector]],Table2[1Y Return vs Nifty],"&gt;=10")/Table3[[#This Row],[Count]]</f>
        <v>0.61538461538461542</v>
      </c>
      <c r="H23" s="1">
        <f>COUNTIFS(Table2[Sub-Sector],Table3[[#This Row],[Sub-Sector]],Table2[RSI Exponential â€“ 14D],"&gt;=50")/Table3[[#This Row],[Count]]</f>
        <v>0.92307692307692313</v>
      </c>
      <c r="I23" s="1">
        <f>COUNTIFS(Table2[Sub-Sector],Table3[[#This Row],[Sub-Sector]],Table2[Relative Volume],"&gt;=1")/Table3[[#This Row],[Count]]</f>
        <v>0.5</v>
      </c>
      <c r="J23" s="1">
        <f>COUNTIFS(Table2[Sub-Sector],Table3[[#This Row],[Sub-Sector]],Table2[% Away From Day Low],"&gt;=0.05")/Table3[[#This Row],[Count]]</f>
        <v>7.6923076923076927E-2</v>
      </c>
      <c r="K23" s="1">
        <f>COUNTIFS(Table2[Sub-Sector],Table3[[#This Row],[Sub-Sector]],Table2[% Away From Day High],"&lt;=0.05")/Table3[[#This Row],[Count]]</f>
        <v>1</v>
      </c>
      <c r="L23" s="1">
        <f>COUNTIFS(Table2[Sub-Sector],Table3[[#This Row],[Sub-Sector]],Table2[% Away From Current Week Low],"&gt;=0.05")/Table3[[#This Row],[Count]]</f>
        <v>0.69230769230769229</v>
      </c>
      <c r="M23" s="1">
        <f>COUNTIFS(Table2[Sub-Sector],Table3[[#This Row],[Sub-Sector]],Table2[% Away From Current Week High],"&lt;=0.05")/Table3[[#This Row],[Count]]</f>
        <v>0.88461538461538458</v>
      </c>
      <c r="N23" s="1">
        <f>COUNTIFS(Table2[Sub-Sector],Table3[[#This Row],[Sub-Sector]],Table2[% Away From Current Month Low],"&gt;=0.05")/Table3[[#This Row],[Count]]</f>
        <v>1</v>
      </c>
      <c r="O23" s="1">
        <f>COUNTIFS(Table2[Sub-Sector],Table3[[#This Row],[Sub-Sector]],Table2[% Away From Current Month High],"&lt;=0.05")/Table3[[#This Row],[Count]]</f>
        <v>0.61538461538461542</v>
      </c>
      <c r="P23" s="1">
        <f>COUNTIFS(Table2[Sub-Sector],Table3[[#This Row],[Sub-Sector]],Table2[% Away From 52W High],"&lt;=10")/Table3[[#This Row],[Count]]</f>
        <v>0.19230769230769232</v>
      </c>
      <c r="Q23" s="1">
        <f>COUNTIFS(Table2[Sub-Sector],Table3[[#This Row],[Sub-Sector]],Table2[% Away From 52W Low],"&gt;=10")/Table3[[#This Row],[Count]]</f>
        <v>0.96153846153846156</v>
      </c>
      <c r="R23" s="1">
        <f>COUNTIFS(Table2[Sub-Sector],Table3[[#This Row],[Sub-Sector]],Table2[% Price above 20 EMA],"&gt;=0")/Table3[[#This Row],[Count]]</f>
        <v>0.84615384615384615</v>
      </c>
      <c r="S23" s="1">
        <f>COUNTIFS(Table2[Sub-Sector],Table3[[#This Row],[Sub-Sector]],Table2[% Price above 50 EMA],"&gt;=0")/Table3[[#This Row],[Count]]</f>
        <v>0.57692307692307687</v>
      </c>
      <c r="T23" s="1">
        <f>COUNTIFS(Table2[Sub-Sector],Table3[[#This Row],[Sub-Sector]],Table2[% Price above 200 EMA],"&gt;=0")/Table3[[#This Row],[Count]]</f>
        <v>0.65384615384615385</v>
      </c>
      <c r="U23" s="1">
        <f>COUNTIFS(Table2[Sub-Sector],Table3[[#This Row],[Sub-Sector]],Table2[Rate of Change - Zone],"Positive")/Table3[[#This Row],[Count]]</f>
        <v>0.76923076923076927</v>
      </c>
      <c r="V23" s="1">
        <f>COUNTIFS(Table2[Sub-Sector],Table3[[#This Row],[Sub-Sector]],Table2[Sharpe Ratio],"&gt;=0.10")/Table3[[#This Row],[Count]]</f>
        <v>0.53846153846153844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267.5</v>
      </c>
      <c r="X23">
        <f>_xlfn.RANK.AVG(Table3[[#This Row],[Score]],Table3[Score],1)</f>
        <v>16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168.5</v>
      </c>
      <c r="Z23">
        <f>_xlfn.RANK.AVG(Table3[[#This Row],[Score 2 ]],Table3[[Score 2 ]],1)</f>
        <v>22</v>
      </c>
    </row>
    <row r="24" spans="1:26" x14ac:dyDescent="0.3">
      <c r="A24" t="s">
        <v>51</v>
      </c>
      <c r="B24">
        <f>COUNTIFS(Table2[Sub-Sector],Table3[[#This Row],[Sub-Sector]])</f>
        <v>45</v>
      </c>
      <c r="C24" s="1">
        <f>COUNTIFS(Table2[Sub-Sector],Table3[[#This Row],[Sub-Sector]],Table2[Uptrend],"Uptrend")/Table3[[#This Row],[Count]]</f>
        <v>0.44444444444444442</v>
      </c>
      <c r="D24" s="1">
        <f>COUNTIFS(Table2[Sub-Sector],Table3[[#This Row],[Sub-Sector]],Table2[1W Return vs Nifty],"&gt;=5")/Table3[[#This Row],[Count]]</f>
        <v>0.26666666666666666</v>
      </c>
      <c r="E24" s="1">
        <f>COUNTIFS(Table2[Sub-Sector],Table3[[#This Row],[Sub-Sector]],Table2[1M Return vs Nifty],"&gt;=5")/Table3[[#This Row],[Count]]</f>
        <v>0.46666666666666667</v>
      </c>
      <c r="F24" s="1">
        <f>COUNTIFS(Table2[Sub-Sector],Table3[[#This Row],[Sub-Sector]],Table2[6M Return vs Nifty],"&gt;=10")/Table3[[#This Row],[Count]]</f>
        <v>0.64444444444444449</v>
      </c>
      <c r="G24" s="1">
        <f>COUNTIFS(Table2[Sub-Sector],Table3[[#This Row],[Sub-Sector]],Table2[1Y Return vs Nifty],"&gt;=10")/Table3[[#This Row],[Count]]</f>
        <v>0.73333333333333328</v>
      </c>
      <c r="H24" s="1">
        <f>COUNTIFS(Table2[Sub-Sector],Table3[[#This Row],[Sub-Sector]],Table2[RSI Exponential â€“ 14D],"&gt;=50")/Table3[[#This Row],[Count]]</f>
        <v>0.68888888888888888</v>
      </c>
      <c r="I24" s="1">
        <f>COUNTIFS(Table2[Sub-Sector],Table3[[#This Row],[Sub-Sector]],Table2[Relative Volume],"&gt;=1")/Table3[[#This Row],[Count]]</f>
        <v>0.31111111111111112</v>
      </c>
      <c r="J24" s="1">
        <f>COUNTIFS(Table2[Sub-Sector],Table3[[#This Row],[Sub-Sector]],Table2[% Away From Day Low],"&gt;=0.05")/Table3[[#This Row],[Count]]</f>
        <v>8.8888888888888892E-2</v>
      </c>
      <c r="K24" s="1">
        <f>COUNTIFS(Table2[Sub-Sector],Table3[[#This Row],[Sub-Sector]],Table2[% Away From Day High],"&lt;=0.05")/Table3[[#This Row],[Count]]</f>
        <v>1</v>
      </c>
      <c r="L24" s="1">
        <f>COUNTIFS(Table2[Sub-Sector],Table3[[#This Row],[Sub-Sector]],Table2[% Away From Current Week Low],"&gt;=0.05")/Table3[[#This Row],[Count]]</f>
        <v>0.35555555555555557</v>
      </c>
      <c r="M24" s="1">
        <f>COUNTIFS(Table2[Sub-Sector],Table3[[#This Row],[Sub-Sector]],Table2[% Away From Current Week High],"&lt;=0.05")/Table3[[#This Row],[Count]]</f>
        <v>0.91111111111111109</v>
      </c>
      <c r="N24" s="1">
        <f>COUNTIFS(Table2[Sub-Sector],Table3[[#This Row],[Sub-Sector]],Table2[% Away From Current Month Low],"&gt;=0.05")/Table3[[#This Row],[Count]]</f>
        <v>0.71111111111111114</v>
      </c>
      <c r="O24" s="1">
        <f>COUNTIFS(Table2[Sub-Sector],Table3[[#This Row],[Sub-Sector]],Table2[% Away From Current Month High],"&lt;=0.05")/Table3[[#This Row],[Count]]</f>
        <v>0.4</v>
      </c>
      <c r="P24" s="1">
        <f>COUNTIFS(Table2[Sub-Sector],Table3[[#This Row],[Sub-Sector]],Table2[% Away From 52W High],"&lt;=10")/Table3[[#This Row],[Count]]</f>
        <v>0.33333333333333331</v>
      </c>
      <c r="Q24" s="1">
        <f>COUNTIFS(Table2[Sub-Sector],Table3[[#This Row],[Sub-Sector]],Table2[% Away From 52W Low],"&gt;=10")/Table3[[#This Row],[Count]]</f>
        <v>0.9555555555555556</v>
      </c>
      <c r="R24" s="1">
        <f>COUNTIFS(Table2[Sub-Sector],Table3[[#This Row],[Sub-Sector]],Table2[% Price above 20 EMA],"&gt;=0")/Table3[[#This Row],[Count]]</f>
        <v>0.62222222222222223</v>
      </c>
      <c r="S24" s="1">
        <f>COUNTIFS(Table2[Sub-Sector],Table3[[#This Row],[Sub-Sector]],Table2[% Price above 50 EMA],"&gt;=0")/Table3[[#This Row],[Count]]</f>
        <v>0.53333333333333333</v>
      </c>
      <c r="T24" s="1">
        <f>COUNTIFS(Table2[Sub-Sector],Table3[[#This Row],[Sub-Sector]],Table2[% Price above 200 EMA],"&gt;=0")/Table3[[#This Row],[Count]]</f>
        <v>0.82222222222222219</v>
      </c>
      <c r="U24" s="1">
        <f>COUNTIFS(Table2[Sub-Sector],Table3[[#This Row],[Sub-Sector]],Table2[Rate of Change - Zone],"Positive")/Table3[[#This Row],[Count]]</f>
        <v>0.53333333333333333</v>
      </c>
      <c r="V24" s="1">
        <f>COUNTIFS(Table2[Sub-Sector],Table3[[#This Row],[Sub-Sector]],Table2[Sharpe Ratio],"&gt;=0.10")/Table3[[#This Row],[Count]]</f>
        <v>0.24444444444444444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305</v>
      </c>
      <c r="X24">
        <f>_xlfn.RANK.AVG(Table3[[#This Row],[Score]],Table3[Score],1)</f>
        <v>24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170</v>
      </c>
      <c r="Z24">
        <f>_xlfn.RANK.AVG(Table3[[#This Row],[Score 2 ]],Table3[[Score 2 ]],1)</f>
        <v>23</v>
      </c>
    </row>
    <row r="25" spans="1:26" x14ac:dyDescent="0.3">
      <c r="A25" t="s">
        <v>222</v>
      </c>
      <c r="B25">
        <f>COUNTIFS(Table2[Sub-Sector],Table3[[#This Row],[Sub-Sector]])</f>
        <v>6</v>
      </c>
      <c r="C25" s="1">
        <f>COUNTIFS(Table2[Sub-Sector],Table3[[#This Row],[Sub-Sector]],Table2[Uptrend],"Uptrend")/Table3[[#This Row],[Count]]</f>
        <v>0.33333333333333331</v>
      </c>
      <c r="D25" s="1">
        <f>COUNTIFS(Table2[Sub-Sector],Table3[[#This Row],[Sub-Sector]],Table2[1W Return vs Nifty],"&gt;=5")/Table3[[#This Row],[Count]]</f>
        <v>0.16666666666666666</v>
      </c>
      <c r="E25" s="1">
        <f>COUNTIFS(Table2[Sub-Sector],Table3[[#This Row],[Sub-Sector]],Table2[1M Return vs Nifty],"&gt;=5")/Table3[[#This Row],[Count]]</f>
        <v>0.66666666666666663</v>
      </c>
      <c r="F25" s="1">
        <f>COUNTIFS(Table2[Sub-Sector],Table3[[#This Row],[Sub-Sector]],Table2[6M Return vs Nifty],"&gt;=10")/Table3[[#This Row],[Count]]</f>
        <v>0.33333333333333331</v>
      </c>
      <c r="G25" s="1">
        <f>COUNTIFS(Table2[Sub-Sector],Table3[[#This Row],[Sub-Sector]],Table2[1Y Return vs Nifty],"&gt;=10")/Table3[[#This Row],[Count]]</f>
        <v>0.5</v>
      </c>
      <c r="H25" s="1">
        <f>COUNTIFS(Table2[Sub-Sector],Table3[[#This Row],[Sub-Sector]],Table2[RSI Exponential â€“ 14D],"&gt;=50")/Table3[[#This Row],[Count]]</f>
        <v>0.83333333333333337</v>
      </c>
      <c r="I25" s="1">
        <f>COUNTIFS(Table2[Sub-Sector],Table3[[#This Row],[Sub-Sector]],Table2[Relative Volume],"&gt;=1")/Table3[[#This Row],[Count]]</f>
        <v>0.66666666666666663</v>
      </c>
      <c r="J25" s="1">
        <f>COUNTIFS(Table2[Sub-Sector],Table3[[#This Row],[Sub-Sector]],Table2[% Away From Day Low],"&gt;=0.05")/Table3[[#This Row],[Count]]</f>
        <v>0</v>
      </c>
      <c r="K25" s="1">
        <f>COUNTIFS(Table2[Sub-Sector],Table3[[#This Row],[Sub-Sector]],Table2[% Away From Day High],"&lt;=0.05")/Table3[[#This Row],[Count]]</f>
        <v>1</v>
      </c>
      <c r="L25" s="1">
        <f>COUNTIFS(Table2[Sub-Sector],Table3[[#This Row],[Sub-Sector]],Table2[% Away From Current Week Low],"&gt;=0.05")/Table3[[#This Row],[Count]]</f>
        <v>0.5</v>
      </c>
      <c r="M25" s="1">
        <f>COUNTIFS(Table2[Sub-Sector],Table3[[#This Row],[Sub-Sector]],Table2[% Away From Current Week High],"&lt;=0.05")/Table3[[#This Row],[Count]]</f>
        <v>1</v>
      </c>
      <c r="N25" s="1">
        <f>COUNTIFS(Table2[Sub-Sector],Table3[[#This Row],[Sub-Sector]],Table2[% Away From Current Month Low],"&gt;=0.05")/Table3[[#This Row],[Count]]</f>
        <v>0.83333333333333337</v>
      </c>
      <c r="O25" s="1">
        <f>COUNTIFS(Table2[Sub-Sector],Table3[[#This Row],[Sub-Sector]],Table2[% Away From Current Month High],"&lt;=0.05")/Table3[[#This Row],[Count]]</f>
        <v>0.66666666666666663</v>
      </c>
      <c r="P25" s="1">
        <f>COUNTIFS(Table2[Sub-Sector],Table3[[#This Row],[Sub-Sector]],Table2[% Away From 52W High],"&lt;=10")/Table3[[#This Row],[Count]]</f>
        <v>0.33333333333333331</v>
      </c>
      <c r="Q25" s="1">
        <f>COUNTIFS(Table2[Sub-Sector],Table3[[#This Row],[Sub-Sector]],Table2[% Away From 52W Low],"&gt;=10")/Table3[[#This Row],[Count]]</f>
        <v>0.83333333333333337</v>
      </c>
      <c r="R25" s="1">
        <f>COUNTIFS(Table2[Sub-Sector],Table3[[#This Row],[Sub-Sector]],Table2[% Price above 20 EMA],"&gt;=0")/Table3[[#This Row],[Count]]</f>
        <v>0.83333333333333337</v>
      </c>
      <c r="S25" s="1">
        <f>COUNTIFS(Table2[Sub-Sector],Table3[[#This Row],[Sub-Sector]],Table2[% Price above 50 EMA],"&gt;=0")/Table3[[#This Row],[Count]]</f>
        <v>0.66666666666666663</v>
      </c>
      <c r="T25" s="1">
        <f>COUNTIFS(Table2[Sub-Sector],Table3[[#This Row],[Sub-Sector]],Table2[% Price above 200 EMA],"&gt;=0")/Table3[[#This Row],[Count]]</f>
        <v>0.66666666666666663</v>
      </c>
      <c r="U25" s="1">
        <f>COUNTIFS(Table2[Sub-Sector],Table3[[#This Row],[Sub-Sector]],Table2[Rate of Change - Zone],"Positive")/Table3[[#This Row],[Count]]</f>
        <v>0.66666666666666663</v>
      </c>
      <c r="V25" s="1">
        <f>COUNTIFS(Table2[Sub-Sector],Table3[[#This Row],[Sub-Sector]],Table2[Sharpe Ratio],"&gt;=0.10")/Table3[[#This Row],[Count]]</f>
        <v>0.66666666666666663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306</v>
      </c>
      <c r="X25">
        <f>_xlfn.RANK.AVG(Table3[[#This Row],[Score]],Table3[Score],1)</f>
        <v>25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171</v>
      </c>
      <c r="Z25">
        <f>_xlfn.RANK.AVG(Table3[[#This Row],[Score 2 ]],Table3[[Score 2 ]],1)</f>
        <v>24.5</v>
      </c>
    </row>
    <row r="26" spans="1:26" x14ac:dyDescent="0.3">
      <c r="A26" t="s">
        <v>261</v>
      </c>
      <c r="B26">
        <f>COUNTIFS(Table2[Sub-Sector],Table3[[#This Row],[Sub-Sector]])</f>
        <v>14</v>
      </c>
      <c r="C26" s="1">
        <f>COUNTIFS(Table2[Sub-Sector],Table3[[#This Row],[Sub-Sector]],Table2[Uptrend],"Uptrend")/Table3[[#This Row],[Count]]</f>
        <v>0.7857142857142857</v>
      </c>
      <c r="D26" s="1">
        <f>COUNTIFS(Table2[Sub-Sector],Table3[[#This Row],[Sub-Sector]],Table2[1W Return vs Nifty],"&gt;=5")/Table3[[#This Row],[Count]]</f>
        <v>0.21428571428571427</v>
      </c>
      <c r="E26" s="1">
        <f>COUNTIFS(Table2[Sub-Sector],Table3[[#This Row],[Sub-Sector]],Table2[1M Return vs Nifty],"&gt;=5")/Table3[[#This Row],[Count]]</f>
        <v>0.42857142857142855</v>
      </c>
      <c r="F26" s="1">
        <f>COUNTIFS(Table2[Sub-Sector],Table3[[#This Row],[Sub-Sector]],Table2[6M Return vs Nifty],"&gt;=10")/Table3[[#This Row],[Count]]</f>
        <v>0.6428571428571429</v>
      </c>
      <c r="G26" s="1">
        <f>COUNTIFS(Table2[Sub-Sector],Table3[[#This Row],[Sub-Sector]],Table2[1Y Return vs Nifty],"&gt;=10")/Table3[[#This Row],[Count]]</f>
        <v>0.5714285714285714</v>
      </c>
      <c r="H26" s="1">
        <f>COUNTIFS(Table2[Sub-Sector],Table3[[#This Row],[Sub-Sector]],Table2[RSI Exponential â€“ 14D],"&gt;=50")/Table3[[#This Row],[Count]]</f>
        <v>0.6428571428571429</v>
      </c>
      <c r="I26" s="1">
        <f>COUNTIFS(Table2[Sub-Sector],Table3[[#This Row],[Sub-Sector]],Table2[Relative Volume],"&gt;=1")/Table3[[#This Row],[Count]]</f>
        <v>0.35714285714285715</v>
      </c>
      <c r="J26" s="1">
        <f>COUNTIFS(Table2[Sub-Sector],Table3[[#This Row],[Sub-Sector]],Table2[% Away From Day Low],"&gt;=0.05")/Table3[[#This Row],[Count]]</f>
        <v>0</v>
      </c>
      <c r="K26" s="1">
        <f>COUNTIFS(Table2[Sub-Sector],Table3[[#This Row],[Sub-Sector]],Table2[% Away From Day High],"&lt;=0.05")/Table3[[#This Row],[Count]]</f>
        <v>1</v>
      </c>
      <c r="L26" s="1">
        <f>COUNTIFS(Table2[Sub-Sector],Table3[[#This Row],[Sub-Sector]],Table2[% Away From Current Week Low],"&gt;=0.05")/Table3[[#This Row],[Count]]</f>
        <v>0.14285714285714285</v>
      </c>
      <c r="M26" s="1">
        <f>COUNTIFS(Table2[Sub-Sector],Table3[[#This Row],[Sub-Sector]],Table2[% Away From Current Week High],"&lt;=0.05")/Table3[[#This Row],[Count]]</f>
        <v>0.7142857142857143</v>
      </c>
      <c r="N26" s="1">
        <f>COUNTIFS(Table2[Sub-Sector],Table3[[#This Row],[Sub-Sector]],Table2[% Away From Current Month Low],"&gt;=0.05")/Table3[[#This Row],[Count]]</f>
        <v>0.6428571428571429</v>
      </c>
      <c r="O26" s="1">
        <f>COUNTIFS(Table2[Sub-Sector],Table3[[#This Row],[Sub-Sector]],Table2[% Away From Current Month High],"&lt;=0.05")/Table3[[#This Row],[Count]]</f>
        <v>0.5</v>
      </c>
      <c r="P26" s="1">
        <f>COUNTIFS(Table2[Sub-Sector],Table3[[#This Row],[Sub-Sector]],Table2[% Away From 52W High],"&lt;=10")/Table3[[#This Row],[Count]]</f>
        <v>0.42857142857142855</v>
      </c>
      <c r="Q26" s="1">
        <f>COUNTIFS(Table2[Sub-Sector],Table3[[#This Row],[Sub-Sector]],Table2[% Away From 52W Low],"&gt;=10")/Table3[[#This Row],[Count]]</f>
        <v>1</v>
      </c>
      <c r="R26" s="1">
        <f>COUNTIFS(Table2[Sub-Sector],Table3[[#This Row],[Sub-Sector]],Table2[% Price above 20 EMA],"&gt;=0")/Table3[[#This Row],[Count]]</f>
        <v>0.6428571428571429</v>
      </c>
      <c r="S26" s="1">
        <f>COUNTIFS(Table2[Sub-Sector],Table3[[#This Row],[Sub-Sector]],Table2[% Price above 50 EMA],"&gt;=0")/Table3[[#This Row],[Count]]</f>
        <v>0.7857142857142857</v>
      </c>
      <c r="T26" s="1">
        <f>COUNTIFS(Table2[Sub-Sector],Table3[[#This Row],[Sub-Sector]],Table2[% Price above 200 EMA],"&gt;=0")/Table3[[#This Row],[Count]]</f>
        <v>0.9285714285714286</v>
      </c>
      <c r="U26" s="1">
        <f>COUNTIFS(Table2[Sub-Sector],Table3[[#This Row],[Sub-Sector]],Table2[Rate of Change - Zone],"Positive")/Table3[[#This Row],[Count]]</f>
        <v>0.5714285714285714</v>
      </c>
      <c r="V26" s="1">
        <f>COUNTIFS(Table2[Sub-Sector],Table3[[#This Row],[Sub-Sector]],Table2[Sharpe Ratio],"&gt;=0.10")/Table3[[#This Row],[Count]]</f>
        <v>0.35714285714285715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299</v>
      </c>
      <c r="X26">
        <f>_xlfn.RANK.AVG(Table3[[#This Row],[Score]],Table3[Score],1)</f>
        <v>23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171</v>
      </c>
      <c r="Z26">
        <f>_xlfn.RANK.AVG(Table3[[#This Row],[Score 2 ]],Table3[[Score 2 ]],1)</f>
        <v>24.5</v>
      </c>
    </row>
    <row r="27" spans="1:26" x14ac:dyDescent="0.3">
      <c r="A27" t="s">
        <v>500</v>
      </c>
      <c r="B27">
        <f>COUNTIFS(Table2[Sub-Sector],Table3[[#This Row],[Sub-Sector]])</f>
        <v>9</v>
      </c>
      <c r="C27" s="1">
        <f>COUNTIFS(Table2[Sub-Sector],Table3[[#This Row],[Sub-Sector]],Table2[Uptrend],"Uptrend")/Table3[[#This Row],[Count]]</f>
        <v>0.66666666666666663</v>
      </c>
      <c r="D27" s="1">
        <f>COUNTIFS(Table2[Sub-Sector],Table3[[#This Row],[Sub-Sector]],Table2[1W Return vs Nifty],"&gt;=5")/Table3[[#This Row],[Count]]</f>
        <v>0.1111111111111111</v>
      </c>
      <c r="E27" s="1">
        <f>COUNTIFS(Table2[Sub-Sector],Table3[[#This Row],[Sub-Sector]],Table2[1M Return vs Nifty],"&gt;=5")/Table3[[#This Row],[Count]]</f>
        <v>0.44444444444444442</v>
      </c>
      <c r="F27" s="1">
        <f>COUNTIFS(Table2[Sub-Sector],Table3[[#This Row],[Sub-Sector]],Table2[6M Return vs Nifty],"&gt;=10")/Table3[[#This Row],[Count]]</f>
        <v>0.66666666666666663</v>
      </c>
      <c r="G27" s="1">
        <f>COUNTIFS(Table2[Sub-Sector],Table3[[#This Row],[Sub-Sector]],Table2[1Y Return vs Nifty],"&gt;=10")/Table3[[#This Row],[Count]]</f>
        <v>0.55555555555555558</v>
      </c>
      <c r="H27" s="1">
        <f>COUNTIFS(Table2[Sub-Sector],Table3[[#This Row],[Sub-Sector]],Table2[RSI Exponential â€“ 14D],"&gt;=50")/Table3[[#This Row],[Count]]</f>
        <v>0.88888888888888884</v>
      </c>
      <c r="I27" s="1">
        <f>COUNTIFS(Table2[Sub-Sector],Table3[[#This Row],[Sub-Sector]],Table2[Relative Volume],"&gt;=1")/Table3[[#This Row],[Count]]</f>
        <v>0.22222222222222221</v>
      </c>
      <c r="J27" s="1">
        <f>COUNTIFS(Table2[Sub-Sector],Table3[[#This Row],[Sub-Sector]],Table2[% Away From Day Low],"&gt;=0.05")/Table3[[#This Row],[Count]]</f>
        <v>0</v>
      </c>
      <c r="K27" s="1">
        <f>COUNTIFS(Table2[Sub-Sector],Table3[[#This Row],[Sub-Sector]],Table2[% Away From Day High],"&lt;=0.05")/Table3[[#This Row],[Count]]</f>
        <v>1</v>
      </c>
      <c r="L27" s="1">
        <f>COUNTIFS(Table2[Sub-Sector],Table3[[#This Row],[Sub-Sector]],Table2[% Away From Current Week Low],"&gt;=0.05")/Table3[[#This Row],[Count]]</f>
        <v>0.33333333333333331</v>
      </c>
      <c r="M27" s="1">
        <f>COUNTIFS(Table2[Sub-Sector],Table3[[#This Row],[Sub-Sector]],Table2[% Away From Current Week High],"&lt;=0.05")/Table3[[#This Row],[Count]]</f>
        <v>1</v>
      </c>
      <c r="N27" s="1">
        <f>COUNTIFS(Table2[Sub-Sector],Table3[[#This Row],[Sub-Sector]],Table2[% Away From Current Month Low],"&gt;=0.05")/Table3[[#This Row],[Count]]</f>
        <v>0.77777777777777779</v>
      </c>
      <c r="O27" s="1">
        <f>COUNTIFS(Table2[Sub-Sector],Table3[[#This Row],[Sub-Sector]],Table2[% Away From Current Month High],"&lt;=0.05")/Table3[[#This Row],[Count]]</f>
        <v>0.66666666666666663</v>
      </c>
      <c r="P27" s="1">
        <f>COUNTIFS(Table2[Sub-Sector],Table3[[#This Row],[Sub-Sector]],Table2[% Away From 52W High],"&lt;=10")/Table3[[#This Row],[Count]]</f>
        <v>0.44444444444444442</v>
      </c>
      <c r="Q27" s="1">
        <f>COUNTIFS(Table2[Sub-Sector],Table3[[#This Row],[Sub-Sector]],Table2[% Away From 52W Low],"&gt;=10")/Table3[[#This Row],[Count]]</f>
        <v>1</v>
      </c>
      <c r="R27" s="1">
        <f>COUNTIFS(Table2[Sub-Sector],Table3[[#This Row],[Sub-Sector]],Table2[% Price above 20 EMA],"&gt;=0")/Table3[[#This Row],[Count]]</f>
        <v>0.77777777777777779</v>
      </c>
      <c r="S27" s="1">
        <f>COUNTIFS(Table2[Sub-Sector],Table3[[#This Row],[Sub-Sector]],Table2[% Price above 50 EMA],"&gt;=0")/Table3[[#This Row],[Count]]</f>
        <v>0.66666666666666663</v>
      </c>
      <c r="T27" s="1">
        <f>COUNTIFS(Table2[Sub-Sector],Table3[[#This Row],[Sub-Sector]],Table2[% Price above 200 EMA],"&gt;=0")/Table3[[#This Row],[Count]]</f>
        <v>0.77777777777777779</v>
      </c>
      <c r="U27" s="1">
        <f>COUNTIFS(Table2[Sub-Sector],Table3[[#This Row],[Sub-Sector]],Table2[Rate of Change - Zone],"Positive")/Table3[[#This Row],[Count]]</f>
        <v>0.77777777777777779</v>
      </c>
      <c r="V27" s="1">
        <f>COUNTIFS(Table2[Sub-Sector],Table3[[#This Row],[Sub-Sector]],Table2[Sharpe Ratio],"&gt;=0.10")/Table3[[#This Row],[Count]]</f>
        <v>0.22222222222222221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316</v>
      </c>
      <c r="X27">
        <f>_xlfn.RANK.AVG(Table3[[#This Row],[Score]],Table3[Score],1)</f>
        <v>28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174.5</v>
      </c>
      <c r="Z27">
        <f>_xlfn.RANK.AVG(Table3[[#This Row],[Score 2 ]],Table3[[Score 2 ]],1)</f>
        <v>26</v>
      </c>
    </row>
    <row r="28" spans="1:26" x14ac:dyDescent="0.3">
      <c r="A28" t="s">
        <v>134</v>
      </c>
      <c r="B28">
        <f>COUNTIFS(Table2[Sub-Sector],Table3[[#This Row],[Sub-Sector]])</f>
        <v>4</v>
      </c>
      <c r="C28" s="1">
        <f>COUNTIFS(Table2[Sub-Sector],Table3[[#This Row],[Sub-Sector]],Table2[Uptrend],"Uptrend")/Table3[[#This Row],[Count]]</f>
        <v>0</v>
      </c>
      <c r="D28" s="1">
        <f>COUNTIFS(Table2[Sub-Sector],Table3[[#This Row],[Sub-Sector]],Table2[1W Return vs Nifty],"&gt;=5")/Table3[[#This Row],[Count]]</f>
        <v>0.5</v>
      </c>
      <c r="E28" s="1">
        <f>COUNTIFS(Table2[Sub-Sector],Table3[[#This Row],[Sub-Sector]],Table2[1M Return vs Nifty],"&gt;=5")/Table3[[#This Row],[Count]]</f>
        <v>0.75</v>
      </c>
      <c r="F28" s="1">
        <f>COUNTIFS(Table2[Sub-Sector],Table3[[#This Row],[Sub-Sector]],Table2[6M Return vs Nifty],"&gt;=10")/Table3[[#This Row],[Count]]</f>
        <v>0</v>
      </c>
      <c r="G28" s="1">
        <f>COUNTIFS(Table2[Sub-Sector],Table3[[#This Row],[Sub-Sector]],Table2[1Y Return vs Nifty],"&gt;=10")/Table3[[#This Row],[Count]]</f>
        <v>0.75</v>
      </c>
      <c r="H28" s="1">
        <f>COUNTIFS(Table2[Sub-Sector],Table3[[#This Row],[Sub-Sector]],Table2[RSI Exponential â€“ 14D],"&gt;=50")/Table3[[#This Row],[Count]]</f>
        <v>1</v>
      </c>
      <c r="I28" s="1">
        <f>COUNTIFS(Table2[Sub-Sector],Table3[[#This Row],[Sub-Sector]],Table2[Relative Volume],"&gt;=1")/Table3[[#This Row],[Count]]</f>
        <v>0.75</v>
      </c>
      <c r="J28" s="1">
        <f>COUNTIFS(Table2[Sub-Sector],Table3[[#This Row],[Sub-Sector]],Table2[% Away From Day Low],"&gt;=0.05")/Table3[[#This Row],[Count]]</f>
        <v>0</v>
      </c>
      <c r="K28" s="1">
        <f>COUNTIFS(Table2[Sub-Sector],Table3[[#This Row],[Sub-Sector]],Table2[% Away From Day High],"&lt;=0.05")/Table3[[#This Row],[Count]]</f>
        <v>0.75</v>
      </c>
      <c r="L28" s="1">
        <f>COUNTIFS(Table2[Sub-Sector],Table3[[#This Row],[Sub-Sector]],Table2[% Away From Current Week Low],"&gt;=0.05")/Table3[[#This Row],[Count]]</f>
        <v>0.5</v>
      </c>
      <c r="M28" s="1">
        <f>COUNTIFS(Table2[Sub-Sector],Table3[[#This Row],[Sub-Sector]],Table2[% Away From Current Week High],"&lt;=0.05")/Table3[[#This Row],[Count]]</f>
        <v>0.75</v>
      </c>
      <c r="N28" s="1">
        <f>COUNTIFS(Table2[Sub-Sector],Table3[[#This Row],[Sub-Sector]],Table2[% Away From Current Month Low],"&gt;=0.05")/Table3[[#This Row],[Count]]</f>
        <v>1</v>
      </c>
      <c r="O28" s="1">
        <f>COUNTIFS(Table2[Sub-Sector],Table3[[#This Row],[Sub-Sector]],Table2[% Away From Current Month High],"&lt;=0.05")/Table3[[#This Row],[Count]]</f>
        <v>0.25</v>
      </c>
      <c r="P28" s="1">
        <f>COUNTIFS(Table2[Sub-Sector],Table3[[#This Row],[Sub-Sector]],Table2[% Away From 52W High],"&lt;=10")/Table3[[#This Row],[Count]]</f>
        <v>0</v>
      </c>
      <c r="Q28" s="1">
        <f>COUNTIFS(Table2[Sub-Sector],Table3[[#This Row],[Sub-Sector]],Table2[% Away From 52W Low],"&gt;=10")/Table3[[#This Row],[Count]]</f>
        <v>1</v>
      </c>
      <c r="R28" s="1">
        <f>COUNTIFS(Table2[Sub-Sector],Table3[[#This Row],[Sub-Sector]],Table2[% Price above 20 EMA],"&gt;=0")/Table3[[#This Row],[Count]]</f>
        <v>0.5</v>
      </c>
      <c r="S28" s="1">
        <f>COUNTIFS(Table2[Sub-Sector],Table3[[#This Row],[Sub-Sector]],Table2[% Price above 50 EMA],"&gt;=0")/Table3[[#This Row],[Count]]</f>
        <v>0.25</v>
      </c>
      <c r="T28" s="1">
        <f>COUNTIFS(Table2[Sub-Sector],Table3[[#This Row],[Sub-Sector]],Table2[% Price above 200 EMA],"&gt;=0")/Table3[[#This Row],[Count]]</f>
        <v>0.25</v>
      </c>
      <c r="U28" s="1">
        <f>COUNTIFS(Table2[Sub-Sector],Table3[[#This Row],[Sub-Sector]],Table2[Rate of Change - Zone],"Positive")/Table3[[#This Row],[Count]]</f>
        <v>0.75</v>
      </c>
      <c r="V28" s="1">
        <f>COUNTIFS(Table2[Sub-Sector],Table3[[#This Row],[Sub-Sector]],Table2[Sharpe Ratio],"&gt;=0.10")/Table3[[#This Row],[Count]]</f>
        <v>0.75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317</v>
      </c>
      <c r="X28">
        <f>_xlfn.RANK.AVG(Table3[[#This Row],[Score]],Table3[Score],1)</f>
        <v>29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175</v>
      </c>
      <c r="Z28">
        <f>_xlfn.RANK.AVG(Table3[[#This Row],[Score 2 ]],Table3[[Score 2 ]],1)</f>
        <v>27</v>
      </c>
    </row>
    <row r="29" spans="1:26" x14ac:dyDescent="0.3">
      <c r="A29" t="s">
        <v>144</v>
      </c>
      <c r="B29">
        <f>COUNTIFS(Table2[Sub-Sector],Table3[[#This Row],[Sub-Sector]])</f>
        <v>9</v>
      </c>
      <c r="C29" s="1">
        <f>COUNTIFS(Table2[Sub-Sector],Table3[[#This Row],[Sub-Sector]],Table2[Uptrend],"Uptrend")/Table3[[#This Row],[Count]]</f>
        <v>0</v>
      </c>
      <c r="D29" s="1">
        <f>COUNTIFS(Table2[Sub-Sector],Table3[[#This Row],[Sub-Sector]],Table2[1W Return vs Nifty],"&gt;=5")/Table3[[#This Row],[Count]]</f>
        <v>0.66666666666666663</v>
      </c>
      <c r="E29" s="1">
        <f>COUNTIFS(Table2[Sub-Sector],Table3[[#This Row],[Sub-Sector]],Table2[1M Return vs Nifty],"&gt;=5")/Table3[[#This Row],[Count]]</f>
        <v>0.66666666666666663</v>
      </c>
      <c r="F29" s="1">
        <f>COUNTIFS(Table2[Sub-Sector],Table3[[#This Row],[Sub-Sector]],Table2[6M Return vs Nifty],"&gt;=10")/Table3[[#This Row],[Count]]</f>
        <v>0</v>
      </c>
      <c r="G29" s="1">
        <f>COUNTIFS(Table2[Sub-Sector],Table3[[#This Row],[Sub-Sector]],Table2[1Y Return vs Nifty],"&gt;=10")/Table3[[#This Row],[Count]]</f>
        <v>0.77777777777777779</v>
      </c>
      <c r="H29" s="1">
        <f>COUNTIFS(Table2[Sub-Sector],Table3[[#This Row],[Sub-Sector]],Table2[RSI Exponential â€“ 14D],"&gt;=50")/Table3[[#This Row],[Count]]</f>
        <v>0.77777777777777779</v>
      </c>
      <c r="I29" s="1">
        <f>COUNTIFS(Table2[Sub-Sector],Table3[[#This Row],[Sub-Sector]],Table2[Relative Volume],"&gt;=1")/Table3[[#This Row],[Count]]</f>
        <v>0.55555555555555558</v>
      </c>
      <c r="J29" s="1">
        <f>COUNTIFS(Table2[Sub-Sector],Table3[[#This Row],[Sub-Sector]],Table2[% Away From Day Low],"&gt;=0.05")/Table3[[#This Row],[Count]]</f>
        <v>0.1111111111111111</v>
      </c>
      <c r="K29" s="1">
        <f>COUNTIFS(Table2[Sub-Sector],Table3[[#This Row],[Sub-Sector]],Table2[% Away From Day High],"&lt;=0.05")/Table3[[#This Row],[Count]]</f>
        <v>1</v>
      </c>
      <c r="L29" s="1">
        <f>COUNTIFS(Table2[Sub-Sector],Table3[[#This Row],[Sub-Sector]],Table2[% Away From Current Week Low],"&gt;=0.05")/Table3[[#This Row],[Count]]</f>
        <v>0.22222222222222221</v>
      </c>
      <c r="M29" s="1">
        <f>COUNTIFS(Table2[Sub-Sector],Table3[[#This Row],[Sub-Sector]],Table2[% Away From Current Week High],"&lt;=0.05")/Table3[[#This Row],[Count]]</f>
        <v>0.77777777777777779</v>
      </c>
      <c r="N29" s="1">
        <f>COUNTIFS(Table2[Sub-Sector],Table3[[#This Row],[Sub-Sector]],Table2[% Away From Current Month Low],"&gt;=0.05")/Table3[[#This Row],[Count]]</f>
        <v>0.88888888888888884</v>
      </c>
      <c r="O29" s="1">
        <f>COUNTIFS(Table2[Sub-Sector],Table3[[#This Row],[Sub-Sector]],Table2[% Away From Current Month High],"&lt;=0.05")/Table3[[#This Row],[Count]]</f>
        <v>0.44444444444444442</v>
      </c>
      <c r="P29" s="1">
        <f>COUNTIFS(Table2[Sub-Sector],Table3[[#This Row],[Sub-Sector]],Table2[% Away From 52W High],"&lt;=10")/Table3[[#This Row],[Count]]</f>
        <v>0</v>
      </c>
      <c r="Q29" s="1">
        <f>COUNTIFS(Table2[Sub-Sector],Table3[[#This Row],[Sub-Sector]],Table2[% Away From 52W Low],"&gt;=10")/Table3[[#This Row],[Count]]</f>
        <v>0.88888888888888884</v>
      </c>
      <c r="R29" s="1">
        <f>COUNTIFS(Table2[Sub-Sector],Table3[[#This Row],[Sub-Sector]],Table2[% Price above 20 EMA],"&gt;=0")/Table3[[#This Row],[Count]]</f>
        <v>0.77777777777777779</v>
      </c>
      <c r="S29" s="1">
        <f>COUNTIFS(Table2[Sub-Sector],Table3[[#This Row],[Sub-Sector]],Table2[% Price above 50 EMA],"&gt;=0")/Table3[[#This Row],[Count]]</f>
        <v>0.55555555555555558</v>
      </c>
      <c r="T29" s="1">
        <f>COUNTIFS(Table2[Sub-Sector],Table3[[#This Row],[Sub-Sector]],Table2[% Price above 200 EMA],"&gt;=0")/Table3[[#This Row],[Count]]</f>
        <v>0.77777777777777779</v>
      </c>
      <c r="U29" s="1">
        <f>COUNTIFS(Table2[Sub-Sector],Table3[[#This Row],[Sub-Sector]],Table2[Rate of Change - Zone],"Positive")/Table3[[#This Row],[Count]]</f>
        <v>0.77777777777777779</v>
      </c>
      <c r="V29" s="1">
        <f>COUNTIFS(Table2[Sub-Sector],Table3[[#This Row],[Sub-Sector]],Table2[Sharpe Ratio],"&gt;=0.10")/Table3[[#This Row],[Count]]</f>
        <v>0.66666666666666663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315</v>
      </c>
      <c r="X29">
        <f>_xlfn.RANK.AVG(Table3[[#This Row],[Score]],Table3[Score],1)</f>
        <v>27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178</v>
      </c>
      <c r="Z29">
        <f>_xlfn.RANK.AVG(Table3[[#This Row],[Score 2 ]],Table3[[Score 2 ]],1)</f>
        <v>28</v>
      </c>
    </row>
    <row r="30" spans="1:26" x14ac:dyDescent="0.3">
      <c r="A30" t="s">
        <v>1377</v>
      </c>
      <c r="B30">
        <f>COUNTIFS(Table2[Sub-Sector],Table3[[#This Row],[Sub-Sector]])</f>
        <v>2</v>
      </c>
      <c r="C30" s="1">
        <f>COUNTIFS(Table2[Sub-Sector],Table3[[#This Row],[Sub-Sector]],Table2[Uptrend],"Uptrend")/Table3[[#This Row],[Count]]</f>
        <v>1</v>
      </c>
      <c r="D30" s="1">
        <f>COUNTIFS(Table2[Sub-Sector],Table3[[#This Row],[Sub-Sector]],Table2[1W Return vs Nifty],"&gt;=5")/Table3[[#This Row],[Count]]</f>
        <v>0</v>
      </c>
      <c r="E30" s="1">
        <f>COUNTIFS(Table2[Sub-Sector],Table3[[#This Row],[Sub-Sector]],Table2[1M Return vs Nifty],"&gt;=5")/Table3[[#This Row],[Count]]</f>
        <v>0.5</v>
      </c>
      <c r="F30" s="1">
        <f>COUNTIFS(Table2[Sub-Sector],Table3[[#This Row],[Sub-Sector]],Table2[6M Return vs Nifty],"&gt;=10")/Table3[[#This Row],[Count]]</f>
        <v>1</v>
      </c>
      <c r="G30" s="1">
        <f>COUNTIFS(Table2[Sub-Sector],Table3[[#This Row],[Sub-Sector]],Table2[1Y Return vs Nifty],"&gt;=10")/Table3[[#This Row],[Count]]</f>
        <v>0.5</v>
      </c>
      <c r="H30" s="1">
        <f>COUNTIFS(Table2[Sub-Sector],Table3[[#This Row],[Sub-Sector]],Table2[RSI Exponential â€“ 14D],"&gt;=50")/Table3[[#This Row],[Count]]</f>
        <v>0.5</v>
      </c>
      <c r="I30" s="1">
        <f>COUNTIFS(Table2[Sub-Sector],Table3[[#This Row],[Sub-Sector]],Table2[Relative Volume],"&gt;=1")/Table3[[#This Row],[Count]]</f>
        <v>0</v>
      </c>
      <c r="J30" s="1">
        <f>COUNTIFS(Table2[Sub-Sector],Table3[[#This Row],[Sub-Sector]],Table2[% Away From Day Low],"&gt;=0.05")/Table3[[#This Row],[Count]]</f>
        <v>0</v>
      </c>
      <c r="K30" s="1">
        <f>COUNTIFS(Table2[Sub-Sector],Table3[[#This Row],[Sub-Sector]],Table2[% Away From Day High],"&lt;=0.05")/Table3[[#This Row],[Count]]</f>
        <v>1</v>
      </c>
      <c r="L30" s="1">
        <f>COUNTIFS(Table2[Sub-Sector],Table3[[#This Row],[Sub-Sector]],Table2[% Away From Current Week Low],"&gt;=0.05")/Table3[[#This Row],[Count]]</f>
        <v>0.5</v>
      </c>
      <c r="M30" s="1">
        <f>COUNTIFS(Table2[Sub-Sector],Table3[[#This Row],[Sub-Sector]],Table2[% Away From Current Week High],"&lt;=0.05")/Table3[[#This Row],[Count]]</f>
        <v>0.5</v>
      </c>
      <c r="N30" s="1">
        <f>COUNTIFS(Table2[Sub-Sector],Table3[[#This Row],[Sub-Sector]],Table2[% Away From Current Month Low],"&gt;=0.05")/Table3[[#This Row],[Count]]</f>
        <v>0.5</v>
      </c>
      <c r="O30" s="1">
        <f>COUNTIFS(Table2[Sub-Sector],Table3[[#This Row],[Sub-Sector]],Table2[% Away From Current Month High],"&lt;=0.05")/Table3[[#This Row],[Count]]</f>
        <v>0</v>
      </c>
      <c r="P30" s="1">
        <f>COUNTIFS(Table2[Sub-Sector],Table3[[#This Row],[Sub-Sector]],Table2[% Away From 52W High],"&lt;=10")/Table3[[#This Row],[Count]]</f>
        <v>1</v>
      </c>
      <c r="Q30" s="1">
        <f>COUNTIFS(Table2[Sub-Sector],Table3[[#This Row],[Sub-Sector]],Table2[% Away From 52W Low],"&gt;=10")/Table3[[#This Row],[Count]]</f>
        <v>1</v>
      </c>
      <c r="R30" s="1">
        <f>COUNTIFS(Table2[Sub-Sector],Table3[[#This Row],[Sub-Sector]],Table2[% Price above 20 EMA],"&gt;=0")/Table3[[#This Row],[Count]]</f>
        <v>0.5</v>
      </c>
      <c r="S30" s="1">
        <f>COUNTIFS(Table2[Sub-Sector],Table3[[#This Row],[Sub-Sector]],Table2[% Price above 50 EMA],"&gt;=0")/Table3[[#This Row],[Count]]</f>
        <v>0.5</v>
      </c>
      <c r="T30" s="1">
        <f>COUNTIFS(Table2[Sub-Sector],Table3[[#This Row],[Sub-Sector]],Table2[% Price above 200 EMA],"&gt;=0")/Table3[[#This Row],[Count]]</f>
        <v>1</v>
      </c>
      <c r="U30" s="1">
        <f>COUNTIFS(Table2[Sub-Sector],Table3[[#This Row],[Sub-Sector]],Table2[Rate of Change - Zone],"Positive")/Table3[[#This Row],[Count]]</f>
        <v>1</v>
      </c>
      <c r="V30" s="1">
        <f>COUNTIFS(Table2[Sub-Sector],Table3[[#This Row],[Sub-Sector]],Table2[Sharpe Ratio],"&gt;=0.10")/Table3[[#This Row],[Count]]</f>
        <v>0.5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324</v>
      </c>
      <c r="X30">
        <f>_xlfn.RANK.AVG(Table3[[#This Row],[Score]],Table3[Score],1)</f>
        <v>34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180</v>
      </c>
      <c r="Z30">
        <f>_xlfn.RANK.AVG(Table3[[#This Row],[Score 2 ]],Table3[[Score 2 ]],1)</f>
        <v>29</v>
      </c>
    </row>
    <row r="31" spans="1:26" x14ac:dyDescent="0.3">
      <c r="A31" t="s">
        <v>151</v>
      </c>
      <c r="B31">
        <f>COUNTIFS(Table2[Sub-Sector],Table3[[#This Row],[Sub-Sector]])</f>
        <v>3</v>
      </c>
      <c r="C31" s="1">
        <f>COUNTIFS(Table2[Sub-Sector],Table3[[#This Row],[Sub-Sector]],Table2[Uptrend],"Uptrend")/Table3[[#This Row],[Count]]</f>
        <v>0</v>
      </c>
      <c r="D31" s="1">
        <f>COUNTIFS(Table2[Sub-Sector],Table3[[#This Row],[Sub-Sector]],Table2[1W Return vs Nifty],"&gt;=5")/Table3[[#This Row],[Count]]</f>
        <v>0.33333333333333331</v>
      </c>
      <c r="E31" s="1">
        <f>COUNTIFS(Table2[Sub-Sector],Table3[[#This Row],[Sub-Sector]],Table2[1M Return vs Nifty],"&gt;=5")/Table3[[#This Row],[Count]]</f>
        <v>0.66666666666666663</v>
      </c>
      <c r="F31" s="1">
        <f>COUNTIFS(Table2[Sub-Sector],Table3[[#This Row],[Sub-Sector]],Table2[6M Return vs Nifty],"&gt;=10")/Table3[[#This Row],[Count]]</f>
        <v>0.33333333333333331</v>
      </c>
      <c r="G31" s="1">
        <f>COUNTIFS(Table2[Sub-Sector],Table3[[#This Row],[Sub-Sector]],Table2[1Y Return vs Nifty],"&gt;=10")/Table3[[#This Row],[Count]]</f>
        <v>0.66666666666666663</v>
      </c>
      <c r="H31" s="1">
        <f>COUNTIFS(Table2[Sub-Sector],Table3[[#This Row],[Sub-Sector]],Table2[RSI Exponential â€“ 14D],"&gt;=50")/Table3[[#This Row],[Count]]</f>
        <v>1</v>
      </c>
      <c r="I31" s="1">
        <f>COUNTIFS(Table2[Sub-Sector],Table3[[#This Row],[Sub-Sector]],Table2[Relative Volume],"&gt;=1")/Table3[[#This Row],[Count]]</f>
        <v>0.33333333333333331</v>
      </c>
      <c r="J31" s="1">
        <f>COUNTIFS(Table2[Sub-Sector],Table3[[#This Row],[Sub-Sector]],Table2[% Away From Day Low],"&gt;=0.05")/Table3[[#This Row],[Count]]</f>
        <v>0</v>
      </c>
      <c r="K31" s="1">
        <f>COUNTIFS(Table2[Sub-Sector],Table3[[#This Row],[Sub-Sector]],Table2[% Away From Day High],"&lt;=0.05")/Table3[[#This Row],[Count]]</f>
        <v>1</v>
      </c>
      <c r="L31" s="1">
        <f>COUNTIFS(Table2[Sub-Sector],Table3[[#This Row],[Sub-Sector]],Table2[% Away From Current Week Low],"&gt;=0.05")/Table3[[#This Row],[Count]]</f>
        <v>0.33333333333333331</v>
      </c>
      <c r="M31" s="1">
        <f>COUNTIFS(Table2[Sub-Sector],Table3[[#This Row],[Sub-Sector]],Table2[% Away From Current Week High],"&lt;=0.05")/Table3[[#This Row],[Count]]</f>
        <v>1</v>
      </c>
      <c r="N31" s="1">
        <f>COUNTIFS(Table2[Sub-Sector],Table3[[#This Row],[Sub-Sector]],Table2[% Away From Current Month Low],"&gt;=0.05")/Table3[[#This Row],[Count]]</f>
        <v>1</v>
      </c>
      <c r="O31" s="1">
        <f>COUNTIFS(Table2[Sub-Sector],Table3[[#This Row],[Sub-Sector]],Table2[% Away From Current Month High],"&lt;=0.05")/Table3[[#This Row],[Count]]</f>
        <v>0.66666666666666663</v>
      </c>
      <c r="P31" s="1">
        <f>COUNTIFS(Table2[Sub-Sector],Table3[[#This Row],[Sub-Sector]],Table2[% Away From 52W High],"&lt;=10")/Table3[[#This Row],[Count]]</f>
        <v>0</v>
      </c>
      <c r="Q31" s="1">
        <f>COUNTIFS(Table2[Sub-Sector],Table3[[#This Row],[Sub-Sector]],Table2[% Away From 52W Low],"&gt;=10")/Table3[[#This Row],[Count]]</f>
        <v>1</v>
      </c>
      <c r="R31" s="1">
        <f>COUNTIFS(Table2[Sub-Sector],Table3[[#This Row],[Sub-Sector]],Table2[% Price above 20 EMA],"&gt;=0")/Table3[[#This Row],[Count]]</f>
        <v>0.66666666666666663</v>
      </c>
      <c r="S31" s="1">
        <f>COUNTIFS(Table2[Sub-Sector],Table3[[#This Row],[Sub-Sector]],Table2[% Price above 50 EMA],"&gt;=0")/Table3[[#This Row],[Count]]</f>
        <v>0.33333333333333331</v>
      </c>
      <c r="T31" s="1">
        <f>COUNTIFS(Table2[Sub-Sector],Table3[[#This Row],[Sub-Sector]],Table2[% Price above 200 EMA],"&gt;=0")/Table3[[#This Row],[Count]]</f>
        <v>0.66666666666666663</v>
      </c>
      <c r="U31" s="1">
        <f>COUNTIFS(Table2[Sub-Sector],Table3[[#This Row],[Sub-Sector]],Table2[Rate of Change - Zone],"Positive")/Table3[[#This Row],[Count]]</f>
        <v>0.66666666666666663</v>
      </c>
      <c r="V31" s="1">
        <f>COUNTIFS(Table2[Sub-Sector],Table3[[#This Row],[Sub-Sector]],Table2[Sharpe Ratio],"&gt;=0.10")/Table3[[#This Row],[Count]]</f>
        <v>0.33333333333333331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357.5</v>
      </c>
      <c r="X31">
        <f>_xlfn.RANK.AVG(Table3[[#This Row],[Score]],Table3[Score],1)</f>
        <v>45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185.5</v>
      </c>
      <c r="Z31">
        <f>_xlfn.RANK.AVG(Table3[[#This Row],[Score 2 ]],Table3[[Score 2 ]],1)</f>
        <v>30</v>
      </c>
    </row>
    <row r="32" spans="1:26" x14ac:dyDescent="0.3">
      <c r="A32" t="s">
        <v>111</v>
      </c>
      <c r="B32">
        <f>COUNTIFS(Table2[Sub-Sector],Table3[[#This Row],[Sub-Sector]])</f>
        <v>2</v>
      </c>
      <c r="C32" s="1">
        <f>COUNTIFS(Table2[Sub-Sector],Table3[[#This Row],[Sub-Sector]],Table2[Uptrend],"Uptrend")/Table3[[#This Row],[Count]]</f>
        <v>0</v>
      </c>
      <c r="D32" s="1">
        <f>COUNTIFS(Table2[Sub-Sector],Table3[[#This Row],[Sub-Sector]],Table2[1W Return vs Nifty],"&gt;=5")/Table3[[#This Row],[Count]]</f>
        <v>0.5</v>
      </c>
      <c r="E32" s="1">
        <f>COUNTIFS(Table2[Sub-Sector],Table3[[#This Row],[Sub-Sector]],Table2[1M Return vs Nifty],"&gt;=5")/Table3[[#This Row],[Count]]</f>
        <v>0</v>
      </c>
      <c r="F32" s="1">
        <f>COUNTIFS(Table2[Sub-Sector],Table3[[#This Row],[Sub-Sector]],Table2[6M Return vs Nifty],"&gt;=10")/Table3[[#This Row],[Count]]</f>
        <v>0.5</v>
      </c>
      <c r="G32" s="1">
        <f>COUNTIFS(Table2[Sub-Sector],Table3[[#This Row],[Sub-Sector]],Table2[1Y Return vs Nifty],"&gt;=10")/Table3[[#This Row],[Count]]</f>
        <v>0.5</v>
      </c>
      <c r="H32" s="1">
        <f>COUNTIFS(Table2[Sub-Sector],Table3[[#This Row],[Sub-Sector]],Table2[RSI Exponential â€“ 14D],"&gt;=50")/Table3[[#This Row],[Count]]</f>
        <v>0.5</v>
      </c>
      <c r="I32" s="1">
        <f>COUNTIFS(Table2[Sub-Sector],Table3[[#This Row],[Sub-Sector]],Table2[Relative Volume],"&gt;=1")/Table3[[#This Row],[Count]]</f>
        <v>0.5</v>
      </c>
      <c r="J32" s="1">
        <f>COUNTIFS(Table2[Sub-Sector],Table3[[#This Row],[Sub-Sector]],Table2[% Away From Day Low],"&gt;=0.05")/Table3[[#This Row],[Count]]</f>
        <v>0</v>
      </c>
      <c r="K32" s="1">
        <f>COUNTIFS(Table2[Sub-Sector],Table3[[#This Row],[Sub-Sector]],Table2[% Away From Day High],"&lt;=0.05")/Table3[[#This Row],[Count]]</f>
        <v>1</v>
      </c>
      <c r="L32" s="1">
        <f>COUNTIFS(Table2[Sub-Sector],Table3[[#This Row],[Sub-Sector]],Table2[% Away From Current Week Low],"&gt;=0.05")/Table3[[#This Row],[Count]]</f>
        <v>0.5</v>
      </c>
      <c r="M32" s="1">
        <f>COUNTIFS(Table2[Sub-Sector],Table3[[#This Row],[Sub-Sector]],Table2[% Away From Current Week High],"&lt;=0.05")/Table3[[#This Row],[Count]]</f>
        <v>1</v>
      </c>
      <c r="N32" s="1">
        <f>COUNTIFS(Table2[Sub-Sector],Table3[[#This Row],[Sub-Sector]],Table2[% Away From Current Month Low],"&gt;=0.05")/Table3[[#This Row],[Count]]</f>
        <v>0.5</v>
      </c>
      <c r="O32" s="1">
        <f>COUNTIFS(Table2[Sub-Sector],Table3[[#This Row],[Sub-Sector]],Table2[% Away From Current Month High],"&lt;=0.05")/Table3[[#This Row],[Count]]</f>
        <v>0</v>
      </c>
      <c r="P32" s="1">
        <f>COUNTIFS(Table2[Sub-Sector],Table3[[#This Row],[Sub-Sector]],Table2[% Away From 52W High],"&lt;=10")/Table3[[#This Row],[Count]]</f>
        <v>0</v>
      </c>
      <c r="Q32" s="1">
        <f>COUNTIFS(Table2[Sub-Sector],Table3[[#This Row],[Sub-Sector]],Table2[% Away From 52W Low],"&gt;=10")/Table3[[#This Row],[Count]]</f>
        <v>0.5</v>
      </c>
      <c r="R32" s="1">
        <f>COUNTIFS(Table2[Sub-Sector],Table3[[#This Row],[Sub-Sector]],Table2[% Price above 20 EMA],"&gt;=0")/Table3[[#This Row],[Count]]</f>
        <v>0.5</v>
      </c>
      <c r="S32" s="1">
        <f>COUNTIFS(Table2[Sub-Sector],Table3[[#This Row],[Sub-Sector]],Table2[% Price above 50 EMA],"&gt;=0")/Table3[[#This Row],[Count]]</f>
        <v>0.5</v>
      </c>
      <c r="T32" s="1">
        <f>COUNTIFS(Table2[Sub-Sector],Table3[[#This Row],[Sub-Sector]],Table2[% Price above 200 EMA],"&gt;=0")/Table3[[#This Row],[Count]]</f>
        <v>0.5</v>
      </c>
      <c r="U32" s="1">
        <f>COUNTIFS(Table2[Sub-Sector],Table3[[#This Row],[Sub-Sector]],Table2[Rate of Change - Zone],"Positive")/Table3[[#This Row],[Count]]</f>
        <v>0.5</v>
      </c>
      <c r="V32" s="1">
        <f>COUNTIFS(Table2[Sub-Sector],Table3[[#This Row],[Sub-Sector]],Table2[Sharpe Ratio],"&gt;=0.10")/Table3[[#This Row],[Count]]</f>
        <v>0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421.5</v>
      </c>
      <c r="X32">
        <f>_xlfn.RANK.AVG(Table3[[#This Row],[Score]],Table3[Score],1)</f>
        <v>62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192.5</v>
      </c>
      <c r="Z32">
        <f>_xlfn.RANK.AVG(Table3[[#This Row],[Score 2 ]],Table3[[Score 2 ]],1)</f>
        <v>31</v>
      </c>
    </row>
    <row r="33" spans="1:26" x14ac:dyDescent="0.3">
      <c r="A33" t="s">
        <v>266</v>
      </c>
      <c r="B33">
        <f>COUNTIFS(Table2[Sub-Sector],Table3[[#This Row],[Sub-Sector]])</f>
        <v>20</v>
      </c>
      <c r="C33" s="1">
        <f>COUNTIFS(Table2[Sub-Sector],Table3[[#This Row],[Sub-Sector]],Table2[Uptrend],"Uptrend")/Table3[[#This Row],[Count]]</f>
        <v>0.25</v>
      </c>
      <c r="D33" s="1">
        <f>COUNTIFS(Table2[Sub-Sector],Table3[[#This Row],[Sub-Sector]],Table2[1W Return vs Nifty],"&gt;=5")/Table3[[#This Row],[Count]]</f>
        <v>0.6</v>
      </c>
      <c r="E33" s="1">
        <f>COUNTIFS(Table2[Sub-Sector],Table3[[#This Row],[Sub-Sector]],Table2[1M Return vs Nifty],"&gt;=5")/Table3[[#This Row],[Count]]</f>
        <v>0.4</v>
      </c>
      <c r="F33" s="1">
        <f>COUNTIFS(Table2[Sub-Sector],Table3[[#This Row],[Sub-Sector]],Table2[6M Return vs Nifty],"&gt;=10")/Table3[[#This Row],[Count]]</f>
        <v>0.55000000000000004</v>
      </c>
      <c r="G33" s="1">
        <f>COUNTIFS(Table2[Sub-Sector],Table3[[#This Row],[Sub-Sector]],Table2[1Y Return vs Nifty],"&gt;=10")/Table3[[#This Row],[Count]]</f>
        <v>0.6</v>
      </c>
      <c r="H33" s="1">
        <f>COUNTIFS(Table2[Sub-Sector],Table3[[#This Row],[Sub-Sector]],Table2[RSI Exponential â€“ 14D],"&gt;=50")/Table3[[#This Row],[Count]]</f>
        <v>0.85</v>
      </c>
      <c r="I33" s="1">
        <f>COUNTIFS(Table2[Sub-Sector],Table3[[#This Row],[Sub-Sector]],Table2[Relative Volume],"&gt;=1")/Table3[[#This Row],[Count]]</f>
        <v>0.3</v>
      </c>
      <c r="J33" s="1">
        <f>COUNTIFS(Table2[Sub-Sector],Table3[[#This Row],[Sub-Sector]],Table2[% Away From Day Low],"&gt;=0.05")/Table3[[#This Row],[Count]]</f>
        <v>0.05</v>
      </c>
      <c r="K33" s="1">
        <f>COUNTIFS(Table2[Sub-Sector],Table3[[#This Row],[Sub-Sector]],Table2[% Away From Day High],"&lt;=0.05")/Table3[[#This Row],[Count]]</f>
        <v>1</v>
      </c>
      <c r="L33" s="1">
        <f>COUNTIFS(Table2[Sub-Sector],Table3[[#This Row],[Sub-Sector]],Table2[% Away From Current Week Low],"&gt;=0.05")/Table3[[#This Row],[Count]]</f>
        <v>0.65</v>
      </c>
      <c r="M33" s="1">
        <f>COUNTIFS(Table2[Sub-Sector],Table3[[#This Row],[Sub-Sector]],Table2[% Away From Current Week High],"&lt;=0.05")/Table3[[#This Row],[Count]]</f>
        <v>1</v>
      </c>
      <c r="N33" s="1">
        <f>COUNTIFS(Table2[Sub-Sector],Table3[[#This Row],[Sub-Sector]],Table2[% Away From Current Month Low],"&gt;=0.05")/Table3[[#This Row],[Count]]</f>
        <v>0.95</v>
      </c>
      <c r="O33" s="1">
        <f>COUNTIFS(Table2[Sub-Sector],Table3[[#This Row],[Sub-Sector]],Table2[% Away From Current Month High],"&lt;=0.05")/Table3[[#This Row],[Count]]</f>
        <v>0.4</v>
      </c>
      <c r="P33" s="1">
        <f>COUNTIFS(Table2[Sub-Sector],Table3[[#This Row],[Sub-Sector]],Table2[% Away From 52W High],"&lt;=10")/Table3[[#This Row],[Count]]</f>
        <v>0.15</v>
      </c>
      <c r="Q33" s="1">
        <f>COUNTIFS(Table2[Sub-Sector],Table3[[#This Row],[Sub-Sector]],Table2[% Away From 52W Low],"&gt;=10")/Table3[[#This Row],[Count]]</f>
        <v>1</v>
      </c>
      <c r="R33" s="1">
        <f>COUNTIFS(Table2[Sub-Sector],Table3[[#This Row],[Sub-Sector]],Table2[% Price above 20 EMA],"&gt;=0")/Table3[[#This Row],[Count]]</f>
        <v>0.55000000000000004</v>
      </c>
      <c r="S33" s="1">
        <f>COUNTIFS(Table2[Sub-Sector],Table3[[#This Row],[Sub-Sector]],Table2[% Price above 50 EMA],"&gt;=0")/Table3[[#This Row],[Count]]</f>
        <v>0.45</v>
      </c>
      <c r="T33" s="1">
        <f>COUNTIFS(Table2[Sub-Sector],Table3[[#This Row],[Sub-Sector]],Table2[% Price above 200 EMA],"&gt;=0")/Table3[[#This Row],[Count]]</f>
        <v>0.65</v>
      </c>
      <c r="U33" s="1">
        <f>COUNTIFS(Table2[Sub-Sector],Table3[[#This Row],[Sub-Sector]],Table2[Rate of Change - Zone],"Positive")/Table3[[#This Row],[Count]]</f>
        <v>0.55000000000000004</v>
      </c>
      <c r="V33" s="1">
        <f>COUNTIFS(Table2[Sub-Sector],Table3[[#This Row],[Sub-Sector]],Table2[Sharpe Ratio],"&gt;=0.10")/Table3[[#This Row],[Count]]</f>
        <v>0.25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311</v>
      </c>
      <c r="X33">
        <f>_xlfn.RANK.AVG(Table3[[#This Row],[Score]],Table3[Score],1)</f>
        <v>26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193.5</v>
      </c>
      <c r="Z33">
        <f>_xlfn.RANK.AVG(Table3[[#This Row],[Score 2 ]],Table3[[Score 2 ]],1)</f>
        <v>32</v>
      </c>
    </row>
    <row r="34" spans="1:26" x14ac:dyDescent="0.3">
      <c r="A34" t="s">
        <v>88</v>
      </c>
      <c r="B34">
        <f>COUNTIFS(Table2[Sub-Sector],Table3[[#This Row],[Sub-Sector]])</f>
        <v>3</v>
      </c>
      <c r="C34" s="1">
        <f>COUNTIFS(Table2[Sub-Sector],Table3[[#This Row],[Sub-Sector]],Table2[Uptrend],"Uptrend")/Table3[[#This Row],[Count]]</f>
        <v>0</v>
      </c>
      <c r="D34" s="1">
        <f>COUNTIFS(Table2[Sub-Sector],Table3[[#This Row],[Sub-Sector]],Table2[1W Return vs Nifty],"&gt;=5")/Table3[[#This Row],[Count]]</f>
        <v>1</v>
      </c>
      <c r="E34" s="1">
        <f>COUNTIFS(Table2[Sub-Sector],Table3[[#This Row],[Sub-Sector]],Table2[1M Return vs Nifty],"&gt;=5")/Table3[[#This Row],[Count]]</f>
        <v>0.66666666666666663</v>
      </c>
      <c r="F34" s="1">
        <f>COUNTIFS(Table2[Sub-Sector],Table3[[#This Row],[Sub-Sector]],Table2[6M Return vs Nifty],"&gt;=10")/Table3[[#This Row],[Count]]</f>
        <v>0</v>
      </c>
      <c r="G34" s="1">
        <f>COUNTIFS(Table2[Sub-Sector],Table3[[#This Row],[Sub-Sector]],Table2[1Y Return vs Nifty],"&gt;=10")/Table3[[#This Row],[Count]]</f>
        <v>0.66666666666666663</v>
      </c>
      <c r="H34" s="1">
        <f>COUNTIFS(Table2[Sub-Sector],Table3[[#This Row],[Sub-Sector]],Table2[RSI Exponential â€“ 14D],"&gt;=50")/Table3[[#This Row],[Count]]</f>
        <v>0.66666666666666663</v>
      </c>
      <c r="I34" s="1">
        <f>COUNTIFS(Table2[Sub-Sector],Table3[[#This Row],[Sub-Sector]],Table2[Relative Volume],"&gt;=1")/Table3[[#This Row],[Count]]</f>
        <v>0.66666666666666663</v>
      </c>
      <c r="J34" s="1">
        <f>COUNTIFS(Table2[Sub-Sector],Table3[[#This Row],[Sub-Sector]],Table2[% Away From Day Low],"&gt;=0.05")/Table3[[#This Row],[Count]]</f>
        <v>0</v>
      </c>
      <c r="K34" s="1">
        <f>COUNTIFS(Table2[Sub-Sector],Table3[[#This Row],[Sub-Sector]],Table2[% Away From Day High],"&lt;=0.05")/Table3[[#This Row],[Count]]</f>
        <v>1</v>
      </c>
      <c r="L34" s="1">
        <f>COUNTIFS(Table2[Sub-Sector],Table3[[#This Row],[Sub-Sector]],Table2[% Away From Current Week Low],"&gt;=0.05")/Table3[[#This Row],[Count]]</f>
        <v>0.66666666666666663</v>
      </c>
      <c r="M34" s="1">
        <f>COUNTIFS(Table2[Sub-Sector],Table3[[#This Row],[Sub-Sector]],Table2[% Away From Current Week High],"&lt;=0.05")/Table3[[#This Row],[Count]]</f>
        <v>1</v>
      </c>
      <c r="N34" s="1">
        <f>COUNTIFS(Table2[Sub-Sector],Table3[[#This Row],[Sub-Sector]],Table2[% Away From Current Month Low],"&gt;=0.05")/Table3[[#This Row],[Count]]</f>
        <v>1</v>
      </c>
      <c r="O34" s="1">
        <f>COUNTIFS(Table2[Sub-Sector],Table3[[#This Row],[Sub-Sector]],Table2[% Away From Current Month High],"&lt;=0.05")/Table3[[#This Row],[Count]]</f>
        <v>0.33333333333333331</v>
      </c>
      <c r="P34" s="1">
        <f>COUNTIFS(Table2[Sub-Sector],Table3[[#This Row],[Sub-Sector]],Table2[% Away From 52W High],"&lt;=10")/Table3[[#This Row],[Count]]</f>
        <v>0</v>
      </c>
      <c r="Q34" s="1">
        <f>COUNTIFS(Table2[Sub-Sector],Table3[[#This Row],[Sub-Sector]],Table2[% Away From 52W Low],"&gt;=10")/Table3[[#This Row],[Count]]</f>
        <v>1</v>
      </c>
      <c r="R34" s="1">
        <f>COUNTIFS(Table2[Sub-Sector],Table3[[#This Row],[Sub-Sector]],Table2[% Price above 20 EMA],"&gt;=0")/Table3[[#This Row],[Count]]</f>
        <v>0.66666666666666663</v>
      </c>
      <c r="S34" s="1">
        <f>COUNTIFS(Table2[Sub-Sector],Table3[[#This Row],[Sub-Sector]],Table2[% Price above 50 EMA],"&gt;=0")/Table3[[#This Row],[Count]]</f>
        <v>0.33333333333333331</v>
      </c>
      <c r="T34" s="1">
        <f>COUNTIFS(Table2[Sub-Sector],Table3[[#This Row],[Sub-Sector]],Table2[% Price above 200 EMA],"&gt;=0")/Table3[[#This Row],[Count]]</f>
        <v>0</v>
      </c>
      <c r="U34" s="1">
        <f>COUNTIFS(Table2[Sub-Sector],Table3[[#This Row],[Sub-Sector]],Table2[Rate of Change - Zone],"Positive")/Table3[[#This Row],[Count]]</f>
        <v>0.66666666666666663</v>
      </c>
      <c r="V34" s="1">
        <f>COUNTIFS(Table2[Sub-Sector],Table3[[#This Row],[Sub-Sector]],Table2[Sharpe Ratio],"&gt;=0.10")/Table3[[#This Row],[Count]]</f>
        <v>0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319</v>
      </c>
      <c r="X34">
        <f>_xlfn.RANK.AVG(Table3[[#This Row],[Score]],Table3[Score],1)</f>
        <v>32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194.5</v>
      </c>
      <c r="Z34">
        <f>_xlfn.RANK.AVG(Table3[[#This Row],[Score 2 ]],Table3[[Score 2 ]],1)</f>
        <v>33</v>
      </c>
    </row>
    <row r="35" spans="1:26" x14ac:dyDescent="0.3">
      <c r="A35" t="s">
        <v>538</v>
      </c>
      <c r="B35">
        <f>COUNTIFS(Table2[Sub-Sector],Table3[[#This Row],[Sub-Sector]])</f>
        <v>4</v>
      </c>
      <c r="C35" s="1">
        <f>COUNTIFS(Table2[Sub-Sector],Table3[[#This Row],[Sub-Sector]],Table2[Uptrend],"Uptrend")/Table3[[#This Row],[Count]]</f>
        <v>0</v>
      </c>
      <c r="D35" s="1">
        <f>COUNTIFS(Table2[Sub-Sector],Table3[[#This Row],[Sub-Sector]],Table2[1W Return vs Nifty],"&gt;=5")/Table3[[#This Row],[Count]]</f>
        <v>0.5</v>
      </c>
      <c r="E35" s="1">
        <f>COUNTIFS(Table2[Sub-Sector],Table3[[#This Row],[Sub-Sector]],Table2[1M Return vs Nifty],"&gt;=5")/Table3[[#This Row],[Count]]</f>
        <v>0.25</v>
      </c>
      <c r="F35" s="1">
        <f>COUNTIFS(Table2[Sub-Sector],Table3[[#This Row],[Sub-Sector]],Table2[6M Return vs Nifty],"&gt;=10")/Table3[[#This Row],[Count]]</f>
        <v>0.5</v>
      </c>
      <c r="G35" s="1">
        <f>COUNTIFS(Table2[Sub-Sector],Table3[[#This Row],[Sub-Sector]],Table2[1Y Return vs Nifty],"&gt;=10")/Table3[[#This Row],[Count]]</f>
        <v>0.75</v>
      </c>
      <c r="H35" s="1">
        <f>COUNTIFS(Table2[Sub-Sector],Table3[[#This Row],[Sub-Sector]],Table2[RSI Exponential â€“ 14D],"&gt;=50")/Table3[[#This Row],[Count]]</f>
        <v>1</v>
      </c>
      <c r="I35" s="1">
        <f>COUNTIFS(Table2[Sub-Sector],Table3[[#This Row],[Sub-Sector]],Table2[Relative Volume],"&gt;=1")/Table3[[#This Row],[Count]]</f>
        <v>0.25</v>
      </c>
      <c r="J35" s="1">
        <f>COUNTIFS(Table2[Sub-Sector],Table3[[#This Row],[Sub-Sector]],Table2[% Away From Day Low],"&gt;=0.05")/Table3[[#This Row],[Count]]</f>
        <v>0</v>
      </c>
      <c r="K35" s="1">
        <f>COUNTIFS(Table2[Sub-Sector],Table3[[#This Row],[Sub-Sector]],Table2[% Away From Day High],"&lt;=0.05")/Table3[[#This Row],[Count]]</f>
        <v>1</v>
      </c>
      <c r="L35" s="1">
        <f>COUNTIFS(Table2[Sub-Sector],Table3[[#This Row],[Sub-Sector]],Table2[% Away From Current Week Low],"&gt;=0.05")/Table3[[#This Row],[Count]]</f>
        <v>0.5</v>
      </c>
      <c r="M35" s="1">
        <f>COUNTIFS(Table2[Sub-Sector],Table3[[#This Row],[Sub-Sector]],Table2[% Away From Current Week High],"&lt;=0.05")/Table3[[#This Row],[Count]]</f>
        <v>1</v>
      </c>
      <c r="N35" s="1">
        <f>COUNTIFS(Table2[Sub-Sector],Table3[[#This Row],[Sub-Sector]],Table2[% Away From Current Month Low],"&gt;=0.05")/Table3[[#This Row],[Count]]</f>
        <v>1</v>
      </c>
      <c r="O35" s="1">
        <f>COUNTIFS(Table2[Sub-Sector],Table3[[#This Row],[Sub-Sector]],Table2[% Away From Current Month High],"&lt;=0.05")/Table3[[#This Row],[Count]]</f>
        <v>0.5</v>
      </c>
      <c r="P35" s="1">
        <f>COUNTIFS(Table2[Sub-Sector],Table3[[#This Row],[Sub-Sector]],Table2[% Away From 52W High],"&lt;=10")/Table3[[#This Row],[Count]]</f>
        <v>0</v>
      </c>
      <c r="Q35" s="1">
        <f>COUNTIFS(Table2[Sub-Sector],Table3[[#This Row],[Sub-Sector]],Table2[% Away From 52W Low],"&gt;=10")/Table3[[#This Row],[Count]]</f>
        <v>1</v>
      </c>
      <c r="R35" s="1">
        <f>COUNTIFS(Table2[Sub-Sector],Table3[[#This Row],[Sub-Sector]],Table2[% Price above 20 EMA],"&gt;=0")/Table3[[#This Row],[Count]]</f>
        <v>1</v>
      </c>
      <c r="S35" s="1">
        <f>COUNTIFS(Table2[Sub-Sector],Table3[[#This Row],[Sub-Sector]],Table2[% Price above 50 EMA],"&gt;=0")/Table3[[#This Row],[Count]]</f>
        <v>0.25</v>
      </c>
      <c r="T35" s="1">
        <f>COUNTIFS(Table2[Sub-Sector],Table3[[#This Row],[Sub-Sector]],Table2[% Price above 200 EMA],"&gt;=0")/Table3[[#This Row],[Count]]</f>
        <v>0.75</v>
      </c>
      <c r="U35" s="1">
        <f>COUNTIFS(Table2[Sub-Sector],Table3[[#This Row],[Sub-Sector]],Table2[Rate of Change - Zone],"Positive")/Table3[[#This Row],[Count]]</f>
        <v>0.5</v>
      </c>
      <c r="V35" s="1">
        <f>COUNTIFS(Table2[Sub-Sector],Table3[[#This Row],[Sub-Sector]],Table2[Sharpe Ratio],"&gt;=0.10")/Table3[[#This Row],[Count]]</f>
        <v>0.5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393.5</v>
      </c>
      <c r="X35">
        <f>_xlfn.RANK.AVG(Table3[[#This Row],[Score]],Table3[Score],1)</f>
        <v>55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195</v>
      </c>
      <c r="Z35">
        <f>_xlfn.RANK.AVG(Table3[[#This Row],[Score 2 ]],Table3[[Score 2 ]],1)</f>
        <v>34</v>
      </c>
    </row>
    <row r="36" spans="1:26" x14ac:dyDescent="0.3">
      <c r="A36" t="s">
        <v>421</v>
      </c>
      <c r="B36">
        <f>COUNTIFS(Table2[Sub-Sector],Table3[[#This Row],[Sub-Sector]])</f>
        <v>9</v>
      </c>
      <c r="C36" s="1">
        <f>COUNTIFS(Table2[Sub-Sector],Table3[[#This Row],[Sub-Sector]],Table2[Uptrend],"Uptrend")/Table3[[#This Row],[Count]]</f>
        <v>0.55555555555555558</v>
      </c>
      <c r="D36" s="1">
        <f>COUNTIFS(Table2[Sub-Sector],Table3[[#This Row],[Sub-Sector]],Table2[1W Return vs Nifty],"&gt;=5")/Table3[[#This Row],[Count]]</f>
        <v>0.44444444444444442</v>
      </c>
      <c r="E36" s="1">
        <f>COUNTIFS(Table2[Sub-Sector],Table3[[#This Row],[Sub-Sector]],Table2[1M Return vs Nifty],"&gt;=5")/Table3[[#This Row],[Count]]</f>
        <v>0.33333333333333331</v>
      </c>
      <c r="F36" s="1">
        <f>COUNTIFS(Table2[Sub-Sector],Table3[[#This Row],[Sub-Sector]],Table2[6M Return vs Nifty],"&gt;=10")/Table3[[#This Row],[Count]]</f>
        <v>0.77777777777777779</v>
      </c>
      <c r="G36" s="1">
        <f>COUNTIFS(Table2[Sub-Sector],Table3[[#This Row],[Sub-Sector]],Table2[1Y Return vs Nifty],"&gt;=10")/Table3[[#This Row],[Count]]</f>
        <v>0.66666666666666663</v>
      </c>
      <c r="H36" s="1">
        <f>COUNTIFS(Table2[Sub-Sector],Table3[[#This Row],[Sub-Sector]],Table2[RSI Exponential â€“ 14D],"&gt;=50")/Table3[[#This Row],[Count]]</f>
        <v>0.66666666666666663</v>
      </c>
      <c r="I36" s="1">
        <f>COUNTIFS(Table2[Sub-Sector],Table3[[#This Row],[Sub-Sector]],Table2[Relative Volume],"&gt;=1")/Table3[[#This Row],[Count]]</f>
        <v>0.22222222222222221</v>
      </c>
      <c r="J36" s="1">
        <f>COUNTIFS(Table2[Sub-Sector],Table3[[#This Row],[Sub-Sector]],Table2[% Away From Day Low],"&gt;=0.05")/Table3[[#This Row],[Count]]</f>
        <v>0</v>
      </c>
      <c r="K36" s="1">
        <f>COUNTIFS(Table2[Sub-Sector],Table3[[#This Row],[Sub-Sector]],Table2[% Away From Day High],"&lt;=0.05")/Table3[[#This Row],[Count]]</f>
        <v>1</v>
      </c>
      <c r="L36" s="1">
        <f>COUNTIFS(Table2[Sub-Sector],Table3[[#This Row],[Sub-Sector]],Table2[% Away From Current Week Low],"&gt;=0.05")/Table3[[#This Row],[Count]]</f>
        <v>0.44444444444444442</v>
      </c>
      <c r="M36" s="1">
        <f>COUNTIFS(Table2[Sub-Sector],Table3[[#This Row],[Sub-Sector]],Table2[% Away From Current Week High],"&lt;=0.05")/Table3[[#This Row],[Count]]</f>
        <v>0.88888888888888884</v>
      </c>
      <c r="N36" s="1">
        <f>COUNTIFS(Table2[Sub-Sector],Table3[[#This Row],[Sub-Sector]],Table2[% Away From Current Month Low],"&gt;=0.05")/Table3[[#This Row],[Count]]</f>
        <v>0.77777777777777779</v>
      </c>
      <c r="O36" s="1">
        <f>COUNTIFS(Table2[Sub-Sector],Table3[[#This Row],[Sub-Sector]],Table2[% Away From Current Month High],"&lt;=0.05")/Table3[[#This Row],[Count]]</f>
        <v>0.33333333333333331</v>
      </c>
      <c r="P36" s="1">
        <f>COUNTIFS(Table2[Sub-Sector],Table3[[#This Row],[Sub-Sector]],Table2[% Away From 52W High],"&lt;=10")/Table3[[#This Row],[Count]]</f>
        <v>0.22222222222222221</v>
      </c>
      <c r="Q36" s="1">
        <f>COUNTIFS(Table2[Sub-Sector],Table3[[#This Row],[Sub-Sector]],Table2[% Away From 52W Low],"&gt;=10")/Table3[[#This Row],[Count]]</f>
        <v>0.88888888888888884</v>
      </c>
      <c r="R36" s="1">
        <f>COUNTIFS(Table2[Sub-Sector],Table3[[#This Row],[Sub-Sector]],Table2[% Price above 20 EMA],"&gt;=0")/Table3[[#This Row],[Count]]</f>
        <v>0.55555555555555558</v>
      </c>
      <c r="S36" s="1">
        <f>COUNTIFS(Table2[Sub-Sector],Table3[[#This Row],[Sub-Sector]],Table2[% Price above 50 EMA],"&gt;=0")/Table3[[#This Row],[Count]]</f>
        <v>0.44444444444444442</v>
      </c>
      <c r="T36" s="1">
        <f>COUNTIFS(Table2[Sub-Sector],Table3[[#This Row],[Sub-Sector]],Table2[% Price above 200 EMA],"&gt;=0")/Table3[[#This Row],[Count]]</f>
        <v>0.77777777777777779</v>
      </c>
      <c r="U36" s="1">
        <f>COUNTIFS(Table2[Sub-Sector],Table3[[#This Row],[Sub-Sector]],Table2[Rate of Change - Zone],"Positive")/Table3[[#This Row],[Count]]</f>
        <v>0.44444444444444442</v>
      </c>
      <c r="V36" s="1">
        <f>COUNTIFS(Table2[Sub-Sector],Table3[[#This Row],[Sub-Sector]],Table2[Sharpe Ratio],"&gt;=0.10")/Table3[[#This Row],[Count]]</f>
        <v>0.44444444444444442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317.5</v>
      </c>
      <c r="X36">
        <f>_xlfn.RANK.AVG(Table3[[#This Row],[Score]],Table3[Score],1)</f>
        <v>30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196</v>
      </c>
      <c r="Z36">
        <f>_xlfn.RANK.AVG(Table3[[#This Row],[Score 2 ]],Table3[[Score 2 ]],1)</f>
        <v>35.5</v>
      </c>
    </row>
    <row r="37" spans="1:26" x14ac:dyDescent="0.3">
      <c r="A37" t="s">
        <v>80</v>
      </c>
      <c r="B37">
        <f>COUNTIFS(Table2[Sub-Sector],Table3[[#This Row],[Sub-Sector]])</f>
        <v>5</v>
      </c>
      <c r="C37" s="1">
        <f>COUNTIFS(Table2[Sub-Sector],Table3[[#This Row],[Sub-Sector]],Table2[Uptrend],"Uptrend")/Table3[[#This Row],[Count]]</f>
        <v>0</v>
      </c>
      <c r="D37" s="1">
        <f>COUNTIFS(Table2[Sub-Sector],Table3[[#This Row],[Sub-Sector]],Table2[1W Return vs Nifty],"&gt;=5")/Table3[[#This Row],[Count]]</f>
        <v>0.8</v>
      </c>
      <c r="E37" s="1">
        <f>COUNTIFS(Table2[Sub-Sector],Table3[[#This Row],[Sub-Sector]],Table2[1M Return vs Nifty],"&gt;=5")/Table3[[#This Row],[Count]]</f>
        <v>0.8</v>
      </c>
      <c r="F37" s="1">
        <f>COUNTIFS(Table2[Sub-Sector],Table3[[#This Row],[Sub-Sector]],Table2[6M Return vs Nifty],"&gt;=10")/Table3[[#This Row],[Count]]</f>
        <v>0</v>
      </c>
      <c r="G37" s="1">
        <f>COUNTIFS(Table2[Sub-Sector],Table3[[#This Row],[Sub-Sector]],Table2[1Y Return vs Nifty],"&gt;=10")/Table3[[#This Row],[Count]]</f>
        <v>0.6</v>
      </c>
      <c r="H37" s="1">
        <f>COUNTIFS(Table2[Sub-Sector],Table3[[#This Row],[Sub-Sector]],Table2[RSI Exponential â€“ 14D],"&gt;=50")/Table3[[#This Row],[Count]]</f>
        <v>0.8</v>
      </c>
      <c r="I37" s="1">
        <f>COUNTIFS(Table2[Sub-Sector],Table3[[#This Row],[Sub-Sector]],Table2[Relative Volume],"&gt;=1")/Table3[[#This Row],[Count]]</f>
        <v>0.6</v>
      </c>
      <c r="J37" s="1">
        <f>COUNTIFS(Table2[Sub-Sector],Table3[[#This Row],[Sub-Sector]],Table2[% Away From Day Low],"&gt;=0.05")/Table3[[#This Row],[Count]]</f>
        <v>0</v>
      </c>
      <c r="K37" s="1">
        <f>COUNTIFS(Table2[Sub-Sector],Table3[[#This Row],[Sub-Sector]],Table2[% Away From Day High],"&lt;=0.05")/Table3[[#This Row],[Count]]</f>
        <v>1</v>
      </c>
      <c r="L37" s="1">
        <f>COUNTIFS(Table2[Sub-Sector],Table3[[#This Row],[Sub-Sector]],Table2[% Away From Current Week Low],"&gt;=0.05")/Table3[[#This Row],[Count]]</f>
        <v>0.8</v>
      </c>
      <c r="M37" s="1">
        <f>COUNTIFS(Table2[Sub-Sector],Table3[[#This Row],[Sub-Sector]],Table2[% Away From Current Week High],"&lt;=0.05")/Table3[[#This Row],[Count]]</f>
        <v>1</v>
      </c>
      <c r="N37" s="1">
        <f>COUNTIFS(Table2[Sub-Sector],Table3[[#This Row],[Sub-Sector]],Table2[% Away From Current Month Low],"&gt;=0.05")/Table3[[#This Row],[Count]]</f>
        <v>0.8</v>
      </c>
      <c r="O37" s="1">
        <f>COUNTIFS(Table2[Sub-Sector],Table3[[#This Row],[Sub-Sector]],Table2[% Away From Current Month High],"&lt;=0.05")/Table3[[#This Row],[Count]]</f>
        <v>0.8</v>
      </c>
      <c r="P37" s="1">
        <f>COUNTIFS(Table2[Sub-Sector],Table3[[#This Row],[Sub-Sector]],Table2[% Away From 52W High],"&lt;=10")/Table3[[#This Row],[Count]]</f>
        <v>0</v>
      </c>
      <c r="Q37" s="1">
        <f>COUNTIFS(Table2[Sub-Sector],Table3[[#This Row],[Sub-Sector]],Table2[% Away From 52W Low],"&gt;=10")/Table3[[#This Row],[Count]]</f>
        <v>0.8</v>
      </c>
      <c r="R37" s="1">
        <f>COUNTIFS(Table2[Sub-Sector],Table3[[#This Row],[Sub-Sector]],Table2[% Price above 20 EMA],"&gt;=0")/Table3[[#This Row],[Count]]</f>
        <v>0.8</v>
      </c>
      <c r="S37" s="1">
        <f>COUNTIFS(Table2[Sub-Sector],Table3[[#This Row],[Sub-Sector]],Table2[% Price above 50 EMA],"&gt;=0")/Table3[[#This Row],[Count]]</f>
        <v>0.8</v>
      </c>
      <c r="T37" s="1">
        <f>COUNTIFS(Table2[Sub-Sector],Table3[[#This Row],[Sub-Sector]],Table2[% Price above 200 EMA],"&gt;=0")/Table3[[#This Row],[Count]]</f>
        <v>0.6</v>
      </c>
      <c r="U37" s="1">
        <f>COUNTIFS(Table2[Sub-Sector],Table3[[#This Row],[Sub-Sector]],Table2[Rate of Change - Zone],"Positive")/Table3[[#This Row],[Count]]</f>
        <v>0.8</v>
      </c>
      <c r="V37" s="1">
        <f>COUNTIFS(Table2[Sub-Sector],Table3[[#This Row],[Sub-Sector]],Table2[Sharpe Ratio],"&gt;=0.10")/Table3[[#This Row],[Count]]</f>
        <v>0.6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320.5</v>
      </c>
      <c r="X37">
        <f>_xlfn.RANK.AVG(Table3[[#This Row],[Score]],Table3[Score],1)</f>
        <v>33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196</v>
      </c>
      <c r="Z37">
        <f>_xlfn.RANK.AVG(Table3[[#This Row],[Score 2 ]],Table3[[Score 2 ]],1)</f>
        <v>35.5</v>
      </c>
    </row>
    <row r="38" spans="1:26" x14ac:dyDescent="0.3">
      <c r="A38" t="s">
        <v>21</v>
      </c>
      <c r="B38">
        <f>COUNTIFS(Table2[Sub-Sector],Table3[[#This Row],[Sub-Sector]])</f>
        <v>21</v>
      </c>
      <c r="C38" s="1">
        <f>COUNTIFS(Table2[Sub-Sector],Table3[[#This Row],[Sub-Sector]],Table2[Uptrend],"Uptrend")/Table3[[#This Row],[Count]]</f>
        <v>0.52380952380952384</v>
      </c>
      <c r="D38" s="1">
        <f>COUNTIFS(Table2[Sub-Sector],Table3[[#This Row],[Sub-Sector]],Table2[1W Return vs Nifty],"&gt;=5")/Table3[[#This Row],[Count]]</f>
        <v>0.23809523809523808</v>
      </c>
      <c r="E38" s="1">
        <f>COUNTIFS(Table2[Sub-Sector],Table3[[#This Row],[Sub-Sector]],Table2[1M Return vs Nifty],"&gt;=5")/Table3[[#This Row],[Count]]</f>
        <v>0.38095238095238093</v>
      </c>
      <c r="F38" s="1">
        <f>COUNTIFS(Table2[Sub-Sector],Table3[[#This Row],[Sub-Sector]],Table2[6M Return vs Nifty],"&gt;=10")/Table3[[#This Row],[Count]]</f>
        <v>0.5714285714285714</v>
      </c>
      <c r="G38" s="1">
        <f>COUNTIFS(Table2[Sub-Sector],Table3[[#This Row],[Sub-Sector]],Table2[1Y Return vs Nifty],"&gt;=10")/Table3[[#This Row],[Count]]</f>
        <v>0.42857142857142855</v>
      </c>
      <c r="H38" s="1">
        <f>COUNTIFS(Table2[Sub-Sector],Table3[[#This Row],[Sub-Sector]],Table2[RSI Exponential â€“ 14D],"&gt;=50")/Table3[[#This Row],[Count]]</f>
        <v>0.5714285714285714</v>
      </c>
      <c r="I38" s="1">
        <f>COUNTIFS(Table2[Sub-Sector],Table3[[#This Row],[Sub-Sector]],Table2[Relative Volume],"&gt;=1")/Table3[[#This Row],[Count]]</f>
        <v>0.38095238095238093</v>
      </c>
      <c r="J38" s="1">
        <f>COUNTIFS(Table2[Sub-Sector],Table3[[#This Row],[Sub-Sector]],Table2[% Away From Day Low],"&gt;=0.05")/Table3[[#This Row],[Count]]</f>
        <v>0</v>
      </c>
      <c r="K38" s="1">
        <f>COUNTIFS(Table2[Sub-Sector],Table3[[#This Row],[Sub-Sector]],Table2[% Away From Day High],"&lt;=0.05")/Table3[[#This Row],[Count]]</f>
        <v>1</v>
      </c>
      <c r="L38" s="1">
        <f>COUNTIFS(Table2[Sub-Sector],Table3[[#This Row],[Sub-Sector]],Table2[% Away From Current Week Low],"&gt;=0.05")/Table3[[#This Row],[Count]]</f>
        <v>0.14285714285714285</v>
      </c>
      <c r="M38" s="1">
        <f>COUNTIFS(Table2[Sub-Sector],Table3[[#This Row],[Sub-Sector]],Table2[% Away From Current Week High],"&lt;=0.05")/Table3[[#This Row],[Count]]</f>
        <v>0.95238095238095233</v>
      </c>
      <c r="N38" s="1">
        <f>COUNTIFS(Table2[Sub-Sector],Table3[[#This Row],[Sub-Sector]],Table2[% Away From Current Month Low],"&gt;=0.05")/Table3[[#This Row],[Count]]</f>
        <v>0.80952380952380953</v>
      </c>
      <c r="O38" s="1">
        <f>COUNTIFS(Table2[Sub-Sector],Table3[[#This Row],[Sub-Sector]],Table2[% Away From Current Month High],"&lt;=0.05")/Table3[[#This Row],[Count]]</f>
        <v>0.61904761904761907</v>
      </c>
      <c r="P38" s="1">
        <f>COUNTIFS(Table2[Sub-Sector],Table3[[#This Row],[Sub-Sector]],Table2[% Away From 52W High],"&lt;=10")/Table3[[#This Row],[Count]]</f>
        <v>0.42857142857142855</v>
      </c>
      <c r="Q38" s="1">
        <f>COUNTIFS(Table2[Sub-Sector],Table3[[#This Row],[Sub-Sector]],Table2[% Away From 52W Low],"&gt;=10")/Table3[[#This Row],[Count]]</f>
        <v>0.76190476190476186</v>
      </c>
      <c r="R38" s="1">
        <f>COUNTIFS(Table2[Sub-Sector],Table3[[#This Row],[Sub-Sector]],Table2[% Price above 20 EMA],"&gt;=0")/Table3[[#This Row],[Count]]</f>
        <v>0.52380952380952384</v>
      </c>
      <c r="S38" s="1">
        <f>COUNTIFS(Table2[Sub-Sector],Table3[[#This Row],[Sub-Sector]],Table2[% Price above 50 EMA],"&gt;=0")/Table3[[#This Row],[Count]]</f>
        <v>0.61904761904761907</v>
      </c>
      <c r="T38" s="1">
        <f>COUNTIFS(Table2[Sub-Sector],Table3[[#This Row],[Sub-Sector]],Table2[% Price above 200 EMA],"&gt;=0")/Table3[[#This Row],[Count]]</f>
        <v>0.61904761904761907</v>
      </c>
      <c r="U38" s="1">
        <f>COUNTIFS(Table2[Sub-Sector],Table3[[#This Row],[Sub-Sector]],Table2[Rate of Change - Zone],"Positive")/Table3[[#This Row],[Count]]</f>
        <v>0.52380952380952384</v>
      </c>
      <c r="V38" s="1">
        <f>COUNTIFS(Table2[Sub-Sector],Table3[[#This Row],[Sub-Sector]],Table2[Sharpe Ratio],"&gt;=0.10")/Table3[[#This Row],[Count]]</f>
        <v>9.5238095238095233E-2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336</v>
      </c>
      <c r="X38">
        <f>_xlfn.RANK.AVG(Table3[[#This Row],[Score]],Table3[Score],1)</f>
        <v>39.5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196.5</v>
      </c>
      <c r="Z38">
        <f>_xlfn.RANK.AVG(Table3[[#This Row],[Score 2 ]],Table3[[Score 2 ]],1)</f>
        <v>37</v>
      </c>
    </row>
    <row r="39" spans="1:26" x14ac:dyDescent="0.3">
      <c r="A39" t="s">
        <v>232</v>
      </c>
      <c r="B39">
        <f>COUNTIFS(Table2[Sub-Sector],Table3[[#This Row],[Sub-Sector]])</f>
        <v>8</v>
      </c>
      <c r="C39" s="1">
        <f>COUNTIFS(Table2[Sub-Sector],Table3[[#This Row],[Sub-Sector]],Table2[Uptrend],"Uptrend")/Table3[[#This Row],[Count]]</f>
        <v>0.375</v>
      </c>
      <c r="D39" s="1">
        <f>COUNTIFS(Table2[Sub-Sector],Table3[[#This Row],[Sub-Sector]],Table2[1W Return vs Nifty],"&gt;=5")/Table3[[#This Row],[Count]]</f>
        <v>0.5</v>
      </c>
      <c r="E39" s="1">
        <f>COUNTIFS(Table2[Sub-Sector],Table3[[#This Row],[Sub-Sector]],Table2[1M Return vs Nifty],"&gt;=5")/Table3[[#This Row],[Count]]</f>
        <v>0.375</v>
      </c>
      <c r="F39" s="1">
        <f>COUNTIFS(Table2[Sub-Sector],Table3[[#This Row],[Sub-Sector]],Table2[6M Return vs Nifty],"&gt;=10")/Table3[[#This Row],[Count]]</f>
        <v>0.25</v>
      </c>
      <c r="G39" s="1">
        <f>COUNTIFS(Table2[Sub-Sector],Table3[[#This Row],[Sub-Sector]],Table2[1Y Return vs Nifty],"&gt;=10")/Table3[[#This Row],[Count]]</f>
        <v>0.75</v>
      </c>
      <c r="H39" s="1">
        <f>COUNTIFS(Table2[Sub-Sector],Table3[[#This Row],[Sub-Sector]],Table2[RSI Exponential â€“ 14D],"&gt;=50")/Table3[[#This Row],[Count]]</f>
        <v>0.875</v>
      </c>
      <c r="I39" s="1">
        <f>COUNTIFS(Table2[Sub-Sector],Table3[[#This Row],[Sub-Sector]],Table2[Relative Volume],"&gt;=1")/Table3[[#This Row],[Count]]</f>
        <v>0.125</v>
      </c>
      <c r="J39" s="1">
        <f>COUNTIFS(Table2[Sub-Sector],Table3[[#This Row],[Sub-Sector]],Table2[% Away From Day Low],"&gt;=0.05")/Table3[[#This Row],[Count]]</f>
        <v>0.125</v>
      </c>
      <c r="K39" s="1">
        <f>COUNTIFS(Table2[Sub-Sector],Table3[[#This Row],[Sub-Sector]],Table2[% Away From Day High],"&lt;=0.05")/Table3[[#This Row],[Count]]</f>
        <v>1</v>
      </c>
      <c r="L39" s="1">
        <f>COUNTIFS(Table2[Sub-Sector],Table3[[#This Row],[Sub-Sector]],Table2[% Away From Current Week Low],"&gt;=0.05")/Table3[[#This Row],[Count]]</f>
        <v>0.625</v>
      </c>
      <c r="M39" s="1">
        <f>COUNTIFS(Table2[Sub-Sector],Table3[[#This Row],[Sub-Sector]],Table2[% Away From Current Week High],"&lt;=0.05")/Table3[[#This Row],[Count]]</f>
        <v>1</v>
      </c>
      <c r="N39" s="1">
        <f>COUNTIFS(Table2[Sub-Sector],Table3[[#This Row],[Sub-Sector]],Table2[% Away From Current Month Low],"&gt;=0.05")/Table3[[#This Row],[Count]]</f>
        <v>1</v>
      </c>
      <c r="O39" s="1">
        <f>COUNTIFS(Table2[Sub-Sector],Table3[[#This Row],[Sub-Sector]],Table2[% Away From Current Month High],"&lt;=0.05")/Table3[[#This Row],[Count]]</f>
        <v>0.875</v>
      </c>
      <c r="P39" s="1">
        <f>COUNTIFS(Table2[Sub-Sector],Table3[[#This Row],[Sub-Sector]],Table2[% Away From 52W High],"&lt;=10")/Table3[[#This Row],[Count]]</f>
        <v>0.375</v>
      </c>
      <c r="Q39" s="1">
        <f>COUNTIFS(Table2[Sub-Sector],Table3[[#This Row],[Sub-Sector]],Table2[% Away From 52W Low],"&gt;=10")/Table3[[#This Row],[Count]]</f>
        <v>1</v>
      </c>
      <c r="R39" s="1">
        <f>COUNTIFS(Table2[Sub-Sector],Table3[[#This Row],[Sub-Sector]],Table2[% Price above 20 EMA],"&gt;=0")/Table3[[#This Row],[Count]]</f>
        <v>0.875</v>
      </c>
      <c r="S39" s="1">
        <f>COUNTIFS(Table2[Sub-Sector],Table3[[#This Row],[Sub-Sector]],Table2[% Price above 50 EMA],"&gt;=0")/Table3[[#This Row],[Count]]</f>
        <v>0.75</v>
      </c>
      <c r="T39" s="1">
        <f>COUNTIFS(Table2[Sub-Sector],Table3[[#This Row],[Sub-Sector]],Table2[% Price above 200 EMA],"&gt;=0")/Table3[[#This Row],[Count]]</f>
        <v>0.625</v>
      </c>
      <c r="U39" s="1">
        <f>COUNTIFS(Table2[Sub-Sector],Table3[[#This Row],[Sub-Sector]],Table2[Rate of Change - Zone],"Positive")/Table3[[#This Row],[Count]]</f>
        <v>0.875</v>
      </c>
      <c r="V39" s="1">
        <f>COUNTIFS(Table2[Sub-Sector],Table3[[#This Row],[Sub-Sector]],Table2[Sharpe Ratio],"&gt;=0.10")/Table3[[#This Row],[Count]]</f>
        <v>0.375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318.5</v>
      </c>
      <c r="X39">
        <f>_xlfn.RANK.AVG(Table3[[#This Row],[Score]],Table3[Score],1)</f>
        <v>31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200.5</v>
      </c>
      <c r="Z39">
        <f>_xlfn.RANK.AVG(Table3[[#This Row],[Score 2 ]],Table3[[Score 2 ]],1)</f>
        <v>38</v>
      </c>
    </row>
    <row r="40" spans="1:26" x14ac:dyDescent="0.3">
      <c r="A40" t="s">
        <v>983</v>
      </c>
      <c r="B40">
        <f>COUNTIFS(Table2[Sub-Sector],Table3[[#This Row],[Sub-Sector]])</f>
        <v>5</v>
      </c>
      <c r="C40" s="1">
        <f>COUNTIFS(Table2[Sub-Sector],Table3[[#This Row],[Sub-Sector]],Table2[Uptrend],"Uptrend")/Table3[[#This Row],[Count]]</f>
        <v>0.2</v>
      </c>
      <c r="D40" s="1">
        <f>COUNTIFS(Table2[Sub-Sector],Table3[[#This Row],[Sub-Sector]],Table2[1W Return vs Nifty],"&gt;=5")/Table3[[#This Row],[Count]]</f>
        <v>0.8</v>
      </c>
      <c r="E40" s="1">
        <f>COUNTIFS(Table2[Sub-Sector],Table3[[#This Row],[Sub-Sector]],Table2[1M Return vs Nifty],"&gt;=5")/Table3[[#This Row],[Count]]</f>
        <v>0.2</v>
      </c>
      <c r="F40" s="1">
        <f>COUNTIFS(Table2[Sub-Sector],Table3[[#This Row],[Sub-Sector]],Table2[6M Return vs Nifty],"&gt;=10")/Table3[[#This Row],[Count]]</f>
        <v>0.6</v>
      </c>
      <c r="G40" s="1">
        <f>COUNTIFS(Table2[Sub-Sector],Table3[[#This Row],[Sub-Sector]],Table2[1Y Return vs Nifty],"&gt;=10")/Table3[[#This Row],[Count]]</f>
        <v>0.2</v>
      </c>
      <c r="H40" s="1">
        <f>COUNTIFS(Table2[Sub-Sector],Table3[[#This Row],[Sub-Sector]],Table2[RSI Exponential â€“ 14D],"&gt;=50")/Table3[[#This Row],[Count]]</f>
        <v>1</v>
      </c>
      <c r="I40" s="1">
        <f>COUNTIFS(Table2[Sub-Sector],Table3[[#This Row],[Sub-Sector]],Table2[Relative Volume],"&gt;=1")/Table3[[#This Row],[Count]]</f>
        <v>0.2</v>
      </c>
      <c r="J40" s="1">
        <f>COUNTIFS(Table2[Sub-Sector],Table3[[#This Row],[Sub-Sector]],Table2[% Away From Day Low],"&gt;=0.05")/Table3[[#This Row],[Count]]</f>
        <v>0</v>
      </c>
      <c r="K40" s="1">
        <f>COUNTIFS(Table2[Sub-Sector],Table3[[#This Row],[Sub-Sector]],Table2[% Away From Day High],"&lt;=0.05")/Table3[[#This Row],[Count]]</f>
        <v>1</v>
      </c>
      <c r="L40" s="1">
        <f>COUNTIFS(Table2[Sub-Sector],Table3[[#This Row],[Sub-Sector]],Table2[% Away From Current Week Low],"&gt;=0.05")/Table3[[#This Row],[Count]]</f>
        <v>0.8</v>
      </c>
      <c r="M40" s="1">
        <f>COUNTIFS(Table2[Sub-Sector],Table3[[#This Row],[Sub-Sector]],Table2[% Away From Current Week High],"&lt;=0.05")/Table3[[#This Row],[Count]]</f>
        <v>1</v>
      </c>
      <c r="N40" s="1">
        <f>COUNTIFS(Table2[Sub-Sector],Table3[[#This Row],[Sub-Sector]],Table2[% Away From Current Month Low],"&gt;=0.05")/Table3[[#This Row],[Count]]</f>
        <v>1</v>
      </c>
      <c r="O40" s="1">
        <f>COUNTIFS(Table2[Sub-Sector],Table3[[#This Row],[Sub-Sector]],Table2[% Away From Current Month High],"&lt;=0.05")/Table3[[#This Row],[Count]]</f>
        <v>0.4</v>
      </c>
      <c r="P40" s="1">
        <f>COUNTIFS(Table2[Sub-Sector],Table3[[#This Row],[Sub-Sector]],Table2[% Away From 52W High],"&lt;=10")/Table3[[#This Row],[Count]]</f>
        <v>0.2</v>
      </c>
      <c r="Q40" s="1">
        <f>COUNTIFS(Table2[Sub-Sector],Table3[[#This Row],[Sub-Sector]],Table2[% Away From 52W Low],"&gt;=10")/Table3[[#This Row],[Count]]</f>
        <v>1</v>
      </c>
      <c r="R40" s="1">
        <f>COUNTIFS(Table2[Sub-Sector],Table3[[#This Row],[Sub-Sector]],Table2[% Price above 20 EMA],"&gt;=0")/Table3[[#This Row],[Count]]</f>
        <v>1</v>
      </c>
      <c r="S40" s="1">
        <f>COUNTIFS(Table2[Sub-Sector],Table3[[#This Row],[Sub-Sector]],Table2[% Price above 50 EMA],"&gt;=0")/Table3[[#This Row],[Count]]</f>
        <v>0.4</v>
      </c>
      <c r="T40" s="1">
        <f>COUNTIFS(Table2[Sub-Sector],Table3[[#This Row],[Sub-Sector]],Table2[% Price above 200 EMA],"&gt;=0")/Table3[[#This Row],[Count]]</f>
        <v>0.6</v>
      </c>
      <c r="U40" s="1">
        <f>COUNTIFS(Table2[Sub-Sector],Table3[[#This Row],[Sub-Sector]],Table2[Rate of Change - Zone],"Positive")/Table3[[#This Row],[Count]]</f>
        <v>1</v>
      </c>
      <c r="V40" s="1">
        <f>COUNTIFS(Table2[Sub-Sector],Table3[[#This Row],[Sub-Sector]],Table2[Sharpe Ratio],"&gt;=0.10")/Table3[[#This Row],[Count]]</f>
        <v>0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350.5</v>
      </c>
      <c r="X40">
        <f>_xlfn.RANK.AVG(Table3[[#This Row],[Score]],Table3[Score],1)</f>
        <v>44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201</v>
      </c>
      <c r="Z40">
        <f>_xlfn.RANK.AVG(Table3[[#This Row],[Score 2 ]],Table3[[Score 2 ]],1)</f>
        <v>39</v>
      </c>
    </row>
    <row r="41" spans="1:26" x14ac:dyDescent="0.3">
      <c r="A41" t="s">
        <v>380</v>
      </c>
      <c r="B41">
        <f>COUNTIFS(Table2[Sub-Sector],Table3[[#This Row],[Sub-Sector]])</f>
        <v>4</v>
      </c>
      <c r="C41" s="1">
        <f>COUNTIFS(Table2[Sub-Sector],Table3[[#This Row],[Sub-Sector]],Table2[Uptrend],"Uptrend")/Table3[[#This Row],[Count]]</f>
        <v>1</v>
      </c>
      <c r="D41" s="1">
        <f>COUNTIFS(Table2[Sub-Sector],Table3[[#This Row],[Sub-Sector]],Table2[1W Return vs Nifty],"&gt;=5")/Table3[[#This Row],[Count]]</f>
        <v>0</v>
      </c>
      <c r="E41" s="1">
        <f>COUNTIFS(Table2[Sub-Sector],Table3[[#This Row],[Sub-Sector]],Table2[1M Return vs Nifty],"&gt;=5")/Table3[[#This Row],[Count]]</f>
        <v>0.5</v>
      </c>
      <c r="F41" s="1">
        <f>COUNTIFS(Table2[Sub-Sector],Table3[[#This Row],[Sub-Sector]],Table2[6M Return vs Nifty],"&gt;=10")/Table3[[#This Row],[Count]]</f>
        <v>1</v>
      </c>
      <c r="G41" s="1">
        <f>COUNTIFS(Table2[Sub-Sector],Table3[[#This Row],[Sub-Sector]],Table2[1Y Return vs Nifty],"&gt;=10")/Table3[[#This Row],[Count]]</f>
        <v>0.75</v>
      </c>
      <c r="H41" s="1">
        <f>COUNTIFS(Table2[Sub-Sector],Table3[[#This Row],[Sub-Sector]],Table2[RSI Exponential â€“ 14D],"&gt;=50")/Table3[[#This Row],[Count]]</f>
        <v>1</v>
      </c>
      <c r="I41" s="1">
        <f>COUNTIFS(Table2[Sub-Sector],Table3[[#This Row],[Sub-Sector]],Table2[Relative Volume],"&gt;=1")/Table3[[#This Row],[Count]]</f>
        <v>0</v>
      </c>
      <c r="J41" s="1">
        <f>COUNTIFS(Table2[Sub-Sector],Table3[[#This Row],[Sub-Sector]],Table2[% Away From Day Low],"&gt;=0.05")/Table3[[#This Row],[Count]]</f>
        <v>0</v>
      </c>
      <c r="K41" s="1">
        <f>COUNTIFS(Table2[Sub-Sector],Table3[[#This Row],[Sub-Sector]],Table2[% Away From Day High],"&lt;=0.05")/Table3[[#This Row],[Count]]</f>
        <v>1</v>
      </c>
      <c r="L41" s="1">
        <f>COUNTIFS(Table2[Sub-Sector],Table3[[#This Row],[Sub-Sector]],Table2[% Away From Current Week Low],"&gt;=0.05")/Table3[[#This Row],[Count]]</f>
        <v>0.5</v>
      </c>
      <c r="M41" s="1">
        <f>COUNTIFS(Table2[Sub-Sector],Table3[[#This Row],[Sub-Sector]],Table2[% Away From Current Week High],"&lt;=0.05")/Table3[[#This Row],[Count]]</f>
        <v>0.75</v>
      </c>
      <c r="N41" s="1">
        <f>COUNTIFS(Table2[Sub-Sector],Table3[[#This Row],[Sub-Sector]],Table2[% Away From Current Month Low],"&gt;=0.05")/Table3[[#This Row],[Count]]</f>
        <v>0.75</v>
      </c>
      <c r="O41" s="1">
        <f>COUNTIFS(Table2[Sub-Sector],Table3[[#This Row],[Sub-Sector]],Table2[% Away From Current Month High],"&lt;=0.05")/Table3[[#This Row],[Count]]</f>
        <v>0.25</v>
      </c>
      <c r="P41" s="1">
        <f>COUNTIFS(Table2[Sub-Sector],Table3[[#This Row],[Sub-Sector]],Table2[% Away From 52W High],"&lt;=10")/Table3[[#This Row],[Count]]</f>
        <v>0.75</v>
      </c>
      <c r="Q41" s="1">
        <f>COUNTIFS(Table2[Sub-Sector],Table3[[#This Row],[Sub-Sector]],Table2[% Away From 52W Low],"&gt;=10")/Table3[[#This Row],[Count]]</f>
        <v>1</v>
      </c>
      <c r="R41" s="1">
        <f>COUNTIFS(Table2[Sub-Sector],Table3[[#This Row],[Sub-Sector]],Table2[% Price above 20 EMA],"&gt;=0")/Table3[[#This Row],[Count]]</f>
        <v>0.75</v>
      </c>
      <c r="S41" s="1">
        <f>COUNTIFS(Table2[Sub-Sector],Table3[[#This Row],[Sub-Sector]],Table2[% Price above 50 EMA],"&gt;=0")/Table3[[#This Row],[Count]]</f>
        <v>1</v>
      </c>
      <c r="T41" s="1">
        <f>COUNTIFS(Table2[Sub-Sector],Table3[[#This Row],[Sub-Sector]],Table2[% Price above 200 EMA],"&gt;=0")/Table3[[#This Row],[Count]]</f>
        <v>1</v>
      </c>
      <c r="U41" s="1">
        <f>COUNTIFS(Table2[Sub-Sector],Table3[[#This Row],[Sub-Sector]],Table2[Rate of Change - Zone],"Positive")/Table3[[#This Row],[Count]]</f>
        <v>0.5</v>
      </c>
      <c r="V41" s="1">
        <f>COUNTIFS(Table2[Sub-Sector],Table3[[#This Row],[Sub-Sector]],Table2[Sharpe Ratio],"&gt;=0.10")/Table3[[#This Row],[Count]]</f>
        <v>0.5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346</v>
      </c>
      <c r="X41">
        <f>_xlfn.RANK.AVG(Table3[[#This Row],[Score]],Table3[Score],1)</f>
        <v>43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202</v>
      </c>
      <c r="Z41">
        <f>_xlfn.RANK.AVG(Table3[[#This Row],[Score 2 ]],Table3[[Score 2 ]],1)</f>
        <v>40</v>
      </c>
    </row>
    <row r="42" spans="1:26" x14ac:dyDescent="0.3">
      <c r="A42" t="s">
        <v>60</v>
      </c>
      <c r="B42">
        <f>COUNTIFS(Table2[Sub-Sector],Table3[[#This Row],[Sub-Sector]])</f>
        <v>4</v>
      </c>
      <c r="C42" s="1">
        <f>COUNTIFS(Table2[Sub-Sector],Table3[[#This Row],[Sub-Sector]],Table2[Uptrend],"Uptrend")/Table3[[#This Row],[Count]]</f>
        <v>0</v>
      </c>
      <c r="D42" s="1">
        <f>COUNTIFS(Table2[Sub-Sector],Table3[[#This Row],[Sub-Sector]],Table2[1W Return vs Nifty],"&gt;=5")/Table3[[#This Row],[Count]]</f>
        <v>0.25</v>
      </c>
      <c r="E42" s="1">
        <f>COUNTIFS(Table2[Sub-Sector],Table3[[#This Row],[Sub-Sector]],Table2[1M Return vs Nifty],"&gt;=5")/Table3[[#This Row],[Count]]</f>
        <v>0</v>
      </c>
      <c r="F42" s="1">
        <f>COUNTIFS(Table2[Sub-Sector],Table3[[#This Row],[Sub-Sector]],Table2[6M Return vs Nifty],"&gt;=10")/Table3[[#This Row],[Count]]</f>
        <v>0.25</v>
      </c>
      <c r="G42" s="1">
        <f>COUNTIFS(Table2[Sub-Sector],Table3[[#This Row],[Sub-Sector]],Table2[1Y Return vs Nifty],"&gt;=10")/Table3[[#This Row],[Count]]</f>
        <v>0.75</v>
      </c>
      <c r="H42" s="1">
        <f>COUNTIFS(Table2[Sub-Sector],Table3[[#This Row],[Sub-Sector]],Table2[RSI Exponential â€“ 14D],"&gt;=50")/Table3[[#This Row],[Count]]</f>
        <v>0.25</v>
      </c>
      <c r="I42" s="1">
        <f>COUNTIFS(Table2[Sub-Sector],Table3[[#This Row],[Sub-Sector]],Table2[Relative Volume],"&gt;=1")/Table3[[#This Row],[Count]]</f>
        <v>0.75</v>
      </c>
      <c r="J42" s="1">
        <f>COUNTIFS(Table2[Sub-Sector],Table3[[#This Row],[Sub-Sector]],Table2[% Away From Day Low],"&gt;=0.05")/Table3[[#This Row],[Count]]</f>
        <v>0</v>
      </c>
      <c r="K42" s="1">
        <f>COUNTIFS(Table2[Sub-Sector],Table3[[#This Row],[Sub-Sector]],Table2[% Away From Day High],"&lt;=0.05")/Table3[[#This Row],[Count]]</f>
        <v>0.75</v>
      </c>
      <c r="L42" s="1">
        <f>COUNTIFS(Table2[Sub-Sector],Table3[[#This Row],[Sub-Sector]],Table2[% Away From Current Week Low],"&gt;=0.05")/Table3[[#This Row],[Count]]</f>
        <v>0.25</v>
      </c>
      <c r="M42" s="1">
        <f>COUNTIFS(Table2[Sub-Sector],Table3[[#This Row],[Sub-Sector]],Table2[% Away From Current Week High],"&lt;=0.05")/Table3[[#This Row],[Count]]</f>
        <v>0.5</v>
      </c>
      <c r="N42" s="1">
        <f>COUNTIFS(Table2[Sub-Sector],Table3[[#This Row],[Sub-Sector]],Table2[% Away From Current Month Low],"&gt;=0.05")/Table3[[#This Row],[Count]]</f>
        <v>0.25</v>
      </c>
      <c r="O42" s="1">
        <f>COUNTIFS(Table2[Sub-Sector],Table3[[#This Row],[Sub-Sector]],Table2[% Away From Current Month High],"&lt;=0.05")/Table3[[#This Row],[Count]]</f>
        <v>0</v>
      </c>
      <c r="P42" s="1">
        <f>COUNTIFS(Table2[Sub-Sector],Table3[[#This Row],[Sub-Sector]],Table2[% Away From 52W High],"&lt;=10")/Table3[[#This Row],[Count]]</f>
        <v>0</v>
      </c>
      <c r="Q42" s="1">
        <f>COUNTIFS(Table2[Sub-Sector],Table3[[#This Row],[Sub-Sector]],Table2[% Away From 52W Low],"&gt;=10")/Table3[[#This Row],[Count]]</f>
        <v>1</v>
      </c>
      <c r="R42" s="1">
        <f>COUNTIFS(Table2[Sub-Sector],Table3[[#This Row],[Sub-Sector]],Table2[% Price above 20 EMA],"&gt;=0")/Table3[[#This Row],[Count]]</f>
        <v>0.25</v>
      </c>
      <c r="S42" s="1">
        <f>COUNTIFS(Table2[Sub-Sector],Table3[[#This Row],[Sub-Sector]],Table2[% Price above 50 EMA],"&gt;=0")/Table3[[#This Row],[Count]]</f>
        <v>0</v>
      </c>
      <c r="T42" s="1">
        <f>COUNTIFS(Table2[Sub-Sector],Table3[[#This Row],[Sub-Sector]],Table2[% Price above 200 EMA],"&gt;=0")/Table3[[#This Row],[Count]]</f>
        <v>0.5</v>
      </c>
      <c r="U42" s="1">
        <f>COUNTIFS(Table2[Sub-Sector],Table3[[#This Row],[Sub-Sector]],Table2[Rate of Change - Zone],"Positive")/Table3[[#This Row],[Count]]</f>
        <v>0</v>
      </c>
      <c r="V42" s="1">
        <f>COUNTIFS(Table2[Sub-Sector],Table3[[#This Row],[Sub-Sector]],Table2[Sharpe Ratio],"&gt;=0.10")/Table3[[#This Row],[Count]]</f>
        <v>0.5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469</v>
      </c>
      <c r="X42">
        <f>_xlfn.RANK.AVG(Table3[[#This Row],[Score]],Table3[Score],1)</f>
        <v>78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207</v>
      </c>
      <c r="Z42">
        <f>_xlfn.RANK.AVG(Table3[[#This Row],[Score 2 ]],Table3[[Score 2 ]],1)</f>
        <v>41</v>
      </c>
    </row>
    <row r="43" spans="1:26" x14ac:dyDescent="0.3">
      <c r="A43" t="s">
        <v>776</v>
      </c>
      <c r="B43">
        <f>COUNTIFS(Table2[Sub-Sector],Table3[[#This Row],[Sub-Sector]])</f>
        <v>5</v>
      </c>
      <c r="C43" s="1">
        <f>COUNTIFS(Table2[Sub-Sector],Table3[[#This Row],[Sub-Sector]],Table2[Uptrend],"Uptrend")/Table3[[#This Row],[Count]]</f>
        <v>0.4</v>
      </c>
      <c r="D43" s="1">
        <f>COUNTIFS(Table2[Sub-Sector],Table3[[#This Row],[Sub-Sector]],Table2[1W Return vs Nifty],"&gt;=5")/Table3[[#This Row],[Count]]</f>
        <v>0.8</v>
      </c>
      <c r="E43" s="1">
        <f>COUNTIFS(Table2[Sub-Sector],Table3[[#This Row],[Sub-Sector]],Table2[1M Return vs Nifty],"&gt;=5")/Table3[[#This Row],[Count]]</f>
        <v>1</v>
      </c>
      <c r="F43" s="1">
        <f>COUNTIFS(Table2[Sub-Sector],Table3[[#This Row],[Sub-Sector]],Table2[6M Return vs Nifty],"&gt;=10")/Table3[[#This Row],[Count]]</f>
        <v>0.2</v>
      </c>
      <c r="G43" s="1">
        <f>COUNTIFS(Table2[Sub-Sector],Table3[[#This Row],[Sub-Sector]],Table2[1Y Return vs Nifty],"&gt;=10")/Table3[[#This Row],[Count]]</f>
        <v>0.6</v>
      </c>
      <c r="H43" s="1">
        <f>COUNTIFS(Table2[Sub-Sector],Table3[[#This Row],[Sub-Sector]],Table2[RSI Exponential â€“ 14D],"&gt;=50")/Table3[[#This Row],[Count]]</f>
        <v>1</v>
      </c>
      <c r="I43" s="1">
        <f>COUNTIFS(Table2[Sub-Sector],Table3[[#This Row],[Sub-Sector]],Table2[Relative Volume],"&gt;=1")/Table3[[#This Row],[Count]]</f>
        <v>0.2</v>
      </c>
      <c r="J43" s="1">
        <f>COUNTIFS(Table2[Sub-Sector],Table3[[#This Row],[Sub-Sector]],Table2[% Away From Day Low],"&gt;=0.05")/Table3[[#This Row],[Count]]</f>
        <v>0</v>
      </c>
      <c r="K43" s="1">
        <f>COUNTIFS(Table2[Sub-Sector],Table3[[#This Row],[Sub-Sector]],Table2[% Away From Day High],"&lt;=0.05")/Table3[[#This Row],[Count]]</f>
        <v>1</v>
      </c>
      <c r="L43" s="1">
        <f>COUNTIFS(Table2[Sub-Sector],Table3[[#This Row],[Sub-Sector]],Table2[% Away From Current Week Low],"&gt;=0.05")/Table3[[#This Row],[Count]]</f>
        <v>0.8</v>
      </c>
      <c r="M43" s="1">
        <f>COUNTIFS(Table2[Sub-Sector],Table3[[#This Row],[Sub-Sector]],Table2[% Away From Current Week High],"&lt;=0.05")/Table3[[#This Row],[Count]]</f>
        <v>1</v>
      </c>
      <c r="N43" s="1">
        <f>COUNTIFS(Table2[Sub-Sector],Table3[[#This Row],[Sub-Sector]],Table2[% Away From Current Month Low],"&gt;=0.05")/Table3[[#This Row],[Count]]</f>
        <v>1</v>
      </c>
      <c r="O43" s="1">
        <f>COUNTIFS(Table2[Sub-Sector],Table3[[#This Row],[Sub-Sector]],Table2[% Away From Current Month High],"&lt;=0.05")/Table3[[#This Row],[Count]]</f>
        <v>0.6</v>
      </c>
      <c r="P43" s="1">
        <f>COUNTIFS(Table2[Sub-Sector],Table3[[#This Row],[Sub-Sector]],Table2[% Away From 52W High],"&lt;=10")/Table3[[#This Row],[Count]]</f>
        <v>0</v>
      </c>
      <c r="Q43" s="1">
        <f>COUNTIFS(Table2[Sub-Sector],Table3[[#This Row],[Sub-Sector]],Table2[% Away From 52W Low],"&gt;=10")/Table3[[#This Row],[Count]]</f>
        <v>1</v>
      </c>
      <c r="R43" s="1">
        <f>COUNTIFS(Table2[Sub-Sector],Table3[[#This Row],[Sub-Sector]],Table2[% Price above 20 EMA],"&gt;=0")/Table3[[#This Row],[Count]]</f>
        <v>1</v>
      </c>
      <c r="S43" s="1">
        <f>COUNTIFS(Table2[Sub-Sector],Table3[[#This Row],[Sub-Sector]],Table2[% Price above 50 EMA],"&gt;=0")/Table3[[#This Row],[Count]]</f>
        <v>0.8</v>
      </c>
      <c r="T43" s="1">
        <f>COUNTIFS(Table2[Sub-Sector],Table3[[#This Row],[Sub-Sector]],Table2[% Price above 200 EMA],"&gt;=0")/Table3[[#This Row],[Count]]</f>
        <v>1</v>
      </c>
      <c r="U43" s="1">
        <f>COUNTIFS(Table2[Sub-Sector],Table3[[#This Row],[Sub-Sector]],Table2[Rate of Change - Zone],"Positive")/Table3[[#This Row],[Count]]</f>
        <v>1</v>
      </c>
      <c r="V43" s="1">
        <f>COUNTIFS(Table2[Sub-Sector],Table3[[#This Row],[Sub-Sector]],Table2[Sharpe Ratio],"&gt;=0.10")/Table3[[#This Row],[Count]]</f>
        <v>1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259.5</v>
      </c>
      <c r="X43">
        <f>_xlfn.RANK.AVG(Table3[[#This Row],[Score]],Table3[Score],1)</f>
        <v>15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208.5</v>
      </c>
      <c r="Z43">
        <f>_xlfn.RANK.AVG(Table3[[#This Row],[Score 2 ]],Table3[[Score 2 ]],1)</f>
        <v>42</v>
      </c>
    </row>
    <row r="44" spans="1:26" x14ac:dyDescent="0.3">
      <c r="A44" t="s">
        <v>108</v>
      </c>
      <c r="B44">
        <f>COUNTIFS(Table2[Sub-Sector],Table3[[#This Row],[Sub-Sector]])</f>
        <v>3</v>
      </c>
      <c r="C44" s="1">
        <f>COUNTIFS(Table2[Sub-Sector],Table3[[#This Row],[Sub-Sector]],Table2[Uptrend],"Uptrend")/Table3[[#This Row],[Count]]</f>
        <v>0.33333333333333331</v>
      </c>
      <c r="D44" s="1">
        <f>COUNTIFS(Table2[Sub-Sector],Table3[[#This Row],[Sub-Sector]],Table2[1W Return vs Nifty],"&gt;=5")/Table3[[#This Row],[Count]]</f>
        <v>0.33333333333333331</v>
      </c>
      <c r="E44" s="1">
        <f>COUNTIFS(Table2[Sub-Sector],Table3[[#This Row],[Sub-Sector]],Table2[1M Return vs Nifty],"&gt;=5")/Table3[[#This Row],[Count]]</f>
        <v>0.33333333333333331</v>
      </c>
      <c r="F44" s="1">
        <f>COUNTIFS(Table2[Sub-Sector],Table3[[#This Row],[Sub-Sector]],Table2[6M Return vs Nifty],"&gt;=10")/Table3[[#This Row],[Count]]</f>
        <v>0.33333333333333331</v>
      </c>
      <c r="G44" s="1">
        <f>COUNTIFS(Table2[Sub-Sector],Table3[[#This Row],[Sub-Sector]],Table2[1Y Return vs Nifty],"&gt;=10")/Table3[[#This Row],[Count]]</f>
        <v>1</v>
      </c>
      <c r="H44" s="1">
        <f>COUNTIFS(Table2[Sub-Sector],Table3[[#This Row],[Sub-Sector]],Table2[RSI Exponential â€“ 14D],"&gt;=50")/Table3[[#This Row],[Count]]</f>
        <v>0.66666666666666663</v>
      </c>
      <c r="I44" s="1">
        <f>COUNTIFS(Table2[Sub-Sector],Table3[[#This Row],[Sub-Sector]],Table2[Relative Volume],"&gt;=1")/Table3[[#This Row],[Count]]</f>
        <v>0</v>
      </c>
      <c r="J44" s="1">
        <f>COUNTIFS(Table2[Sub-Sector],Table3[[#This Row],[Sub-Sector]],Table2[% Away From Day Low],"&gt;=0.05")/Table3[[#This Row],[Count]]</f>
        <v>0</v>
      </c>
      <c r="K44" s="1">
        <f>COUNTIFS(Table2[Sub-Sector],Table3[[#This Row],[Sub-Sector]],Table2[% Away From Day High],"&lt;=0.05")/Table3[[#This Row],[Count]]</f>
        <v>1</v>
      </c>
      <c r="L44" s="1">
        <f>COUNTIFS(Table2[Sub-Sector],Table3[[#This Row],[Sub-Sector]],Table2[% Away From Current Week Low],"&gt;=0.05")/Table3[[#This Row],[Count]]</f>
        <v>0.33333333333333331</v>
      </c>
      <c r="M44" s="1">
        <f>COUNTIFS(Table2[Sub-Sector],Table3[[#This Row],[Sub-Sector]],Table2[% Away From Current Week High],"&lt;=0.05")/Table3[[#This Row],[Count]]</f>
        <v>1</v>
      </c>
      <c r="N44" s="1">
        <f>COUNTIFS(Table2[Sub-Sector],Table3[[#This Row],[Sub-Sector]],Table2[% Away From Current Month Low],"&gt;=0.05")/Table3[[#This Row],[Count]]</f>
        <v>0.66666666666666663</v>
      </c>
      <c r="O44" s="1">
        <f>COUNTIFS(Table2[Sub-Sector],Table3[[#This Row],[Sub-Sector]],Table2[% Away From Current Month High],"&lt;=0.05")/Table3[[#This Row],[Count]]</f>
        <v>0.33333333333333331</v>
      </c>
      <c r="P44" s="1">
        <f>COUNTIFS(Table2[Sub-Sector],Table3[[#This Row],[Sub-Sector]],Table2[% Away From 52W High],"&lt;=10")/Table3[[#This Row],[Count]]</f>
        <v>0</v>
      </c>
      <c r="Q44" s="1">
        <f>COUNTIFS(Table2[Sub-Sector],Table3[[#This Row],[Sub-Sector]],Table2[% Away From 52W Low],"&gt;=10")/Table3[[#This Row],[Count]]</f>
        <v>1</v>
      </c>
      <c r="R44" s="1">
        <f>COUNTIFS(Table2[Sub-Sector],Table3[[#This Row],[Sub-Sector]],Table2[% Price above 20 EMA],"&gt;=0")/Table3[[#This Row],[Count]]</f>
        <v>0.66666666666666663</v>
      </c>
      <c r="S44" s="1">
        <f>COUNTIFS(Table2[Sub-Sector],Table3[[#This Row],[Sub-Sector]],Table2[% Price above 50 EMA],"&gt;=0")/Table3[[#This Row],[Count]]</f>
        <v>0.33333333333333331</v>
      </c>
      <c r="T44" s="1">
        <f>COUNTIFS(Table2[Sub-Sector],Table3[[#This Row],[Sub-Sector]],Table2[% Price above 200 EMA],"&gt;=0")/Table3[[#This Row],[Count]]</f>
        <v>1</v>
      </c>
      <c r="U44" s="1">
        <f>COUNTIFS(Table2[Sub-Sector],Table3[[#This Row],[Sub-Sector]],Table2[Rate of Change - Zone],"Positive")/Table3[[#This Row],[Count]]</f>
        <v>0.66666666666666663</v>
      </c>
      <c r="V44" s="1">
        <f>COUNTIFS(Table2[Sub-Sector],Table3[[#This Row],[Sub-Sector]],Table2[Sharpe Ratio],"&gt;=0.10")/Table3[[#This Row],[Count]]</f>
        <v>0.33333333333333331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362.5</v>
      </c>
      <c r="X44">
        <f>_xlfn.RANK.AVG(Table3[[#This Row],[Score]],Table3[Score],1)</f>
        <v>46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211</v>
      </c>
      <c r="Z44">
        <f>_xlfn.RANK.AVG(Table3[[#This Row],[Score 2 ]],Table3[[Score 2 ]],1)</f>
        <v>43</v>
      </c>
    </row>
    <row r="45" spans="1:26" x14ac:dyDescent="0.3">
      <c r="A45" t="s">
        <v>276</v>
      </c>
      <c r="B45">
        <f>COUNTIFS(Table2[Sub-Sector],Table3[[#This Row],[Sub-Sector]])</f>
        <v>11</v>
      </c>
      <c r="C45" s="1">
        <f>COUNTIFS(Table2[Sub-Sector],Table3[[#This Row],[Sub-Sector]],Table2[Uptrend],"Uptrend")/Table3[[#This Row],[Count]]</f>
        <v>0.18181818181818182</v>
      </c>
      <c r="D45" s="1">
        <f>COUNTIFS(Table2[Sub-Sector],Table3[[#This Row],[Sub-Sector]],Table2[1W Return vs Nifty],"&gt;=5")/Table3[[#This Row],[Count]]</f>
        <v>0.27272727272727271</v>
      </c>
      <c r="E45" s="1">
        <f>COUNTIFS(Table2[Sub-Sector],Table3[[#This Row],[Sub-Sector]],Table2[1M Return vs Nifty],"&gt;=5")/Table3[[#This Row],[Count]]</f>
        <v>0.18181818181818182</v>
      </c>
      <c r="F45" s="1">
        <f>COUNTIFS(Table2[Sub-Sector],Table3[[#This Row],[Sub-Sector]],Table2[6M Return vs Nifty],"&gt;=10")/Table3[[#This Row],[Count]]</f>
        <v>0.54545454545454541</v>
      </c>
      <c r="G45" s="1">
        <f>COUNTIFS(Table2[Sub-Sector],Table3[[#This Row],[Sub-Sector]],Table2[1Y Return vs Nifty],"&gt;=10")/Table3[[#This Row],[Count]]</f>
        <v>0.63636363636363635</v>
      </c>
      <c r="H45" s="1">
        <f>COUNTIFS(Table2[Sub-Sector],Table3[[#This Row],[Sub-Sector]],Table2[RSI Exponential â€“ 14D],"&gt;=50")/Table3[[#This Row],[Count]]</f>
        <v>0.45454545454545453</v>
      </c>
      <c r="I45" s="1">
        <f>COUNTIFS(Table2[Sub-Sector],Table3[[#This Row],[Sub-Sector]],Table2[Relative Volume],"&gt;=1")/Table3[[#This Row],[Count]]</f>
        <v>0.27272727272727271</v>
      </c>
      <c r="J45" s="1">
        <f>COUNTIFS(Table2[Sub-Sector],Table3[[#This Row],[Sub-Sector]],Table2[% Away From Day Low],"&gt;=0.05")/Table3[[#This Row],[Count]]</f>
        <v>0</v>
      </c>
      <c r="K45" s="1">
        <f>COUNTIFS(Table2[Sub-Sector],Table3[[#This Row],[Sub-Sector]],Table2[% Away From Day High],"&lt;=0.05")/Table3[[#This Row],[Count]]</f>
        <v>1</v>
      </c>
      <c r="L45" s="1">
        <f>COUNTIFS(Table2[Sub-Sector],Table3[[#This Row],[Sub-Sector]],Table2[% Away From Current Week Low],"&gt;=0.05")/Table3[[#This Row],[Count]]</f>
        <v>9.0909090909090912E-2</v>
      </c>
      <c r="M45" s="1">
        <f>COUNTIFS(Table2[Sub-Sector],Table3[[#This Row],[Sub-Sector]],Table2[% Away From Current Week High],"&lt;=0.05")/Table3[[#This Row],[Count]]</f>
        <v>0.72727272727272729</v>
      </c>
      <c r="N45" s="1">
        <f>COUNTIFS(Table2[Sub-Sector],Table3[[#This Row],[Sub-Sector]],Table2[% Away From Current Month Low],"&gt;=0.05")/Table3[[#This Row],[Count]]</f>
        <v>0.54545454545454541</v>
      </c>
      <c r="O45" s="1">
        <f>COUNTIFS(Table2[Sub-Sector],Table3[[#This Row],[Sub-Sector]],Table2[% Away From Current Month High],"&lt;=0.05")/Table3[[#This Row],[Count]]</f>
        <v>0.27272727272727271</v>
      </c>
      <c r="P45" s="1">
        <f>COUNTIFS(Table2[Sub-Sector],Table3[[#This Row],[Sub-Sector]],Table2[% Away From 52W High],"&lt;=10")/Table3[[#This Row],[Count]]</f>
        <v>9.0909090909090912E-2</v>
      </c>
      <c r="Q45" s="1">
        <f>COUNTIFS(Table2[Sub-Sector],Table3[[#This Row],[Sub-Sector]],Table2[% Away From 52W Low],"&gt;=10")/Table3[[#This Row],[Count]]</f>
        <v>0.90909090909090906</v>
      </c>
      <c r="R45" s="1">
        <f>COUNTIFS(Table2[Sub-Sector],Table3[[#This Row],[Sub-Sector]],Table2[% Price above 20 EMA],"&gt;=0")/Table3[[#This Row],[Count]]</f>
        <v>0.45454545454545453</v>
      </c>
      <c r="S45" s="1">
        <f>COUNTIFS(Table2[Sub-Sector],Table3[[#This Row],[Sub-Sector]],Table2[% Price above 50 EMA],"&gt;=0")/Table3[[#This Row],[Count]]</f>
        <v>0.27272727272727271</v>
      </c>
      <c r="T45" s="1">
        <f>COUNTIFS(Table2[Sub-Sector],Table3[[#This Row],[Sub-Sector]],Table2[% Price above 200 EMA],"&gt;=0")/Table3[[#This Row],[Count]]</f>
        <v>0.63636363636363635</v>
      </c>
      <c r="U45" s="1">
        <f>COUNTIFS(Table2[Sub-Sector],Table3[[#This Row],[Sub-Sector]],Table2[Rate of Change - Zone],"Positive")/Table3[[#This Row],[Count]]</f>
        <v>0.36363636363636365</v>
      </c>
      <c r="V45" s="1">
        <f>COUNTIFS(Table2[Sub-Sector],Table3[[#This Row],[Sub-Sector]],Table2[Sharpe Ratio],"&gt;=0.10")/Table3[[#This Row],[Count]]</f>
        <v>0.18181818181818182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414.5</v>
      </c>
      <c r="X45">
        <f>_xlfn.RANK.AVG(Table3[[#This Row],[Score]],Table3[Score],1)</f>
        <v>59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212</v>
      </c>
      <c r="Z45">
        <f>_xlfn.RANK.AVG(Table3[[#This Row],[Score 2 ]],Table3[[Score 2 ]],1)</f>
        <v>44</v>
      </c>
    </row>
    <row r="46" spans="1:26" x14ac:dyDescent="0.3">
      <c r="A46" t="s">
        <v>195</v>
      </c>
      <c r="B46">
        <f>COUNTIFS(Table2[Sub-Sector],Table3[[#This Row],[Sub-Sector]])</f>
        <v>9</v>
      </c>
      <c r="C46" s="1">
        <f>COUNTIFS(Table2[Sub-Sector],Table3[[#This Row],[Sub-Sector]],Table2[Uptrend],"Uptrend")/Table3[[#This Row],[Count]]</f>
        <v>0.1111111111111111</v>
      </c>
      <c r="D46" s="1">
        <f>COUNTIFS(Table2[Sub-Sector],Table3[[#This Row],[Sub-Sector]],Table2[1W Return vs Nifty],"&gt;=5")/Table3[[#This Row],[Count]]</f>
        <v>0.33333333333333331</v>
      </c>
      <c r="E46" s="1">
        <f>COUNTIFS(Table2[Sub-Sector],Table3[[#This Row],[Sub-Sector]],Table2[1M Return vs Nifty],"&gt;=5")/Table3[[#This Row],[Count]]</f>
        <v>0.1111111111111111</v>
      </c>
      <c r="F46" s="1">
        <f>COUNTIFS(Table2[Sub-Sector],Table3[[#This Row],[Sub-Sector]],Table2[6M Return vs Nifty],"&gt;=10")/Table3[[#This Row],[Count]]</f>
        <v>0.22222222222222221</v>
      </c>
      <c r="G46" s="1">
        <f>COUNTIFS(Table2[Sub-Sector],Table3[[#This Row],[Sub-Sector]],Table2[1Y Return vs Nifty],"&gt;=10")/Table3[[#This Row],[Count]]</f>
        <v>0.33333333333333331</v>
      </c>
      <c r="H46" s="1">
        <f>COUNTIFS(Table2[Sub-Sector],Table3[[#This Row],[Sub-Sector]],Table2[RSI Exponential â€“ 14D],"&gt;=50")/Table3[[#This Row],[Count]]</f>
        <v>0.66666666666666663</v>
      </c>
      <c r="I46" s="1">
        <f>COUNTIFS(Table2[Sub-Sector],Table3[[#This Row],[Sub-Sector]],Table2[Relative Volume],"&gt;=1")/Table3[[#This Row],[Count]]</f>
        <v>0.44444444444444442</v>
      </c>
      <c r="J46" s="1">
        <f>COUNTIFS(Table2[Sub-Sector],Table3[[#This Row],[Sub-Sector]],Table2[% Away From Day Low],"&gt;=0.05")/Table3[[#This Row],[Count]]</f>
        <v>0</v>
      </c>
      <c r="K46" s="1">
        <f>COUNTIFS(Table2[Sub-Sector],Table3[[#This Row],[Sub-Sector]],Table2[% Away From Day High],"&lt;=0.05")/Table3[[#This Row],[Count]]</f>
        <v>1</v>
      </c>
      <c r="L46" s="1">
        <f>COUNTIFS(Table2[Sub-Sector],Table3[[#This Row],[Sub-Sector]],Table2[% Away From Current Week Low],"&gt;=0.05")/Table3[[#This Row],[Count]]</f>
        <v>0.44444444444444442</v>
      </c>
      <c r="M46" s="1">
        <f>COUNTIFS(Table2[Sub-Sector],Table3[[#This Row],[Sub-Sector]],Table2[% Away From Current Week High],"&lt;=0.05")/Table3[[#This Row],[Count]]</f>
        <v>0.66666666666666663</v>
      </c>
      <c r="N46" s="1">
        <f>COUNTIFS(Table2[Sub-Sector],Table3[[#This Row],[Sub-Sector]],Table2[% Away From Current Month Low],"&gt;=0.05")/Table3[[#This Row],[Count]]</f>
        <v>0.88888888888888884</v>
      </c>
      <c r="O46" s="1">
        <f>COUNTIFS(Table2[Sub-Sector],Table3[[#This Row],[Sub-Sector]],Table2[% Away From Current Month High],"&lt;=0.05")/Table3[[#This Row],[Count]]</f>
        <v>0.33333333333333331</v>
      </c>
      <c r="P46" s="1">
        <f>COUNTIFS(Table2[Sub-Sector],Table3[[#This Row],[Sub-Sector]],Table2[% Away From 52W High],"&lt;=10")/Table3[[#This Row],[Count]]</f>
        <v>0.1111111111111111</v>
      </c>
      <c r="Q46" s="1">
        <f>COUNTIFS(Table2[Sub-Sector],Table3[[#This Row],[Sub-Sector]],Table2[% Away From 52W Low],"&gt;=10")/Table3[[#This Row],[Count]]</f>
        <v>0.66666666666666663</v>
      </c>
      <c r="R46" s="1">
        <f>COUNTIFS(Table2[Sub-Sector],Table3[[#This Row],[Sub-Sector]],Table2[% Price above 20 EMA],"&gt;=0")/Table3[[#This Row],[Count]]</f>
        <v>0.44444444444444442</v>
      </c>
      <c r="S46" s="1">
        <f>COUNTIFS(Table2[Sub-Sector],Table3[[#This Row],[Sub-Sector]],Table2[% Price above 50 EMA],"&gt;=0")/Table3[[#This Row],[Count]]</f>
        <v>0.22222222222222221</v>
      </c>
      <c r="T46" s="1">
        <f>COUNTIFS(Table2[Sub-Sector],Table3[[#This Row],[Sub-Sector]],Table2[% Price above 200 EMA],"&gt;=0")/Table3[[#This Row],[Count]]</f>
        <v>0.33333333333333331</v>
      </c>
      <c r="U46" s="1">
        <f>COUNTIFS(Table2[Sub-Sector],Table3[[#This Row],[Sub-Sector]],Table2[Rate of Change - Zone],"Positive")/Table3[[#This Row],[Count]]</f>
        <v>0.77777777777777779</v>
      </c>
      <c r="V46" s="1">
        <f>COUNTIFS(Table2[Sub-Sector],Table3[[#This Row],[Sub-Sector]],Table2[Sharpe Ratio],"&gt;=0.10")/Table3[[#This Row],[Count]]</f>
        <v>0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425</v>
      </c>
      <c r="X46">
        <f>_xlfn.RANK.AVG(Table3[[#This Row],[Score]],Table3[Score],1)</f>
        <v>63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218.5</v>
      </c>
      <c r="Z46">
        <f>_xlfn.RANK.AVG(Table3[[#This Row],[Score 2 ]],Table3[[Score 2 ]],1)</f>
        <v>45</v>
      </c>
    </row>
    <row r="47" spans="1:26" x14ac:dyDescent="0.3">
      <c r="A47" t="s">
        <v>454</v>
      </c>
      <c r="B47">
        <f>COUNTIFS(Table2[Sub-Sector],Table3[[#This Row],[Sub-Sector]])</f>
        <v>4</v>
      </c>
      <c r="C47" s="1">
        <f>COUNTIFS(Table2[Sub-Sector],Table3[[#This Row],[Sub-Sector]],Table2[Uptrend],"Uptrend")/Table3[[#This Row],[Count]]</f>
        <v>0.25</v>
      </c>
      <c r="D47" s="1">
        <f>COUNTIFS(Table2[Sub-Sector],Table3[[#This Row],[Sub-Sector]],Table2[1W Return vs Nifty],"&gt;=5")/Table3[[#This Row],[Count]]</f>
        <v>0.5</v>
      </c>
      <c r="E47" s="1">
        <f>COUNTIFS(Table2[Sub-Sector],Table3[[#This Row],[Sub-Sector]],Table2[1M Return vs Nifty],"&gt;=5")/Table3[[#This Row],[Count]]</f>
        <v>0.25</v>
      </c>
      <c r="F47" s="1">
        <f>COUNTIFS(Table2[Sub-Sector],Table3[[#This Row],[Sub-Sector]],Table2[6M Return vs Nifty],"&gt;=10")/Table3[[#This Row],[Count]]</f>
        <v>0.25</v>
      </c>
      <c r="G47" s="1">
        <f>COUNTIFS(Table2[Sub-Sector],Table3[[#This Row],[Sub-Sector]],Table2[1Y Return vs Nifty],"&gt;=10")/Table3[[#This Row],[Count]]</f>
        <v>0.75</v>
      </c>
      <c r="H47" s="1">
        <f>COUNTIFS(Table2[Sub-Sector],Table3[[#This Row],[Sub-Sector]],Table2[RSI Exponential â€“ 14D],"&gt;=50")/Table3[[#This Row],[Count]]</f>
        <v>0.75</v>
      </c>
      <c r="I47" s="1">
        <f>COUNTIFS(Table2[Sub-Sector],Table3[[#This Row],[Sub-Sector]],Table2[Relative Volume],"&gt;=1")/Table3[[#This Row],[Count]]</f>
        <v>0.25</v>
      </c>
      <c r="J47" s="1">
        <f>COUNTIFS(Table2[Sub-Sector],Table3[[#This Row],[Sub-Sector]],Table2[% Away From Day Low],"&gt;=0.05")/Table3[[#This Row],[Count]]</f>
        <v>0</v>
      </c>
      <c r="K47" s="1">
        <f>COUNTIFS(Table2[Sub-Sector],Table3[[#This Row],[Sub-Sector]],Table2[% Away From Day High],"&lt;=0.05")/Table3[[#This Row],[Count]]</f>
        <v>1</v>
      </c>
      <c r="L47" s="1">
        <f>COUNTIFS(Table2[Sub-Sector],Table3[[#This Row],[Sub-Sector]],Table2[% Away From Current Week Low],"&gt;=0.05")/Table3[[#This Row],[Count]]</f>
        <v>0.5</v>
      </c>
      <c r="M47" s="1">
        <f>COUNTIFS(Table2[Sub-Sector],Table3[[#This Row],[Sub-Sector]],Table2[% Away From Current Week High],"&lt;=0.05")/Table3[[#This Row],[Count]]</f>
        <v>1</v>
      </c>
      <c r="N47" s="1">
        <f>COUNTIFS(Table2[Sub-Sector],Table3[[#This Row],[Sub-Sector]],Table2[% Away From Current Month Low],"&gt;=0.05")/Table3[[#This Row],[Count]]</f>
        <v>1</v>
      </c>
      <c r="O47" s="1">
        <f>COUNTIFS(Table2[Sub-Sector],Table3[[#This Row],[Sub-Sector]],Table2[% Away From Current Month High],"&lt;=0.05")/Table3[[#This Row],[Count]]</f>
        <v>0.25</v>
      </c>
      <c r="P47" s="1">
        <f>COUNTIFS(Table2[Sub-Sector],Table3[[#This Row],[Sub-Sector]],Table2[% Away From 52W High],"&lt;=10")/Table3[[#This Row],[Count]]</f>
        <v>0.25</v>
      </c>
      <c r="Q47" s="1">
        <f>COUNTIFS(Table2[Sub-Sector],Table3[[#This Row],[Sub-Sector]],Table2[% Away From 52W Low],"&gt;=10")/Table3[[#This Row],[Count]]</f>
        <v>1</v>
      </c>
      <c r="R47" s="1">
        <f>COUNTIFS(Table2[Sub-Sector],Table3[[#This Row],[Sub-Sector]],Table2[% Price above 20 EMA],"&gt;=0")/Table3[[#This Row],[Count]]</f>
        <v>0.75</v>
      </c>
      <c r="S47" s="1">
        <f>COUNTIFS(Table2[Sub-Sector],Table3[[#This Row],[Sub-Sector]],Table2[% Price above 50 EMA],"&gt;=0")/Table3[[#This Row],[Count]]</f>
        <v>0.25</v>
      </c>
      <c r="T47" s="1">
        <f>COUNTIFS(Table2[Sub-Sector],Table3[[#This Row],[Sub-Sector]],Table2[% Price above 200 EMA],"&gt;=0")/Table3[[#This Row],[Count]]</f>
        <v>0.5</v>
      </c>
      <c r="U47" s="1">
        <f>COUNTIFS(Table2[Sub-Sector],Table3[[#This Row],[Sub-Sector]],Table2[Rate of Change - Zone],"Positive")/Table3[[#This Row],[Count]]</f>
        <v>0.5</v>
      </c>
      <c r="V47" s="1">
        <f>COUNTIFS(Table2[Sub-Sector],Table3[[#This Row],[Sub-Sector]],Table2[Sharpe Ratio],"&gt;=0.10")/Table3[[#This Row],[Count]]</f>
        <v>0.5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371</v>
      </c>
      <c r="X47">
        <f>_xlfn.RANK.AVG(Table3[[#This Row],[Score]],Table3[Score],1)</f>
        <v>48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222.5</v>
      </c>
      <c r="Z47">
        <f>_xlfn.RANK.AVG(Table3[[#This Row],[Score 2 ]],Table3[[Score 2 ]],1)</f>
        <v>46</v>
      </c>
    </row>
    <row r="48" spans="1:26" x14ac:dyDescent="0.3">
      <c r="A48" t="s">
        <v>988</v>
      </c>
      <c r="B48">
        <f>COUNTIFS(Table2[Sub-Sector],Table3[[#This Row],[Sub-Sector]])</f>
        <v>1</v>
      </c>
      <c r="C48" s="1">
        <f>COUNTIFS(Table2[Sub-Sector],Table3[[#This Row],[Sub-Sector]],Table2[Uptrend],"Uptrend")/Table3[[#This Row],[Count]]</f>
        <v>0</v>
      </c>
      <c r="D48" s="1">
        <f>COUNTIFS(Table2[Sub-Sector],Table3[[#This Row],[Sub-Sector]],Table2[1W Return vs Nifty],"&gt;=5")/Table3[[#This Row],[Count]]</f>
        <v>0</v>
      </c>
      <c r="E48" s="1">
        <f>COUNTIFS(Table2[Sub-Sector],Table3[[#This Row],[Sub-Sector]],Table2[1M Return vs Nifty],"&gt;=5")/Table3[[#This Row],[Count]]</f>
        <v>0</v>
      </c>
      <c r="F48" s="1">
        <f>COUNTIFS(Table2[Sub-Sector],Table3[[#This Row],[Sub-Sector]],Table2[6M Return vs Nifty],"&gt;=10")/Table3[[#This Row],[Count]]</f>
        <v>0</v>
      </c>
      <c r="G48" s="1">
        <f>COUNTIFS(Table2[Sub-Sector],Table3[[#This Row],[Sub-Sector]],Table2[1Y Return vs Nifty],"&gt;=10")/Table3[[#This Row],[Count]]</f>
        <v>0</v>
      </c>
      <c r="H48" s="1">
        <f>COUNTIFS(Table2[Sub-Sector],Table3[[#This Row],[Sub-Sector]],Table2[RSI Exponential â€“ 14D],"&gt;=50")/Table3[[#This Row],[Count]]</f>
        <v>1</v>
      </c>
      <c r="I48" s="1">
        <f>COUNTIFS(Table2[Sub-Sector],Table3[[#This Row],[Sub-Sector]],Table2[Relative Volume],"&gt;=1")/Table3[[#This Row],[Count]]</f>
        <v>1</v>
      </c>
      <c r="J48" s="1">
        <f>COUNTIFS(Table2[Sub-Sector],Table3[[#This Row],[Sub-Sector]],Table2[% Away From Day Low],"&gt;=0.05")/Table3[[#This Row],[Count]]</f>
        <v>0</v>
      </c>
      <c r="K48" s="1">
        <f>COUNTIFS(Table2[Sub-Sector],Table3[[#This Row],[Sub-Sector]],Table2[% Away From Day High],"&lt;=0.05")/Table3[[#This Row],[Count]]</f>
        <v>1</v>
      </c>
      <c r="L48" s="1">
        <f>COUNTIFS(Table2[Sub-Sector],Table3[[#This Row],[Sub-Sector]],Table2[% Away From Current Week Low],"&gt;=0.05")/Table3[[#This Row],[Count]]</f>
        <v>0</v>
      </c>
      <c r="M48" s="1">
        <f>COUNTIFS(Table2[Sub-Sector],Table3[[#This Row],[Sub-Sector]],Table2[% Away From Current Week High],"&lt;=0.05")/Table3[[#This Row],[Count]]</f>
        <v>1</v>
      </c>
      <c r="N48" s="1">
        <f>COUNTIFS(Table2[Sub-Sector],Table3[[#This Row],[Sub-Sector]],Table2[% Away From Current Month Low],"&gt;=0.05")/Table3[[#This Row],[Count]]</f>
        <v>1</v>
      </c>
      <c r="O48" s="1">
        <f>COUNTIFS(Table2[Sub-Sector],Table3[[#This Row],[Sub-Sector]],Table2[% Away From Current Month High],"&lt;=0.05")/Table3[[#This Row],[Count]]</f>
        <v>1</v>
      </c>
      <c r="P48" s="1">
        <f>COUNTIFS(Table2[Sub-Sector],Table3[[#This Row],[Sub-Sector]],Table2[% Away From 52W High],"&lt;=10")/Table3[[#This Row],[Count]]</f>
        <v>0</v>
      </c>
      <c r="Q48" s="1">
        <f>COUNTIFS(Table2[Sub-Sector],Table3[[#This Row],[Sub-Sector]],Table2[% Away From 52W Low],"&gt;=10")/Table3[[#This Row],[Count]]</f>
        <v>1</v>
      </c>
      <c r="R48" s="1">
        <f>COUNTIFS(Table2[Sub-Sector],Table3[[#This Row],[Sub-Sector]],Table2[% Price above 20 EMA],"&gt;=0")/Table3[[#This Row],[Count]]</f>
        <v>1</v>
      </c>
      <c r="S48" s="1">
        <f>COUNTIFS(Table2[Sub-Sector],Table3[[#This Row],[Sub-Sector]],Table2[% Price above 50 EMA],"&gt;=0")/Table3[[#This Row],[Count]]</f>
        <v>0</v>
      </c>
      <c r="T48" s="1">
        <f>COUNTIFS(Table2[Sub-Sector],Table3[[#This Row],[Sub-Sector]],Table2[% Price above 200 EMA],"&gt;=0")/Table3[[#This Row],[Count]]</f>
        <v>1</v>
      </c>
      <c r="U48" s="1">
        <f>COUNTIFS(Table2[Sub-Sector],Table3[[#This Row],[Sub-Sector]],Table2[Rate of Change - Zone],"Positive")/Table3[[#This Row],[Count]]</f>
        <v>1</v>
      </c>
      <c r="V48" s="1">
        <f>COUNTIFS(Table2[Sub-Sector],Table3[[#This Row],[Sub-Sector]],Table2[Sharpe Ratio],"&gt;=0.10")/Table3[[#This Row],[Count]]</f>
        <v>0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522.5</v>
      </c>
      <c r="X48">
        <f>_xlfn.RANK.AVG(Table3[[#This Row],[Score]],Table3[Score],1)</f>
        <v>89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</v>
      </c>
      <c r="Z48">
        <f>_xlfn.RANK.AVG(Table3[[#This Row],[Score 2 ]],Table3[[Score 2 ]],1)</f>
        <v>47</v>
      </c>
    </row>
    <row r="49" spans="1:26" x14ac:dyDescent="0.3">
      <c r="A49" t="s">
        <v>156</v>
      </c>
      <c r="B49">
        <f>COUNTIFS(Table2[Sub-Sector],Table3[[#This Row],[Sub-Sector]])</f>
        <v>1</v>
      </c>
      <c r="C49" s="1">
        <f>COUNTIFS(Table2[Sub-Sector],Table3[[#This Row],[Sub-Sector]],Table2[Uptrend],"Uptrend")/Table3[[#This Row],[Count]]</f>
        <v>0</v>
      </c>
      <c r="D49" s="1">
        <f>COUNTIFS(Table2[Sub-Sector],Table3[[#This Row],[Sub-Sector]],Table2[1W Return vs Nifty],"&gt;=5")/Table3[[#This Row],[Count]]</f>
        <v>1</v>
      </c>
      <c r="E49" s="1">
        <f>COUNTIFS(Table2[Sub-Sector],Table3[[#This Row],[Sub-Sector]],Table2[1M Return vs Nifty],"&gt;=5")/Table3[[#This Row],[Count]]</f>
        <v>1</v>
      </c>
      <c r="F49" s="1">
        <f>COUNTIFS(Table2[Sub-Sector],Table3[[#This Row],[Sub-Sector]],Table2[6M Return vs Nifty],"&gt;=10")/Table3[[#This Row],[Count]]</f>
        <v>0</v>
      </c>
      <c r="G49" s="1">
        <f>COUNTIFS(Table2[Sub-Sector],Table3[[#This Row],[Sub-Sector]],Table2[1Y Return vs Nifty],"&gt;=10")/Table3[[#This Row],[Count]]</f>
        <v>1</v>
      </c>
      <c r="H49" s="1">
        <f>COUNTIFS(Table2[Sub-Sector],Table3[[#This Row],[Sub-Sector]],Table2[RSI Exponential â€“ 14D],"&gt;=50")/Table3[[#This Row],[Count]]</f>
        <v>1</v>
      </c>
      <c r="I49" s="1">
        <f>COUNTIFS(Table2[Sub-Sector],Table3[[#This Row],[Sub-Sector]],Table2[Relative Volume],"&gt;=1")/Table3[[#This Row],[Count]]</f>
        <v>0</v>
      </c>
      <c r="J49" s="1">
        <f>COUNTIFS(Table2[Sub-Sector],Table3[[#This Row],[Sub-Sector]],Table2[% Away From Day Low],"&gt;=0.05")/Table3[[#This Row],[Count]]</f>
        <v>0</v>
      </c>
      <c r="K49" s="1">
        <f>COUNTIFS(Table2[Sub-Sector],Table3[[#This Row],[Sub-Sector]],Table2[% Away From Day High],"&lt;=0.05")/Table3[[#This Row],[Count]]</f>
        <v>1</v>
      </c>
      <c r="L49" s="1">
        <f>COUNTIFS(Table2[Sub-Sector],Table3[[#This Row],[Sub-Sector]],Table2[% Away From Current Week Low],"&gt;=0.05")/Table3[[#This Row],[Count]]</f>
        <v>1</v>
      </c>
      <c r="M49" s="1">
        <f>COUNTIFS(Table2[Sub-Sector],Table3[[#This Row],[Sub-Sector]],Table2[% Away From Current Week High],"&lt;=0.05")/Table3[[#This Row],[Count]]</f>
        <v>1</v>
      </c>
      <c r="N49" s="1">
        <f>COUNTIFS(Table2[Sub-Sector],Table3[[#This Row],[Sub-Sector]],Table2[% Away From Current Month Low],"&gt;=0.05")/Table3[[#This Row],[Count]]</f>
        <v>1</v>
      </c>
      <c r="O49" s="1">
        <f>COUNTIFS(Table2[Sub-Sector],Table3[[#This Row],[Sub-Sector]],Table2[% Away From Current Month High],"&lt;=0.05")/Table3[[#This Row],[Count]]</f>
        <v>1</v>
      </c>
      <c r="P49" s="1">
        <f>COUNTIFS(Table2[Sub-Sector],Table3[[#This Row],[Sub-Sector]],Table2[% Away From 52W High],"&lt;=10")/Table3[[#This Row],[Count]]</f>
        <v>0</v>
      </c>
      <c r="Q49" s="1">
        <f>COUNTIFS(Table2[Sub-Sector],Table3[[#This Row],[Sub-Sector]],Table2[% Away From 52W Low],"&gt;=10")/Table3[[#This Row],[Count]]</f>
        <v>1</v>
      </c>
      <c r="R49" s="1">
        <f>COUNTIFS(Table2[Sub-Sector],Table3[[#This Row],[Sub-Sector]],Table2[% Price above 20 EMA],"&gt;=0")/Table3[[#This Row],[Count]]</f>
        <v>1</v>
      </c>
      <c r="S49" s="1">
        <f>COUNTIFS(Table2[Sub-Sector],Table3[[#This Row],[Sub-Sector]],Table2[% Price above 50 EMA],"&gt;=0")/Table3[[#This Row],[Count]]</f>
        <v>1</v>
      </c>
      <c r="T49" s="1">
        <f>COUNTIFS(Table2[Sub-Sector],Table3[[#This Row],[Sub-Sector]],Table2[% Price above 200 EMA],"&gt;=0")/Table3[[#This Row],[Count]]</f>
        <v>1</v>
      </c>
      <c r="U49" s="1">
        <f>COUNTIFS(Table2[Sub-Sector],Table3[[#This Row],[Sub-Sector]],Table2[Rate of Change - Zone],"Positive")/Table3[[#This Row],[Count]]</f>
        <v>1</v>
      </c>
      <c r="V49" s="1">
        <f>COUNTIFS(Table2[Sub-Sector],Table3[[#This Row],[Sub-Sector]],Table2[Sharpe Ratio],"&gt;=0.10")/Table3[[#This Row],[Count]]</f>
        <v>1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331</v>
      </c>
      <c r="X49">
        <f>_xlfn.RANK.AVG(Table3[[#This Row],[Score]],Table3[Score],1)</f>
        <v>36.5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224.5</v>
      </c>
      <c r="Z49">
        <f>_xlfn.RANK.AVG(Table3[[#This Row],[Score 2 ]],Table3[[Score 2 ]],1)</f>
        <v>50</v>
      </c>
    </row>
    <row r="50" spans="1:26" x14ac:dyDescent="0.3">
      <c r="A50" t="s">
        <v>1044</v>
      </c>
      <c r="B50">
        <f>COUNTIFS(Table2[Sub-Sector],Table3[[#This Row],[Sub-Sector]])</f>
        <v>2</v>
      </c>
      <c r="C50" s="1">
        <f>COUNTIFS(Table2[Sub-Sector],Table3[[#This Row],[Sub-Sector]],Table2[Uptrend],"Uptrend")/Table3[[#This Row],[Count]]</f>
        <v>0</v>
      </c>
      <c r="D50" s="1">
        <f>COUNTIFS(Table2[Sub-Sector],Table3[[#This Row],[Sub-Sector]],Table2[1W Return vs Nifty],"&gt;=5")/Table3[[#This Row],[Count]]</f>
        <v>0.5</v>
      </c>
      <c r="E50" s="1">
        <f>COUNTIFS(Table2[Sub-Sector],Table3[[#This Row],[Sub-Sector]],Table2[1M Return vs Nifty],"&gt;=5")/Table3[[#This Row],[Count]]</f>
        <v>0.5</v>
      </c>
      <c r="F50" s="1">
        <f>COUNTIFS(Table2[Sub-Sector],Table3[[#This Row],[Sub-Sector]],Table2[6M Return vs Nifty],"&gt;=10")/Table3[[#This Row],[Count]]</f>
        <v>0</v>
      </c>
      <c r="G50" s="1">
        <f>COUNTIFS(Table2[Sub-Sector],Table3[[#This Row],[Sub-Sector]],Table2[1Y Return vs Nifty],"&gt;=10")/Table3[[#This Row],[Count]]</f>
        <v>1</v>
      </c>
      <c r="H50" s="1">
        <f>COUNTIFS(Table2[Sub-Sector],Table3[[#This Row],[Sub-Sector]],Table2[RSI Exponential â€“ 14D],"&gt;=50")/Table3[[#This Row],[Count]]</f>
        <v>1</v>
      </c>
      <c r="I50" s="1">
        <f>COUNTIFS(Table2[Sub-Sector],Table3[[#This Row],[Sub-Sector]],Table2[Relative Volume],"&gt;=1")/Table3[[#This Row],[Count]]</f>
        <v>0</v>
      </c>
      <c r="J50" s="1">
        <f>COUNTIFS(Table2[Sub-Sector],Table3[[#This Row],[Sub-Sector]],Table2[% Away From Day Low],"&gt;=0.05")/Table3[[#This Row],[Count]]</f>
        <v>0</v>
      </c>
      <c r="K50" s="1">
        <f>COUNTIFS(Table2[Sub-Sector],Table3[[#This Row],[Sub-Sector]],Table2[% Away From Day High],"&lt;=0.05")/Table3[[#This Row],[Count]]</f>
        <v>1</v>
      </c>
      <c r="L50" s="1">
        <f>COUNTIFS(Table2[Sub-Sector],Table3[[#This Row],[Sub-Sector]],Table2[% Away From Current Week Low],"&gt;=0.05")/Table3[[#This Row],[Count]]</f>
        <v>1</v>
      </c>
      <c r="M50" s="1">
        <f>COUNTIFS(Table2[Sub-Sector],Table3[[#This Row],[Sub-Sector]],Table2[% Away From Current Week High],"&lt;=0.05")/Table3[[#This Row],[Count]]</f>
        <v>1</v>
      </c>
      <c r="N50" s="1">
        <f>COUNTIFS(Table2[Sub-Sector],Table3[[#This Row],[Sub-Sector]],Table2[% Away From Current Month Low],"&gt;=0.05")/Table3[[#This Row],[Count]]</f>
        <v>1</v>
      </c>
      <c r="O50" s="1">
        <f>COUNTIFS(Table2[Sub-Sector],Table3[[#This Row],[Sub-Sector]],Table2[% Away From Current Month High],"&lt;=0.05")/Table3[[#This Row],[Count]]</f>
        <v>1</v>
      </c>
      <c r="P50" s="1">
        <f>COUNTIFS(Table2[Sub-Sector],Table3[[#This Row],[Sub-Sector]],Table2[% Away From 52W High],"&lt;=10")/Table3[[#This Row],[Count]]</f>
        <v>0</v>
      </c>
      <c r="Q50" s="1">
        <f>COUNTIFS(Table2[Sub-Sector],Table3[[#This Row],[Sub-Sector]],Table2[% Away From 52W Low],"&gt;=10")/Table3[[#This Row],[Count]]</f>
        <v>1</v>
      </c>
      <c r="R50" s="1">
        <f>COUNTIFS(Table2[Sub-Sector],Table3[[#This Row],[Sub-Sector]],Table2[% Price above 20 EMA],"&gt;=0")/Table3[[#This Row],[Count]]</f>
        <v>1</v>
      </c>
      <c r="S50" s="1">
        <f>COUNTIFS(Table2[Sub-Sector],Table3[[#This Row],[Sub-Sector]],Table2[% Price above 50 EMA],"&gt;=0")/Table3[[#This Row],[Count]]</f>
        <v>0.5</v>
      </c>
      <c r="T50" s="1">
        <f>COUNTIFS(Table2[Sub-Sector],Table3[[#This Row],[Sub-Sector]],Table2[% Price above 200 EMA],"&gt;=0")/Table3[[#This Row],[Count]]</f>
        <v>1</v>
      </c>
      <c r="U50" s="1">
        <f>COUNTIFS(Table2[Sub-Sector],Table3[[#This Row],[Sub-Sector]],Table2[Rate of Change - Zone],"Positive")/Table3[[#This Row],[Count]]</f>
        <v>1</v>
      </c>
      <c r="V50" s="1">
        <f>COUNTIFS(Table2[Sub-Sector],Table3[[#This Row],[Sub-Sector]],Table2[Sharpe Ratio],"&gt;=0.10")/Table3[[#This Row],[Count]]</f>
        <v>1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385.5</v>
      </c>
      <c r="X50">
        <f>_xlfn.RANK.AVG(Table3[[#This Row],[Score]],Table3[Score],1)</f>
        <v>53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224.5</v>
      </c>
      <c r="Z50">
        <f>_xlfn.RANK.AVG(Table3[[#This Row],[Score 2 ]],Table3[[Score 2 ]],1)</f>
        <v>50</v>
      </c>
    </row>
    <row r="51" spans="1:26" x14ac:dyDescent="0.3">
      <c r="A51" t="s">
        <v>297</v>
      </c>
      <c r="B51">
        <f>COUNTIFS(Table2[Sub-Sector],Table3[[#This Row],[Sub-Sector]])</f>
        <v>1</v>
      </c>
      <c r="C51" s="1">
        <f>COUNTIFS(Table2[Sub-Sector],Table3[[#This Row],[Sub-Sector]],Table2[Uptrend],"Uptrend")/Table3[[#This Row],[Count]]</f>
        <v>0</v>
      </c>
      <c r="D51" s="1">
        <f>COUNTIFS(Table2[Sub-Sector],Table3[[#This Row],[Sub-Sector]],Table2[1W Return vs Nifty],"&gt;=5")/Table3[[#This Row],[Count]]</f>
        <v>0</v>
      </c>
      <c r="E51" s="1">
        <f>COUNTIFS(Table2[Sub-Sector],Table3[[#This Row],[Sub-Sector]],Table2[1M Return vs Nifty],"&gt;=5")/Table3[[#This Row],[Count]]</f>
        <v>0</v>
      </c>
      <c r="F51" s="1">
        <f>COUNTIFS(Table2[Sub-Sector],Table3[[#This Row],[Sub-Sector]],Table2[6M Return vs Nifty],"&gt;=10")/Table3[[#This Row],[Count]]</f>
        <v>0</v>
      </c>
      <c r="G51" s="1">
        <f>COUNTIFS(Table2[Sub-Sector],Table3[[#This Row],[Sub-Sector]],Table2[1Y Return vs Nifty],"&gt;=10")/Table3[[#This Row],[Count]]</f>
        <v>1</v>
      </c>
      <c r="H51" s="1">
        <f>COUNTIFS(Table2[Sub-Sector],Table3[[#This Row],[Sub-Sector]],Table2[RSI Exponential â€“ 14D],"&gt;=50")/Table3[[#This Row],[Count]]</f>
        <v>1</v>
      </c>
      <c r="I51" s="1">
        <f>COUNTIFS(Table2[Sub-Sector],Table3[[#This Row],[Sub-Sector]],Table2[Relative Volume],"&gt;=1")/Table3[[#This Row],[Count]]</f>
        <v>0</v>
      </c>
      <c r="J51" s="1">
        <f>COUNTIFS(Table2[Sub-Sector],Table3[[#This Row],[Sub-Sector]],Table2[% Away From Day Low],"&gt;=0.05")/Table3[[#This Row],[Count]]</f>
        <v>0</v>
      </c>
      <c r="K51" s="1">
        <f>COUNTIFS(Table2[Sub-Sector],Table3[[#This Row],[Sub-Sector]],Table2[% Away From Day High],"&lt;=0.05")/Table3[[#This Row],[Count]]</f>
        <v>1</v>
      </c>
      <c r="L51" s="1">
        <f>COUNTIFS(Table2[Sub-Sector],Table3[[#This Row],[Sub-Sector]],Table2[% Away From Current Week Low],"&gt;=0.05")/Table3[[#This Row],[Count]]</f>
        <v>1</v>
      </c>
      <c r="M51" s="1">
        <f>COUNTIFS(Table2[Sub-Sector],Table3[[#This Row],[Sub-Sector]],Table2[% Away From Current Week High],"&lt;=0.05")/Table3[[#This Row],[Count]]</f>
        <v>1</v>
      </c>
      <c r="N51" s="1">
        <f>COUNTIFS(Table2[Sub-Sector],Table3[[#This Row],[Sub-Sector]],Table2[% Away From Current Month Low],"&gt;=0.05")/Table3[[#This Row],[Count]]</f>
        <v>1</v>
      </c>
      <c r="O51" s="1">
        <f>COUNTIFS(Table2[Sub-Sector],Table3[[#This Row],[Sub-Sector]],Table2[% Away From Current Month High],"&lt;=0.05")/Table3[[#This Row],[Count]]</f>
        <v>1</v>
      </c>
      <c r="P51" s="1">
        <f>COUNTIFS(Table2[Sub-Sector],Table3[[#This Row],[Sub-Sector]],Table2[% Away From 52W High],"&lt;=10")/Table3[[#This Row],[Count]]</f>
        <v>0</v>
      </c>
      <c r="Q51" s="1">
        <f>COUNTIFS(Table2[Sub-Sector],Table3[[#This Row],[Sub-Sector]],Table2[% Away From 52W Low],"&gt;=10")/Table3[[#This Row],[Count]]</f>
        <v>1</v>
      </c>
      <c r="R51" s="1">
        <f>COUNTIFS(Table2[Sub-Sector],Table3[[#This Row],[Sub-Sector]],Table2[% Price above 20 EMA],"&gt;=0")/Table3[[#This Row],[Count]]</f>
        <v>1</v>
      </c>
      <c r="S51" s="1">
        <f>COUNTIFS(Table2[Sub-Sector],Table3[[#This Row],[Sub-Sector]],Table2[% Price above 50 EMA],"&gt;=0")/Table3[[#This Row],[Count]]</f>
        <v>0</v>
      </c>
      <c r="T51" s="1">
        <f>COUNTIFS(Table2[Sub-Sector],Table3[[#This Row],[Sub-Sector]],Table2[% Price above 200 EMA],"&gt;=0")/Table3[[#This Row],[Count]]</f>
        <v>1</v>
      </c>
      <c r="U51" s="1">
        <f>COUNTIFS(Table2[Sub-Sector],Table3[[#This Row],[Sub-Sector]],Table2[Rate of Change - Zone],"Positive")/Table3[[#This Row],[Count]]</f>
        <v>1</v>
      </c>
      <c r="V51" s="1">
        <f>COUNTIFS(Table2[Sub-Sector],Table3[[#This Row],[Sub-Sector]],Table2[Sharpe Ratio],"&gt;=0.10")/Table3[[#This Row],[Count]]</f>
        <v>0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523</v>
      </c>
      <c r="X51">
        <f>_xlfn.RANK.AVG(Table3[[#This Row],[Score]],Table3[Score],1)</f>
        <v>90.5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224.5</v>
      </c>
      <c r="Z51">
        <f>_xlfn.RANK.AVG(Table3[[#This Row],[Score 2 ]],Table3[[Score 2 ]],1)</f>
        <v>50</v>
      </c>
    </row>
    <row r="52" spans="1:26" x14ac:dyDescent="0.3">
      <c r="A52" t="s">
        <v>488</v>
      </c>
      <c r="B52">
        <f>COUNTIFS(Table2[Sub-Sector],Table3[[#This Row],[Sub-Sector]])</f>
        <v>1</v>
      </c>
      <c r="C52" s="1">
        <f>COUNTIFS(Table2[Sub-Sector],Table3[[#This Row],[Sub-Sector]],Table2[Uptrend],"Uptrend")/Table3[[#This Row],[Count]]</f>
        <v>0</v>
      </c>
      <c r="D52" s="1">
        <f>COUNTIFS(Table2[Sub-Sector],Table3[[#This Row],[Sub-Sector]],Table2[1W Return vs Nifty],"&gt;=5")/Table3[[#This Row],[Count]]</f>
        <v>1</v>
      </c>
      <c r="E52" s="1">
        <f>COUNTIFS(Table2[Sub-Sector],Table3[[#This Row],[Sub-Sector]],Table2[1M Return vs Nifty],"&gt;=5")/Table3[[#This Row],[Count]]</f>
        <v>1</v>
      </c>
      <c r="F52" s="1">
        <f>COUNTIFS(Table2[Sub-Sector],Table3[[#This Row],[Sub-Sector]],Table2[6M Return vs Nifty],"&gt;=10")/Table3[[#This Row],[Count]]</f>
        <v>0</v>
      </c>
      <c r="G52" s="1">
        <f>COUNTIFS(Table2[Sub-Sector],Table3[[#This Row],[Sub-Sector]],Table2[1Y Return vs Nifty],"&gt;=10")/Table3[[#This Row],[Count]]</f>
        <v>1</v>
      </c>
      <c r="H52" s="1">
        <f>COUNTIFS(Table2[Sub-Sector],Table3[[#This Row],[Sub-Sector]],Table2[RSI Exponential â€“ 14D],"&gt;=50")/Table3[[#This Row],[Count]]</f>
        <v>1</v>
      </c>
      <c r="I52" s="1">
        <f>COUNTIFS(Table2[Sub-Sector],Table3[[#This Row],[Sub-Sector]],Table2[Relative Volume],"&gt;=1")/Table3[[#This Row],[Count]]</f>
        <v>0</v>
      </c>
      <c r="J52" s="1">
        <f>COUNTIFS(Table2[Sub-Sector],Table3[[#This Row],[Sub-Sector]],Table2[% Away From Day Low],"&gt;=0.05")/Table3[[#This Row],[Count]]</f>
        <v>0</v>
      </c>
      <c r="K52" s="1">
        <f>COUNTIFS(Table2[Sub-Sector],Table3[[#This Row],[Sub-Sector]],Table2[% Away From Day High],"&lt;=0.05")/Table3[[#This Row],[Count]]</f>
        <v>1</v>
      </c>
      <c r="L52" s="1">
        <f>COUNTIFS(Table2[Sub-Sector],Table3[[#This Row],[Sub-Sector]],Table2[% Away From Current Week Low],"&gt;=0.05")/Table3[[#This Row],[Count]]</f>
        <v>1</v>
      </c>
      <c r="M52" s="1">
        <f>COUNTIFS(Table2[Sub-Sector],Table3[[#This Row],[Sub-Sector]],Table2[% Away From Current Week High],"&lt;=0.05")/Table3[[#This Row],[Count]]</f>
        <v>1</v>
      </c>
      <c r="N52" s="1">
        <f>COUNTIFS(Table2[Sub-Sector],Table3[[#This Row],[Sub-Sector]],Table2[% Away From Current Month Low],"&gt;=0.05")/Table3[[#This Row],[Count]]</f>
        <v>1</v>
      </c>
      <c r="O52" s="1">
        <f>COUNTIFS(Table2[Sub-Sector],Table3[[#This Row],[Sub-Sector]],Table2[% Away From Current Month High],"&lt;=0.05")/Table3[[#This Row],[Count]]</f>
        <v>1</v>
      </c>
      <c r="P52" s="1">
        <f>COUNTIFS(Table2[Sub-Sector],Table3[[#This Row],[Sub-Sector]],Table2[% Away From 52W High],"&lt;=10")/Table3[[#This Row],[Count]]</f>
        <v>1</v>
      </c>
      <c r="Q52" s="1">
        <f>COUNTIFS(Table2[Sub-Sector],Table3[[#This Row],[Sub-Sector]],Table2[% Away From 52W Low],"&gt;=10")/Table3[[#This Row],[Count]]</f>
        <v>1</v>
      </c>
      <c r="R52" s="1">
        <f>COUNTIFS(Table2[Sub-Sector],Table3[[#This Row],[Sub-Sector]],Table2[% Price above 20 EMA],"&gt;=0")/Table3[[#This Row],[Count]]</f>
        <v>1</v>
      </c>
      <c r="S52" s="1">
        <f>COUNTIFS(Table2[Sub-Sector],Table3[[#This Row],[Sub-Sector]],Table2[% Price above 50 EMA],"&gt;=0")/Table3[[#This Row],[Count]]</f>
        <v>1</v>
      </c>
      <c r="T52" s="1">
        <f>COUNTIFS(Table2[Sub-Sector],Table3[[#This Row],[Sub-Sector]],Table2[% Price above 200 EMA],"&gt;=0")/Table3[[#This Row],[Count]]</f>
        <v>1</v>
      </c>
      <c r="U52" s="1">
        <f>COUNTIFS(Table2[Sub-Sector],Table3[[#This Row],[Sub-Sector]],Table2[Rate of Change - Zone],"Positive")/Table3[[#This Row],[Count]]</f>
        <v>1</v>
      </c>
      <c r="V52" s="1">
        <f>COUNTIFS(Table2[Sub-Sector],Table3[[#This Row],[Sub-Sector]],Table2[Sharpe Ratio],"&gt;=0.10")/Table3[[#This Row],[Count]]</f>
        <v>0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331</v>
      </c>
      <c r="X52">
        <f>_xlfn.RANK.AVG(Table3[[#This Row],[Score]],Table3[Score],1)</f>
        <v>36.5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224.5</v>
      </c>
      <c r="Z52">
        <f>_xlfn.RANK.AVG(Table3[[#This Row],[Score 2 ]],Table3[[Score 2 ]],1)</f>
        <v>50</v>
      </c>
    </row>
    <row r="53" spans="1:26" x14ac:dyDescent="0.3">
      <c r="A53" t="s">
        <v>676</v>
      </c>
      <c r="B53">
        <f>COUNTIFS(Table2[Sub-Sector],Table3[[#This Row],[Sub-Sector]])</f>
        <v>1</v>
      </c>
      <c r="C53" s="1">
        <f>COUNTIFS(Table2[Sub-Sector],Table3[[#This Row],[Sub-Sector]],Table2[Uptrend],"Uptrend")/Table3[[#This Row],[Count]]</f>
        <v>0</v>
      </c>
      <c r="D53" s="1">
        <f>COUNTIFS(Table2[Sub-Sector],Table3[[#This Row],[Sub-Sector]],Table2[1W Return vs Nifty],"&gt;=5")/Table3[[#This Row],[Count]]</f>
        <v>0</v>
      </c>
      <c r="E53" s="1">
        <f>COUNTIFS(Table2[Sub-Sector],Table3[[#This Row],[Sub-Sector]],Table2[1M Return vs Nifty],"&gt;=5")/Table3[[#This Row],[Count]]</f>
        <v>0</v>
      </c>
      <c r="F53" s="1">
        <f>COUNTIFS(Table2[Sub-Sector],Table3[[#This Row],[Sub-Sector]],Table2[6M Return vs Nifty],"&gt;=10")/Table3[[#This Row],[Count]]</f>
        <v>0</v>
      </c>
      <c r="G53" s="1">
        <f>COUNTIFS(Table2[Sub-Sector],Table3[[#This Row],[Sub-Sector]],Table2[1Y Return vs Nifty],"&gt;=10")/Table3[[#This Row],[Count]]</f>
        <v>1</v>
      </c>
      <c r="H53" s="1">
        <f>COUNTIFS(Table2[Sub-Sector],Table3[[#This Row],[Sub-Sector]],Table2[RSI Exponential â€“ 14D],"&gt;=50")/Table3[[#This Row],[Count]]</f>
        <v>1</v>
      </c>
      <c r="I53" s="1">
        <f>COUNTIFS(Table2[Sub-Sector],Table3[[#This Row],[Sub-Sector]],Table2[Relative Volume],"&gt;=1")/Table3[[#This Row],[Count]]</f>
        <v>0</v>
      </c>
      <c r="J53" s="1">
        <f>COUNTIFS(Table2[Sub-Sector],Table3[[#This Row],[Sub-Sector]],Table2[% Away From Day Low],"&gt;=0.05")/Table3[[#This Row],[Count]]</f>
        <v>0</v>
      </c>
      <c r="K53" s="1">
        <f>COUNTIFS(Table2[Sub-Sector],Table3[[#This Row],[Sub-Sector]],Table2[% Away From Day High],"&lt;=0.05")/Table3[[#This Row],[Count]]</f>
        <v>1</v>
      </c>
      <c r="L53" s="1">
        <f>COUNTIFS(Table2[Sub-Sector],Table3[[#This Row],[Sub-Sector]],Table2[% Away From Current Week Low],"&gt;=0.05")/Table3[[#This Row],[Count]]</f>
        <v>0</v>
      </c>
      <c r="M53" s="1">
        <f>COUNTIFS(Table2[Sub-Sector],Table3[[#This Row],[Sub-Sector]],Table2[% Away From Current Week High],"&lt;=0.05")/Table3[[#This Row],[Count]]</f>
        <v>1</v>
      </c>
      <c r="N53" s="1">
        <f>COUNTIFS(Table2[Sub-Sector],Table3[[#This Row],[Sub-Sector]],Table2[% Away From Current Month Low],"&gt;=0.05")/Table3[[#This Row],[Count]]</f>
        <v>1</v>
      </c>
      <c r="O53" s="1">
        <f>COUNTIFS(Table2[Sub-Sector],Table3[[#This Row],[Sub-Sector]],Table2[% Away From Current Month High],"&lt;=0.05")/Table3[[#This Row],[Count]]</f>
        <v>0</v>
      </c>
      <c r="P53" s="1">
        <f>COUNTIFS(Table2[Sub-Sector],Table3[[#This Row],[Sub-Sector]],Table2[% Away From 52W High],"&lt;=10")/Table3[[#This Row],[Count]]</f>
        <v>0</v>
      </c>
      <c r="Q53" s="1">
        <f>COUNTIFS(Table2[Sub-Sector],Table3[[#This Row],[Sub-Sector]],Table2[% Away From 52W Low],"&gt;=10")/Table3[[#This Row],[Count]]</f>
        <v>1</v>
      </c>
      <c r="R53" s="1">
        <f>COUNTIFS(Table2[Sub-Sector],Table3[[#This Row],[Sub-Sector]],Table2[% Price above 20 EMA],"&gt;=0")/Table3[[#This Row],[Count]]</f>
        <v>0</v>
      </c>
      <c r="S53" s="1">
        <f>COUNTIFS(Table2[Sub-Sector],Table3[[#This Row],[Sub-Sector]],Table2[% Price above 50 EMA],"&gt;=0")/Table3[[#This Row],[Count]]</f>
        <v>0</v>
      </c>
      <c r="T53" s="1">
        <f>COUNTIFS(Table2[Sub-Sector],Table3[[#This Row],[Sub-Sector]],Table2[% Price above 200 EMA],"&gt;=0")/Table3[[#This Row],[Count]]</f>
        <v>0</v>
      </c>
      <c r="U53" s="1">
        <f>COUNTIFS(Table2[Sub-Sector],Table3[[#This Row],[Sub-Sector]],Table2[Rate of Change - Zone],"Positive")/Table3[[#This Row],[Count]]</f>
        <v>1</v>
      </c>
      <c r="V53" s="1">
        <f>COUNTIFS(Table2[Sub-Sector],Table3[[#This Row],[Sub-Sector]],Table2[Sharpe Ratio],"&gt;=0.10")/Table3[[#This Row],[Count]]</f>
        <v>0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523</v>
      </c>
      <c r="X53">
        <f>_xlfn.RANK.AVG(Table3[[#This Row],[Score]],Table3[Score],1)</f>
        <v>90.5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224.5</v>
      </c>
      <c r="Z53">
        <f>_xlfn.RANK.AVG(Table3[[#This Row],[Score 2 ]],Table3[[Score 2 ]],1)</f>
        <v>50</v>
      </c>
    </row>
    <row r="54" spans="1:26" x14ac:dyDescent="0.3">
      <c r="A54" t="s">
        <v>406</v>
      </c>
      <c r="B54">
        <f>COUNTIFS(Table2[Sub-Sector],Table3[[#This Row],[Sub-Sector]])</f>
        <v>4</v>
      </c>
      <c r="C54" s="1">
        <f>COUNTIFS(Table2[Sub-Sector],Table3[[#This Row],[Sub-Sector]],Table2[Uptrend],"Uptrend")/Table3[[#This Row],[Count]]</f>
        <v>0.5</v>
      </c>
      <c r="D54" s="1">
        <f>COUNTIFS(Table2[Sub-Sector],Table3[[#This Row],[Sub-Sector]],Table2[1W Return vs Nifty],"&gt;=5")/Table3[[#This Row],[Count]]</f>
        <v>1</v>
      </c>
      <c r="E54" s="1">
        <f>COUNTIFS(Table2[Sub-Sector],Table3[[#This Row],[Sub-Sector]],Table2[1M Return vs Nifty],"&gt;=5")/Table3[[#This Row],[Count]]</f>
        <v>0.5</v>
      </c>
      <c r="F54" s="1">
        <f>COUNTIFS(Table2[Sub-Sector],Table3[[#This Row],[Sub-Sector]],Table2[6M Return vs Nifty],"&gt;=10")/Table3[[#This Row],[Count]]</f>
        <v>0.5</v>
      </c>
      <c r="G54" s="1">
        <f>COUNTIFS(Table2[Sub-Sector],Table3[[#This Row],[Sub-Sector]],Table2[1Y Return vs Nifty],"&gt;=10")/Table3[[#This Row],[Count]]</f>
        <v>0.25</v>
      </c>
      <c r="H54" s="1">
        <f>COUNTIFS(Table2[Sub-Sector],Table3[[#This Row],[Sub-Sector]],Table2[RSI Exponential â€“ 14D],"&gt;=50")/Table3[[#This Row],[Count]]</f>
        <v>0.75</v>
      </c>
      <c r="I54" s="1">
        <f>COUNTIFS(Table2[Sub-Sector],Table3[[#This Row],[Sub-Sector]],Table2[Relative Volume],"&gt;=1")/Table3[[#This Row],[Count]]</f>
        <v>0.25</v>
      </c>
      <c r="J54" s="1">
        <f>COUNTIFS(Table2[Sub-Sector],Table3[[#This Row],[Sub-Sector]],Table2[% Away From Day Low],"&gt;=0.05")/Table3[[#This Row],[Count]]</f>
        <v>0</v>
      </c>
      <c r="K54" s="1">
        <f>COUNTIFS(Table2[Sub-Sector],Table3[[#This Row],[Sub-Sector]],Table2[% Away From Day High],"&lt;=0.05")/Table3[[#This Row],[Count]]</f>
        <v>1</v>
      </c>
      <c r="L54" s="1">
        <f>COUNTIFS(Table2[Sub-Sector],Table3[[#This Row],[Sub-Sector]],Table2[% Away From Current Week Low],"&gt;=0.05")/Table3[[#This Row],[Count]]</f>
        <v>0.75</v>
      </c>
      <c r="M54" s="1">
        <f>COUNTIFS(Table2[Sub-Sector],Table3[[#This Row],[Sub-Sector]],Table2[% Away From Current Week High],"&lt;=0.05")/Table3[[#This Row],[Count]]</f>
        <v>0.75</v>
      </c>
      <c r="N54" s="1">
        <f>COUNTIFS(Table2[Sub-Sector],Table3[[#This Row],[Sub-Sector]],Table2[% Away From Current Month Low],"&gt;=0.05")/Table3[[#This Row],[Count]]</f>
        <v>1</v>
      </c>
      <c r="O54" s="1">
        <f>COUNTIFS(Table2[Sub-Sector],Table3[[#This Row],[Sub-Sector]],Table2[% Away From Current Month High],"&lt;=0.05")/Table3[[#This Row],[Count]]</f>
        <v>0.5</v>
      </c>
      <c r="P54" s="1">
        <f>COUNTIFS(Table2[Sub-Sector],Table3[[#This Row],[Sub-Sector]],Table2[% Away From 52W High],"&lt;=10")/Table3[[#This Row],[Count]]</f>
        <v>0.5</v>
      </c>
      <c r="Q54" s="1">
        <f>COUNTIFS(Table2[Sub-Sector],Table3[[#This Row],[Sub-Sector]],Table2[% Away From 52W Low],"&gt;=10")/Table3[[#This Row],[Count]]</f>
        <v>0.75</v>
      </c>
      <c r="R54" s="1">
        <f>COUNTIFS(Table2[Sub-Sector],Table3[[#This Row],[Sub-Sector]],Table2[% Price above 20 EMA],"&gt;=0")/Table3[[#This Row],[Count]]</f>
        <v>0.5</v>
      </c>
      <c r="S54" s="1">
        <f>COUNTIFS(Table2[Sub-Sector],Table3[[#This Row],[Sub-Sector]],Table2[% Price above 50 EMA],"&gt;=0")/Table3[[#This Row],[Count]]</f>
        <v>0.5</v>
      </c>
      <c r="T54" s="1">
        <f>COUNTIFS(Table2[Sub-Sector],Table3[[#This Row],[Sub-Sector]],Table2[% Price above 200 EMA],"&gt;=0")/Table3[[#This Row],[Count]]</f>
        <v>0.5</v>
      </c>
      <c r="U54" s="1">
        <f>COUNTIFS(Table2[Sub-Sector],Table3[[#This Row],[Sub-Sector]],Table2[Rate of Change - Zone],"Positive")/Table3[[#This Row],[Count]]</f>
        <v>0.75</v>
      </c>
      <c r="V54" s="1">
        <f>COUNTIFS(Table2[Sub-Sector],Table3[[#This Row],[Sub-Sector]],Table2[Sharpe Ratio],"&gt;=0.10")/Table3[[#This Row],[Count]]</f>
        <v>0.25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291</v>
      </c>
      <c r="X54">
        <f>_xlfn.RANK.AVG(Table3[[#This Row],[Score]],Table3[Score],1)</f>
        <v>20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225</v>
      </c>
      <c r="Z54">
        <f>_xlfn.RANK.AVG(Table3[[#This Row],[Score 2 ]],Table3[[Score 2 ]],1)</f>
        <v>53</v>
      </c>
    </row>
    <row r="55" spans="1:26" x14ac:dyDescent="0.3">
      <c r="A55" t="s">
        <v>1082</v>
      </c>
      <c r="B55">
        <f>COUNTIFS(Table2[Sub-Sector],Table3[[#This Row],[Sub-Sector]])</f>
        <v>3</v>
      </c>
      <c r="C55" s="1">
        <f>COUNTIFS(Table2[Sub-Sector],Table3[[#This Row],[Sub-Sector]],Table2[Uptrend],"Uptrend")/Table3[[#This Row],[Count]]</f>
        <v>0.33333333333333331</v>
      </c>
      <c r="D55" s="1">
        <f>COUNTIFS(Table2[Sub-Sector],Table3[[#This Row],[Sub-Sector]],Table2[1W Return vs Nifty],"&gt;=5")/Table3[[#This Row],[Count]]</f>
        <v>0.33333333333333331</v>
      </c>
      <c r="E55" s="1">
        <f>COUNTIFS(Table2[Sub-Sector],Table3[[#This Row],[Sub-Sector]],Table2[1M Return vs Nifty],"&gt;=5")/Table3[[#This Row],[Count]]</f>
        <v>0.33333333333333331</v>
      </c>
      <c r="F55" s="1">
        <f>COUNTIFS(Table2[Sub-Sector],Table3[[#This Row],[Sub-Sector]],Table2[6M Return vs Nifty],"&gt;=10")/Table3[[#This Row],[Count]]</f>
        <v>0.33333333333333331</v>
      </c>
      <c r="G55" s="1">
        <f>COUNTIFS(Table2[Sub-Sector],Table3[[#This Row],[Sub-Sector]],Table2[1Y Return vs Nifty],"&gt;=10")/Table3[[#This Row],[Count]]</f>
        <v>0.66666666666666663</v>
      </c>
      <c r="H55" s="1">
        <f>COUNTIFS(Table2[Sub-Sector],Table3[[#This Row],[Sub-Sector]],Table2[RSI Exponential â€“ 14D],"&gt;=50")/Table3[[#This Row],[Count]]</f>
        <v>0.33333333333333331</v>
      </c>
      <c r="I55" s="1">
        <f>COUNTIFS(Table2[Sub-Sector],Table3[[#This Row],[Sub-Sector]],Table2[Relative Volume],"&gt;=1")/Table3[[#This Row],[Count]]</f>
        <v>0.33333333333333331</v>
      </c>
      <c r="J55" s="1">
        <f>COUNTIFS(Table2[Sub-Sector],Table3[[#This Row],[Sub-Sector]],Table2[% Away From Day Low],"&gt;=0.05")/Table3[[#This Row],[Count]]</f>
        <v>0</v>
      </c>
      <c r="K55" s="1">
        <f>COUNTIFS(Table2[Sub-Sector],Table3[[#This Row],[Sub-Sector]],Table2[% Away From Day High],"&lt;=0.05")/Table3[[#This Row],[Count]]</f>
        <v>1</v>
      </c>
      <c r="L55" s="1">
        <f>COUNTIFS(Table2[Sub-Sector],Table3[[#This Row],[Sub-Sector]],Table2[% Away From Current Week Low],"&gt;=0.05")/Table3[[#This Row],[Count]]</f>
        <v>0.33333333333333331</v>
      </c>
      <c r="M55" s="1">
        <f>COUNTIFS(Table2[Sub-Sector],Table3[[#This Row],[Sub-Sector]],Table2[% Away From Current Week High],"&lt;=0.05")/Table3[[#This Row],[Count]]</f>
        <v>1</v>
      </c>
      <c r="N55" s="1">
        <f>COUNTIFS(Table2[Sub-Sector],Table3[[#This Row],[Sub-Sector]],Table2[% Away From Current Month Low],"&gt;=0.05")/Table3[[#This Row],[Count]]</f>
        <v>0.33333333333333331</v>
      </c>
      <c r="O55" s="1">
        <f>COUNTIFS(Table2[Sub-Sector],Table3[[#This Row],[Sub-Sector]],Table2[% Away From Current Month High],"&lt;=0.05")/Table3[[#This Row],[Count]]</f>
        <v>0</v>
      </c>
      <c r="P55" s="1">
        <f>COUNTIFS(Table2[Sub-Sector],Table3[[#This Row],[Sub-Sector]],Table2[% Away From 52W High],"&lt;=10")/Table3[[#This Row],[Count]]</f>
        <v>0</v>
      </c>
      <c r="Q55" s="1">
        <f>COUNTIFS(Table2[Sub-Sector],Table3[[#This Row],[Sub-Sector]],Table2[% Away From 52W Low],"&gt;=10")/Table3[[#This Row],[Count]]</f>
        <v>0.66666666666666663</v>
      </c>
      <c r="R55" s="1">
        <f>COUNTIFS(Table2[Sub-Sector],Table3[[#This Row],[Sub-Sector]],Table2[% Price above 20 EMA],"&gt;=0")/Table3[[#This Row],[Count]]</f>
        <v>0.33333333333333331</v>
      </c>
      <c r="S55" s="1">
        <f>COUNTIFS(Table2[Sub-Sector],Table3[[#This Row],[Sub-Sector]],Table2[% Price above 50 EMA],"&gt;=0")/Table3[[#This Row],[Count]]</f>
        <v>0.33333333333333331</v>
      </c>
      <c r="T55" s="1">
        <f>COUNTIFS(Table2[Sub-Sector],Table3[[#This Row],[Sub-Sector]],Table2[% Price above 200 EMA],"&gt;=0")/Table3[[#This Row],[Count]]</f>
        <v>0.66666666666666663</v>
      </c>
      <c r="U55" s="1">
        <f>COUNTIFS(Table2[Sub-Sector],Table3[[#This Row],[Sub-Sector]],Table2[Rate of Change - Zone],"Positive")/Table3[[#This Row],[Count]]</f>
        <v>0.33333333333333331</v>
      </c>
      <c r="V55" s="1">
        <f>COUNTIFS(Table2[Sub-Sector],Table3[[#This Row],[Sub-Sector]],Table2[Sharpe Ratio],"&gt;=0.10")/Table3[[#This Row],[Count]]</f>
        <v>0.33333333333333331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378</v>
      </c>
      <c r="X55">
        <f>_xlfn.RANK.AVG(Table3[[#This Row],[Score]],Table3[Score],1)</f>
        <v>50.5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226.5</v>
      </c>
      <c r="Z55">
        <f>_xlfn.RANK.AVG(Table3[[#This Row],[Score 2 ]],Table3[[Score 2 ]],1)</f>
        <v>55</v>
      </c>
    </row>
    <row r="56" spans="1:26" x14ac:dyDescent="0.3">
      <c r="A56" t="s">
        <v>256</v>
      </c>
      <c r="B56">
        <f>COUNTIFS(Table2[Sub-Sector],Table3[[#This Row],[Sub-Sector]])</f>
        <v>3</v>
      </c>
      <c r="C56" s="1">
        <f>COUNTIFS(Table2[Sub-Sector],Table3[[#This Row],[Sub-Sector]],Table2[Uptrend],"Uptrend")/Table3[[#This Row],[Count]]</f>
        <v>0.33333333333333331</v>
      </c>
      <c r="D56" s="1">
        <f>COUNTIFS(Table2[Sub-Sector],Table3[[#This Row],[Sub-Sector]],Table2[1W Return vs Nifty],"&gt;=5")/Table3[[#This Row],[Count]]</f>
        <v>0.66666666666666663</v>
      </c>
      <c r="E56" s="1">
        <f>COUNTIFS(Table2[Sub-Sector],Table3[[#This Row],[Sub-Sector]],Table2[1M Return vs Nifty],"&gt;=5")/Table3[[#This Row],[Count]]</f>
        <v>0</v>
      </c>
      <c r="F56" s="1">
        <f>COUNTIFS(Table2[Sub-Sector],Table3[[#This Row],[Sub-Sector]],Table2[6M Return vs Nifty],"&gt;=10")/Table3[[#This Row],[Count]]</f>
        <v>0.33333333333333331</v>
      </c>
      <c r="G56" s="1">
        <f>COUNTIFS(Table2[Sub-Sector],Table3[[#This Row],[Sub-Sector]],Table2[1Y Return vs Nifty],"&gt;=10")/Table3[[#This Row],[Count]]</f>
        <v>0.66666666666666663</v>
      </c>
      <c r="H56" s="1">
        <f>COUNTIFS(Table2[Sub-Sector],Table3[[#This Row],[Sub-Sector]],Table2[RSI Exponential â€“ 14D],"&gt;=50")/Table3[[#This Row],[Count]]</f>
        <v>0.66666666666666663</v>
      </c>
      <c r="I56" s="1">
        <f>COUNTIFS(Table2[Sub-Sector],Table3[[#This Row],[Sub-Sector]],Table2[Relative Volume],"&gt;=1")/Table3[[#This Row],[Count]]</f>
        <v>0.33333333333333331</v>
      </c>
      <c r="J56" s="1">
        <f>COUNTIFS(Table2[Sub-Sector],Table3[[#This Row],[Sub-Sector]],Table2[% Away From Day Low],"&gt;=0.05")/Table3[[#This Row],[Count]]</f>
        <v>0</v>
      </c>
      <c r="K56" s="1">
        <f>COUNTIFS(Table2[Sub-Sector],Table3[[#This Row],[Sub-Sector]],Table2[% Away From Day High],"&lt;=0.05")/Table3[[#This Row],[Count]]</f>
        <v>0.66666666666666663</v>
      </c>
      <c r="L56" s="1">
        <f>COUNTIFS(Table2[Sub-Sector],Table3[[#This Row],[Sub-Sector]],Table2[% Away From Current Week Low],"&gt;=0.05")/Table3[[#This Row],[Count]]</f>
        <v>0.66666666666666663</v>
      </c>
      <c r="M56" s="1">
        <f>COUNTIFS(Table2[Sub-Sector],Table3[[#This Row],[Sub-Sector]],Table2[% Away From Current Week High],"&lt;=0.05")/Table3[[#This Row],[Count]]</f>
        <v>0.66666666666666663</v>
      </c>
      <c r="N56" s="1">
        <f>COUNTIFS(Table2[Sub-Sector],Table3[[#This Row],[Sub-Sector]],Table2[% Away From Current Month Low],"&gt;=0.05")/Table3[[#This Row],[Count]]</f>
        <v>0.66666666666666663</v>
      </c>
      <c r="O56" s="1">
        <f>COUNTIFS(Table2[Sub-Sector],Table3[[#This Row],[Sub-Sector]],Table2[% Away From Current Month High],"&lt;=0.05")/Table3[[#This Row],[Count]]</f>
        <v>0</v>
      </c>
      <c r="P56" s="1">
        <f>COUNTIFS(Table2[Sub-Sector],Table3[[#This Row],[Sub-Sector]],Table2[% Away From 52W High],"&lt;=10")/Table3[[#This Row],[Count]]</f>
        <v>0</v>
      </c>
      <c r="Q56" s="1">
        <f>COUNTIFS(Table2[Sub-Sector],Table3[[#This Row],[Sub-Sector]],Table2[% Away From 52W Low],"&gt;=10")/Table3[[#This Row],[Count]]</f>
        <v>1</v>
      </c>
      <c r="R56" s="1">
        <f>COUNTIFS(Table2[Sub-Sector],Table3[[#This Row],[Sub-Sector]],Table2[% Price above 20 EMA],"&gt;=0")/Table3[[#This Row],[Count]]</f>
        <v>0.33333333333333331</v>
      </c>
      <c r="S56" s="1">
        <f>COUNTIFS(Table2[Sub-Sector],Table3[[#This Row],[Sub-Sector]],Table2[% Price above 50 EMA],"&gt;=0")/Table3[[#This Row],[Count]]</f>
        <v>0.33333333333333331</v>
      </c>
      <c r="T56" s="1">
        <f>COUNTIFS(Table2[Sub-Sector],Table3[[#This Row],[Sub-Sector]],Table2[% Price above 200 EMA],"&gt;=0")/Table3[[#This Row],[Count]]</f>
        <v>0.33333333333333331</v>
      </c>
      <c r="U56" s="1">
        <f>COUNTIFS(Table2[Sub-Sector],Table3[[#This Row],[Sub-Sector]],Table2[Rate of Change - Zone],"Positive")/Table3[[#This Row],[Count]]</f>
        <v>0.33333333333333331</v>
      </c>
      <c r="V56" s="1">
        <f>COUNTIFS(Table2[Sub-Sector],Table3[[#This Row],[Sub-Sector]],Table2[Sharpe Ratio],"&gt;=0.10")/Table3[[#This Row],[Count]]</f>
        <v>0.66666666666666663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384.5</v>
      </c>
      <c r="X56">
        <f>_xlfn.RANK.AVG(Table3[[#This Row],[Score]],Table3[Score],1)</f>
        <v>52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226.5</v>
      </c>
      <c r="Z56">
        <f>_xlfn.RANK.AVG(Table3[[#This Row],[Score 2 ]],Table3[[Score 2 ]],1)</f>
        <v>55</v>
      </c>
    </row>
    <row r="57" spans="1:26" x14ac:dyDescent="0.3">
      <c r="A57" t="s">
        <v>961</v>
      </c>
      <c r="B57">
        <f>COUNTIFS(Table2[Sub-Sector],Table3[[#This Row],[Sub-Sector]])</f>
        <v>3</v>
      </c>
      <c r="C57" s="1">
        <f>COUNTIFS(Table2[Sub-Sector],Table3[[#This Row],[Sub-Sector]],Table2[Uptrend],"Uptrend")/Table3[[#This Row],[Count]]</f>
        <v>0</v>
      </c>
      <c r="D57" s="1">
        <f>COUNTIFS(Table2[Sub-Sector],Table3[[#This Row],[Sub-Sector]],Table2[1W Return vs Nifty],"&gt;=5")/Table3[[#This Row],[Count]]</f>
        <v>0.33333333333333331</v>
      </c>
      <c r="E57" s="1">
        <f>COUNTIFS(Table2[Sub-Sector],Table3[[#This Row],[Sub-Sector]],Table2[1M Return vs Nifty],"&gt;=5")/Table3[[#This Row],[Count]]</f>
        <v>0.66666666666666663</v>
      </c>
      <c r="F57" s="1">
        <f>COUNTIFS(Table2[Sub-Sector],Table3[[#This Row],[Sub-Sector]],Table2[6M Return vs Nifty],"&gt;=10")/Table3[[#This Row],[Count]]</f>
        <v>0.33333333333333331</v>
      </c>
      <c r="G57" s="1">
        <f>COUNTIFS(Table2[Sub-Sector],Table3[[#This Row],[Sub-Sector]],Table2[1Y Return vs Nifty],"&gt;=10")/Table3[[#This Row],[Count]]</f>
        <v>0.66666666666666663</v>
      </c>
      <c r="H57" s="1">
        <f>COUNTIFS(Table2[Sub-Sector],Table3[[#This Row],[Sub-Sector]],Table2[RSI Exponential â€“ 14D],"&gt;=50")/Table3[[#This Row],[Count]]</f>
        <v>1</v>
      </c>
      <c r="I57" s="1">
        <f>COUNTIFS(Table2[Sub-Sector],Table3[[#This Row],[Sub-Sector]],Table2[Relative Volume],"&gt;=1")/Table3[[#This Row],[Count]]</f>
        <v>0.33333333333333331</v>
      </c>
      <c r="J57" s="1">
        <f>COUNTIFS(Table2[Sub-Sector],Table3[[#This Row],[Sub-Sector]],Table2[% Away From Day Low],"&gt;=0.05")/Table3[[#This Row],[Count]]</f>
        <v>0</v>
      </c>
      <c r="K57" s="1">
        <f>COUNTIFS(Table2[Sub-Sector],Table3[[#This Row],[Sub-Sector]],Table2[% Away From Day High],"&lt;=0.05")/Table3[[#This Row],[Count]]</f>
        <v>1</v>
      </c>
      <c r="L57" s="1">
        <f>COUNTIFS(Table2[Sub-Sector],Table3[[#This Row],[Sub-Sector]],Table2[% Away From Current Week Low],"&gt;=0.05")/Table3[[#This Row],[Count]]</f>
        <v>0.33333333333333331</v>
      </c>
      <c r="M57" s="1">
        <f>COUNTIFS(Table2[Sub-Sector],Table3[[#This Row],[Sub-Sector]],Table2[% Away From Current Week High],"&lt;=0.05")/Table3[[#This Row],[Count]]</f>
        <v>1</v>
      </c>
      <c r="N57" s="1">
        <f>COUNTIFS(Table2[Sub-Sector],Table3[[#This Row],[Sub-Sector]],Table2[% Away From Current Month Low],"&gt;=0.05")/Table3[[#This Row],[Count]]</f>
        <v>1</v>
      </c>
      <c r="O57" s="1">
        <f>COUNTIFS(Table2[Sub-Sector],Table3[[#This Row],[Sub-Sector]],Table2[% Away From Current Month High],"&lt;=0.05")/Table3[[#This Row],[Count]]</f>
        <v>0.33333333333333331</v>
      </c>
      <c r="P57" s="1">
        <f>COUNTIFS(Table2[Sub-Sector],Table3[[#This Row],[Sub-Sector]],Table2[% Away From 52W High],"&lt;=10")/Table3[[#This Row],[Count]]</f>
        <v>0</v>
      </c>
      <c r="Q57" s="1">
        <f>COUNTIFS(Table2[Sub-Sector],Table3[[#This Row],[Sub-Sector]],Table2[% Away From 52W Low],"&gt;=10")/Table3[[#This Row],[Count]]</f>
        <v>1</v>
      </c>
      <c r="R57" s="1">
        <f>COUNTIFS(Table2[Sub-Sector],Table3[[#This Row],[Sub-Sector]],Table2[% Price above 20 EMA],"&gt;=0")/Table3[[#This Row],[Count]]</f>
        <v>1</v>
      </c>
      <c r="S57" s="1">
        <f>COUNTIFS(Table2[Sub-Sector],Table3[[#This Row],[Sub-Sector]],Table2[% Price above 50 EMA],"&gt;=0")/Table3[[#This Row],[Count]]</f>
        <v>0.33333333333333331</v>
      </c>
      <c r="T57" s="1">
        <f>COUNTIFS(Table2[Sub-Sector],Table3[[#This Row],[Sub-Sector]],Table2[% Price above 200 EMA],"&gt;=0")/Table3[[#This Row],[Count]]</f>
        <v>1</v>
      </c>
      <c r="U57" s="1">
        <f>COUNTIFS(Table2[Sub-Sector],Table3[[#This Row],[Sub-Sector]],Table2[Rate of Change - Zone],"Positive")/Table3[[#This Row],[Count]]</f>
        <v>0.33333333333333331</v>
      </c>
      <c r="V57" s="1">
        <f>COUNTIFS(Table2[Sub-Sector],Table3[[#This Row],[Sub-Sector]],Table2[Sharpe Ratio],"&gt;=0.10")/Table3[[#This Row],[Count]]</f>
        <v>0.66666666666666663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398.5</v>
      </c>
      <c r="X57">
        <f>_xlfn.RANK.AVG(Table3[[#This Row],[Score]],Table3[Score],1)</f>
        <v>56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226.5</v>
      </c>
      <c r="Z57">
        <f>_xlfn.RANK.AVG(Table3[[#This Row],[Score 2 ]],Table3[[Score 2 ]],1)</f>
        <v>55</v>
      </c>
    </row>
    <row r="58" spans="1:26" x14ac:dyDescent="0.3">
      <c r="A58" t="s">
        <v>1121</v>
      </c>
      <c r="B58">
        <f>COUNTIFS(Table2[Sub-Sector],Table3[[#This Row],[Sub-Sector]])</f>
        <v>1</v>
      </c>
      <c r="C58" s="1">
        <f>COUNTIFS(Table2[Sub-Sector],Table3[[#This Row],[Sub-Sector]],Table2[Uptrend],"Uptrend")/Table3[[#This Row],[Count]]</f>
        <v>1</v>
      </c>
      <c r="D58" s="1">
        <f>COUNTIFS(Table2[Sub-Sector],Table3[[#This Row],[Sub-Sector]],Table2[1W Return vs Nifty],"&gt;=5")/Table3[[#This Row],[Count]]</f>
        <v>0</v>
      </c>
      <c r="E58" s="1">
        <f>COUNTIFS(Table2[Sub-Sector],Table3[[#This Row],[Sub-Sector]],Table2[1M Return vs Nifty],"&gt;=5")/Table3[[#This Row],[Count]]</f>
        <v>1</v>
      </c>
      <c r="F58" s="1">
        <f>COUNTIFS(Table2[Sub-Sector],Table3[[#This Row],[Sub-Sector]],Table2[6M Return vs Nifty],"&gt;=10")/Table3[[#This Row],[Count]]</f>
        <v>1</v>
      </c>
      <c r="G58" s="1">
        <f>COUNTIFS(Table2[Sub-Sector],Table3[[#This Row],[Sub-Sector]],Table2[1Y Return vs Nifty],"&gt;=10")/Table3[[#This Row],[Count]]</f>
        <v>1</v>
      </c>
      <c r="H58" s="1">
        <f>COUNTIFS(Table2[Sub-Sector],Table3[[#This Row],[Sub-Sector]],Table2[RSI Exponential â€“ 14D],"&gt;=50")/Table3[[#This Row],[Count]]</f>
        <v>1</v>
      </c>
      <c r="I58" s="1">
        <f>COUNTIFS(Table2[Sub-Sector],Table3[[#This Row],[Sub-Sector]],Table2[Relative Volume],"&gt;=1")/Table3[[#This Row],[Count]]</f>
        <v>0</v>
      </c>
      <c r="J58" s="1">
        <f>COUNTIFS(Table2[Sub-Sector],Table3[[#This Row],[Sub-Sector]],Table2[% Away From Day Low],"&gt;=0.05")/Table3[[#This Row],[Count]]</f>
        <v>0</v>
      </c>
      <c r="K58" s="1">
        <f>COUNTIFS(Table2[Sub-Sector],Table3[[#This Row],[Sub-Sector]],Table2[% Away From Day High],"&lt;=0.05")/Table3[[#This Row],[Count]]</f>
        <v>0</v>
      </c>
      <c r="L58" s="1">
        <f>COUNTIFS(Table2[Sub-Sector],Table3[[#This Row],[Sub-Sector]],Table2[% Away From Current Week Low],"&gt;=0.05")/Table3[[#This Row],[Count]]</f>
        <v>1</v>
      </c>
      <c r="M58" s="1">
        <f>COUNTIFS(Table2[Sub-Sector],Table3[[#This Row],[Sub-Sector]],Table2[% Away From Current Week High],"&lt;=0.05")/Table3[[#This Row],[Count]]</f>
        <v>0</v>
      </c>
      <c r="N58" s="1">
        <f>COUNTIFS(Table2[Sub-Sector],Table3[[#This Row],[Sub-Sector]],Table2[% Away From Current Month Low],"&gt;=0.05")/Table3[[#This Row],[Count]]</f>
        <v>1</v>
      </c>
      <c r="O58" s="1">
        <f>COUNTIFS(Table2[Sub-Sector],Table3[[#This Row],[Sub-Sector]],Table2[% Away From Current Month High],"&lt;=0.05")/Table3[[#This Row],[Count]]</f>
        <v>0</v>
      </c>
      <c r="P58" s="1">
        <f>COUNTIFS(Table2[Sub-Sector],Table3[[#This Row],[Sub-Sector]],Table2[% Away From 52W High],"&lt;=10")/Table3[[#This Row],[Count]]</f>
        <v>1</v>
      </c>
      <c r="Q58" s="1">
        <f>COUNTIFS(Table2[Sub-Sector],Table3[[#This Row],[Sub-Sector]],Table2[% Away From 52W Low],"&gt;=10")/Table3[[#This Row],[Count]]</f>
        <v>1</v>
      </c>
      <c r="R58" s="1">
        <f>COUNTIFS(Table2[Sub-Sector],Table3[[#This Row],[Sub-Sector]],Table2[% Price above 20 EMA],"&gt;=0")/Table3[[#This Row],[Count]]</f>
        <v>1</v>
      </c>
      <c r="S58" s="1">
        <f>COUNTIFS(Table2[Sub-Sector],Table3[[#This Row],[Sub-Sector]],Table2[% Price above 50 EMA],"&gt;=0")/Table3[[#This Row],[Count]]</f>
        <v>1</v>
      </c>
      <c r="T58" s="1">
        <f>COUNTIFS(Table2[Sub-Sector],Table3[[#This Row],[Sub-Sector]],Table2[% Price above 200 EMA],"&gt;=0")/Table3[[#This Row],[Count]]</f>
        <v>1</v>
      </c>
      <c r="U58" s="1">
        <f>COUNTIFS(Table2[Sub-Sector],Table3[[#This Row],[Sub-Sector]],Table2[Rate of Change - Zone],"Positive")/Table3[[#This Row],[Count]]</f>
        <v>0</v>
      </c>
      <c r="V58" s="1">
        <f>COUNTIFS(Table2[Sub-Sector],Table3[[#This Row],[Sub-Sector]],Table2[Sharpe Ratio],"&gt;=0.10")/Table3[[#This Row],[Count]]</f>
        <v>1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341.5</v>
      </c>
      <c r="X58">
        <f>_xlfn.RANK.AVG(Table3[[#This Row],[Score]],Table3[Score],1)</f>
        <v>42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227.5</v>
      </c>
      <c r="Z58">
        <f>_xlfn.RANK.AVG(Table3[[#This Row],[Score 2 ]],Table3[[Score 2 ]],1)</f>
        <v>58</v>
      </c>
    </row>
    <row r="59" spans="1:26" x14ac:dyDescent="0.3">
      <c r="A59" t="s">
        <v>998</v>
      </c>
      <c r="B59">
        <f>COUNTIFS(Table2[Sub-Sector],Table3[[#This Row],[Sub-Sector]])</f>
        <v>1</v>
      </c>
      <c r="C59" s="1">
        <f>COUNTIFS(Table2[Sub-Sector],Table3[[#This Row],[Sub-Sector]],Table2[Uptrend],"Uptrend")/Table3[[#This Row],[Count]]</f>
        <v>0</v>
      </c>
      <c r="D59" s="1">
        <f>COUNTIFS(Table2[Sub-Sector],Table3[[#This Row],[Sub-Sector]],Table2[1W Return vs Nifty],"&gt;=5")/Table3[[#This Row],[Count]]</f>
        <v>1</v>
      </c>
      <c r="E59" s="1">
        <f>COUNTIFS(Table2[Sub-Sector],Table3[[#This Row],[Sub-Sector]],Table2[1M Return vs Nifty],"&gt;=5")/Table3[[#This Row],[Count]]</f>
        <v>1</v>
      </c>
      <c r="F59" s="1">
        <f>COUNTIFS(Table2[Sub-Sector],Table3[[#This Row],[Sub-Sector]],Table2[6M Return vs Nifty],"&gt;=10")/Table3[[#This Row],[Count]]</f>
        <v>1</v>
      </c>
      <c r="G59" s="1">
        <f>COUNTIFS(Table2[Sub-Sector],Table3[[#This Row],[Sub-Sector]],Table2[1Y Return vs Nifty],"&gt;=10")/Table3[[#This Row],[Count]]</f>
        <v>1</v>
      </c>
      <c r="H59" s="1">
        <f>COUNTIFS(Table2[Sub-Sector],Table3[[#This Row],[Sub-Sector]],Table2[RSI Exponential â€“ 14D],"&gt;=50")/Table3[[#This Row],[Count]]</f>
        <v>1</v>
      </c>
      <c r="I59" s="1">
        <f>COUNTIFS(Table2[Sub-Sector],Table3[[#This Row],[Sub-Sector]],Table2[Relative Volume],"&gt;=1")/Table3[[#This Row],[Count]]</f>
        <v>0</v>
      </c>
      <c r="J59" s="1">
        <f>COUNTIFS(Table2[Sub-Sector],Table3[[#This Row],[Sub-Sector]],Table2[% Away From Day Low],"&gt;=0.05")/Table3[[#This Row],[Count]]</f>
        <v>0</v>
      </c>
      <c r="K59" s="1">
        <f>COUNTIFS(Table2[Sub-Sector],Table3[[#This Row],[Sub-Sector]],Table2[% Away From Day High],"&lt;=0.05")/Table3[[#This Row],[Count]]</f>
        <v>1</v>
      </c>
      <c r="L59" s="1">
        <f>COUNTIFS(Table2[Sub-Sector],Table3[[#This Row],[Sub-Sector]],Table2[% Away From Current Week Low],"&gt;=0.05")/Table3[[#This Row],[Count]]</f>
        <v>0</v>
      </c>
      <c r="M59" s="1">
        <f>COUNTIFS(Table2[Sub-Sector],Table3[[#This Row],[Sub-Sector]],Table2[% Away From Current Week High],"&lt;=0.05")/Table3[[#This Row],[Count]]</f>
        <v>1</v>
      </c>
      <c r="N59" s="1">
        <f>COUNTIFS(Table2[Sub-Sector],Table3[[#This Row],[Sub-Sector]],Table2[% Away From Current Month Low],"&gt;=0.05")/Table3[[#This Row],[Count]]</f>
        <v>1</v>
      </c>
      <c r="O59" s="1">
        <f>COUNTIFS(Table2[Sub-Sector],Table3[[#This Row],[Sub-Sector]],Table2[% Away From Current Month High],"&lt;=0.05")/Table3[[#This Row],[Count]]</f>
        <v>0</v>
      </c>
      <c r="P59" s="1">
        <f>COUNTIFS(Table2[Sub-Sector],Table3[[#This Row],[Sub-Sector]],Table2[% Away From 52W High],"&lt;=10")/Table3[[#This Row],[Count]]</f>
        <v>0</v>
      </c>
      <c r="Q59" s="1">
        <f>COUNTIFS(Table2[Sub-Sector],Table3[[#This Row],[Sub-Sector]],Table2[% Away From 52W Low],"&gt;=10")/Table3[[#This Row],[Count]]</f>
        <v>1</v>
      </c>
      <c r="R59" s="1">
        <f>COUNTIFS(Table2[Sub-Sector],Table3[[#This Row],[Sub-Sector]],Table2[% Price above 20 EMA],"&gt;=0")/Table3[[#This Row],[Count]]</f>
        <v>1</v>
      </c>
      <c r="S59" s="1">
        <f>COUNTIFS(Table2[Sub-Sector],Table3[[#This Row],[Sub-Sector]],Table2[% Price above 50 EMA],"&gt;=0")/Table3[[#This Row],[Count]]</f>
        <v>0</v>
      </c>
      <c r="T59" s="1">
        <f>COUNTIFS(Table2[Sub-Sector],Table3[[#This Row],[Sub-Sector]],Table2[% Price above 200 EMA],"&gt;=0")/Table3[[#This Row],[Count]]</f>
        <v>1</v>
      </c>
      <c r="U59" s="1">
        <f>COUNTIFS(Table2[Sub-Sector],Table3[[#This Row],[Sub-Sector]],Table2[Rate of Change - Zone],"Positive")/Table3[[#This Row],[Count]]</f>
        <v>0</v>
      </c>
      <c r="V59" s="1">
        <f>COUNTIFS(Table2[Sub-Sector],Table3[[#This Row],[Sub-Sector]],Table2[Sharpe Ratio],"&gt;=0.10")/Table3[[#This Row],[Count]]</f>
        <v>1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334</v>
      </c>
      <c r="X59">
        <f>_xlfn.RANK.AVG(Table3[[#This Row],[Score]],Table3[Score],1)</f>
        <v>38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227.5</v>
      </c>
      <c r="Z59">
        <f>_xlfn.RANK.AVG(Table3[[#This Row],[Score 2 ]],Table3[[Score 2 ]],1)</f>
        <v>58</v>
      </c>
    </row>
    <row r="60" spans="1:26" x14ac:dyDescent="0.3">
      <c r="A60" t="s">
        <v>208</v>
      </c>
      <c r="B60">
        <f>COUNTIFS(Table2[Sub-Sector],Table3[[#This Row],[Sub-Sector]])</f>
        <v>8</v>
      </c>
      <c r="C60" s="1">
        <f>COUNTIFS(Table2[Sub-Sector],Table3[[#This Row],[Sub-Sector]],Table2[Uptrend],"Uptrend")/Table3[[#This Row],[Count]]</f>
        <v>0.75</v>
      </c>
      <c r="D60" s="1">
        <f>COUNTIFS(Table2[Sub-Sector],Table3[[#This Row],[Sub-Sector]],Table2[1W Return vs Nifty],"&gt;=5")/Table3[[#This Row],[Count]]</f>
        <v>0.125</v>
      </c>
      <c r="E60" s="1">
        <f>COUNTIFS(Table2[Sub-Sector],Table3[[#This Row],[Sub-Sector]],Table2[1M Return vs Nifty],"&gt;=5")/Table3[[#This Row],[Count]]</f>
        <v>0.375</v>
      </c>
      <c r="F60" s="1">
        <f>COUNTIFS(Table2[Sub-Sector],Table3[[#This Row],[Sub-Sector]],Table2[6M Return vs Nifty],"&gt;=10")/Table3[[#This Row],[Count]]</f>
        <v>0.5</v>
      </c>
      <c r="G60" s="1">
        <f>COUNTIFS(Table2[Sub-Sector],Table3[[#This Row],[Sub-Sector]],Table2[1Y Return vs Nifty],"&gt;=10")/Table3[[#This Row],[Count]]</f>
        <v>1</v>
      </c>
      <c r="H60" s="1">
        <f>COUNTIFS(Table2[Sub-Sector],Table3[[#This Row],[Sub-Sector]],Table2[RSI Exponential â€“ 14D],"&gt;=50")/Table3[[#This Row],[Count]]</f>
        <v>0.5</v>
      </c>
      <c r="I60" s="1">
        <f>COUNTIFS(Table2[Sub-Sector],Table3[[#This Row],[Sub-Sector]],Table2[Relative Volume],"&gt;=1")/Table3[[#This Row],[Count]]</f>
        <v>0</v>
      </c>
      <c r="J60" s="1">
        <f>COUNTIFS(Table2[Sub-Sector],Table3[[#This Row],[Sub-Sector]],Table2[% Away From Day Low],"&gt;=0.05")/Table3[[#This Row],[Count]]</f>
        <v>0</v>
      </c>
      <c r="K60" s="1">
        <f>COUNTIFS(Table2[Sub-Sector],Table3[[#This Row],[Sub-Sector]],Table2[% Away From Day High],"&lt;=0.05")/Table3[[#This Row],[Count]]</f>
        <v>1</v>
      </c>
      <c r="L60" s="1">
        <f>COUNTIFS(Table2[Sub-Sector],Table3[[#This Row],[Sub-Sector]],Table2[% Away From Current Week Low],"&gt;=0.05")/Table3[[#This Row],[Count]]</f>
        <v>0</v>
      </c>
      <c r="M60" s="1">
        <f>COUNTIFS(Table2[Sub-Sector],Table3[[#This Row],[Sub-Sector]],Table2[% Away From Current Week High],"&lt;=0.05")/Table3[[#This Row],[Count]]</f>
        <v>0.875</v>
      </c>
      <c r="N60" s="1">
        <f>COUNTIFS(Table2[Sub-Sector],Table3[[#This Row],[Sub-Sector]],Table2[% Away From Current Month Low],"&gt;=0.05")/Table3[[#This Row],[Count]]</f>
        <v>0.375</v>
      </c>
      <c r="O60" s="1">
        <f>COUNTIFS(Table2[Sub-Sector],Table3[[#This Row],[Sub-Sector]],Table2[% Away From Current Month High],"&lt;=0.05")/Table3[[#This Row],[Count]]</f>
        <v>0.25</v>
      </c>
      <c r="P60" s="1">
        <f>COUNTIFS(Table2[Sub-Sector],Table3[[#This Row],[Sub-Sector]],Table2[% Away From 52W High],"&lt;=10")/Table3[[#This Row],[Count]]</f>
        <v>0.625</v>
      </c>
      <c r="Q60" s="1">
        <f>COUNTIFS(Table2[Sub-Sector],Table3[[#This Row],[Sub-Sector]],Table2[% Away From 52W Low],"&gt;=10")/Table3[[#This Row],[Count]]</f>
        <v>1</v>
      </c>
      <c r="R60" s="1">
        <f>COUNTIFS(Table2[Sub-Sector],Table3[[#This Row],[Sub-Sector]],Table2[% Price above 20 EMA],"&gt;=0")/Table3[[#This Row],[Count]]</f>
        <v>0.375</v>
      </c>
      <c r="S60" s="1">
        <f>COUNTIFS(Table2[Sub-Sector],Table3[[#This Row],[Sub-Sector]],Table2[% Price above 50 EMA],"&gt;=0")/Table3[[#This Row],[Count]]</f>
        <v>0.75</v>
      </c>
      <c r="T60" s="1">
        <f>COUNTIFS(Table2[Sub-Sector],Table3[[#This Row],[Sub-Sector]],Table2[% Price above 200 EMA],"&gt;=0")/Table3[[#This Row],[Count]]</f>
        <v>1</v>
      </c>
      <c r="U60" s="1">
        <f>COUNTIFS(Table2[Sub-Sector],Table3[[#This Row],[Sub-Sector]],Table2[Rate of Change - Zone],"Positive")/Table3[[#This Row],[Count]]</f>
        <v>0.375</v>
      </c>
      <c r="V60" s="1">
        <f>COUNTIFS(Table2[Sub-Sector],Table3[[#This Row],[Sub-Sector]],Table2[Sharpe Ratio],"&gt;=0.10")/Table3[[#This Row],[Count]]</f>
        <v>0.375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378</v>
      </c>
      <c r="X60">
        <f>_xlfn.RANK.AVG(Table3[[#This Row],[Score]],Table3[Score],1)</f>
        <v>50.5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227.5</v>
      </c>
      <c r="Z60">
        <f>_xlfn.RANK.AVG(Table3[[#This Row],[Score 2 ]],Table3[[Score 2 ]],1)</f>
        <v>58</v>
      </c>
    </row>
    <row r="61" spans="1:26" x14ac:dyDescent="0.3">
      <c r="A61" t="s">
        <v>1386</v>
      </c>
      <c r="B61">
        <f>COUNTIFS(Table2[Sub-Sector],Table3[[#This Row],[Sub-Sector]])</f>
        <v>1</v>
      </c>
      <c r="C61" s="1">
        <f>COUNTIFS(Table2[Sub-Sector],Table3[[#This Row],[Sub-Sector]],Table2[Uptrend],"Uptrend")/Table3[[#This Row],[Count]]</f>
        <v>0</v>
      </c>
      <c r="D61" s="1">
        <f>COUNTIFS(Table2[Sub-Sector],Table3[[#This Row],[Sub-Sector]],Table2[1W Return vs Nifty],"&gt;=5")/Table3[[#This Row],[Count]]</f>
        <v>0</v>
      </c>
      <c r="E61" s="1">
        <f>COUNTIFS(Table2[Sub-Sector],Table3[[#This Row],[Sub-Sector]],Table2[1M Return vs Nifty],"&gt;=5")/Table3[[#This Row],[Count]]</f>
        <v>0</v>
      </c>
      <c r="F61" s="1">
        <f>COUNTIFS(Table2[Sub-Sector],Table3[[#This Row],[Sub-Sector]],Table2[6M Return vs Nifty],"&gt;=10")/Table3[[#This Row],[Count]]</f>
        <v>1</v>
      </c>
      <c r="G61" s="1">
        <f>COUNTIFS(Table2[Sub-Sector],Table3[[#This Row],[Sub-Sector]],Table2[1Y Return vs Nifty],"&gt;=10")/Table3[[#This Row],[Count]]</f>
        <v>0</v>
      </c>
      <c r="H61" s="1">
        <f>COUNTIFS(Table2[Sub-Sector],Table3[[#This Row],[Sub-Sector]],Table2[RSI Exponential â€“ 14D],"&gt;=50")/Table3[[#This Row],[Count]]</f>
        <v>1</v>
      </c>
      <c r="I61" s="1">
        <f>COUNTIFS(Table2[Sub-Sector],Table3[[#This Row],[Sub-Sector]],Table2[Relative Volume],"&gt;=1")/Table3[[#This Row],[Count]]</f>
        <v>0</v>
      </c>
      <c r="J61" s="1">
        <f>COUNTIFS(Table2[Sub-Sector],Table3[[#This Row],[Sub-Sector]],Table2[% Away From Day Low],"&gt;=0.05")/Table3[[#This Row],[Count]]</f>
        <v>0</v>
      </c>
      <c r="K61" s="1">
        <f>COUNTIFS(Table2[Sub-Sector],Table3[[#This Row],[Sub-Sector]],Table2[% Away From Day High],"&lt;=0.05")/Table3[[#This Row],[Count]]</f>
        <v>1</v>
      </c>
      <c r="L61" s="1">
        <f>COUNTIFS(Table2[Sub-Sector],Table3[[#This Row],[Sub-Sector]],Table2[% Away From Current Week Low],"&gt;=0.05")/Table3[[#This Row],[Count]]</f>
        <v>1</v>
      </c>
      <c r="M61" s="1">
        <f>COUNTIFS(Table2[Sub-Sector],Table3[[#This Row],[Sub-Sector]],Table2[% Away From Current Week High],"&lt;=0.05")/Table3[[#This Row],[Count]]</f>
        <v>1</v>
      </c>
      <c r="N61" s="1">
        <f>COUNTIFS(Table2[Sub-Sector],Table3[[#This Row],[Sub-Sector]],Table2[% Away From Current Month Low],"&gt;=0.05")/Table3[[#This Row],[Count]]</f>
        <v>1</v>
      </c>
      <c r="O61" s="1">
        <f>COUNTIFS(Table2[Sub-Sector],Table3[[#This Row],[Sub-Sector]],Table2[% Away From Current Month High],"&lt;=0.05")/Table3[[#This Row],[Count]]</f>
        <v>0</v>
      </c>
      <c r="P61" s="1">
        <f>COUNTIFS(Table2[Sub-Sector],Table3[[#This Row],[Sub-Sector]],Table2[% Away From 52W High],"&lt;=10")/Table3[[#This Row],[Count]]</f>
        <v>0</v>
      </c>
      <c r="Q61" s="1">
        <f>COUNTIFS(Table2[Sub-Sector],Table3[[#This Row],[Sub-Sector]],Table2[% Away From 52W Low],"&gt;=10")/Table3[[#This Row],[Count]]</f>
        <v>1</v>
      </c>
      <c r="R61" s="1">
        <f>COUNTIFS(Table2[Sub-Sector],Table3[[#This Row],[Sub-Sector]],Table2[% Price above 20 EMA],"&gt;=0")/Table3[[#This Row],[Count]]</f>
        <v>1</v>
      </c>
      <c r="S61" s="1">
        <f>COUNTIFS(Table2[Sub-Sector],Table3[[#This Row],[Sub-Sector]],Table2[% Price above 50 EMA],"&gt;=0")/Table3[[#This Row],[Count]]</f>
        <v>1</v>
      </c>
      <c r="T61" s="1">
        <f>COUNTIFS(Table2[Sub-Sector],Table3[[#This Row],[Sub-Sector]],Table2[% Price above 200 EMA],"&gt;=0")/Table3[[#This Row],[Count]]</f>
        <v>1</v>
      </c>
      <c r="U61" s="1">
        <f>COUNTIFS(Table2[Sub-Sector],Table3[[#This Row],[Sub-Sector]],Table2[Rate of Change - Zone],"Positive")/Table3[[#This Row],[Count]]</f>
        <v>1</v>
      </c>
      <c r="V61" s="1">
        <f>COUNTIFS(Table2[Sub-Sector],Table3[[#This Row],[Sub-Sector]],Table2[Sharpe Ratio],"&gt;=0.10")/Table3[[#This Row],[Count]]</f>
        <v>1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528</v>
      </c>
      <c r="X61">
        <f>_xlfn.RANK.AVG(Table3[[#This Row],[Score]],Table3[Score],1)</f>
        <v>94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229.5</v>
      </c>
      <c r="Z61">
        <f>_xlfn.RANK.AVG(Table3[[#This Row],[Score 2 ]],Table3[[Score 2 ]],1)</f>
        <v>60</v>
      </c>
    </row>
    <row r="62" spans="1:26" x14ac:dyDescent="0.3">
      <c r="A62" t="s">
        <v>269</v>
      </c>
      <c r="B62">
        <f>COUNTIFS(Table2[Sub-Sector],Table3[[#This Row],[Sub-Sector]])</f>
        <v>28</v>
      </c>
      <c r="C62" s="1">
        <f>COUNTIFS(Table2[Sub-Sector],Table3[[#This Row],[Sub-Sector]],Table2[Uptrend],"Uptrend")/Table3[[#This Row],[Count]]</f>
        <v>0.17857142857142858</v>
      </c>
      <c r="D62" s="1">
        <f>COUNTIFS(Table2[Sub-Sector],Table3[[#This Row],[Sub-Sector]],Table2[1W Return vs Nifty],"&gt;=5")/Table3[[#This Row],[Count]]</f>
        <v>0.35714285714285715</v>
      </c>
      <c r="E62" s="1">
        <f>COUNTIFS(Table2[Sub-Sector],Table3[[#This Row],[Sub-Sector]],Table2[1M Return vs Nifty],"&gt;=5")/Table3[[#This Row],[Count]]</f>
        <v>0.5357142857142857</v>
      </c>
      <c r="F62" s="1">
        <f>COUNTIFS(Table2[Sub-Sector],Table3[[#This Row],[Sub-Sector]],Table2[6M Return vs Nifty],"&gt;=10")/Table3[[#This Row],[Count]]</f>
        <v>0.21428571428571427</v>
      </c>
      <c r="G62" s="1">
        <f>COUNTIFS(Table2[Sub-Sector],Table3[[#This Row],[Sub-Sector]],Table2[1Y Return vs Nifty],"&gt;=10")/Table3[[#This Row],[Count]]</f>
        <v>0.39285714285714285</v>
      </c>
      <c r="H62" s="1">
        <f>COUNTIFS(Table2[Sub-Sector],Table3[[#This Row],[Sub-Sector]],Table2[RSI Exponential â€“ 14D],"&gt;=50")/Table3[[#This Row],[Count]]</f>
        <v>0.6785714285714286</v>
      </c>
      <c r="I62" s="1">
        <f>COUNTIFS(Table2[Sub-Sector],Table3[[#This Row],[Sub-Sector]],Table2[Relative Volume],"&gt;=1")/Table3[[#This Row],[Count]]</f>
        <v>0.5357142857142857</v>
      </c>
      <c r="J62" s="1">
        <f>COUNTIFS(Table2[Sub-Sector],Table3[[#This Row],[Sub-Sector]],Table2[% Away From Day Low],"&gt;=0.05")/Table3[[#This Row],[Count]]</f>
        <v>0</v>
      </c>
      <c r="K62" s="1">
        <f>COUNTIFS(Table2[Sub-Sector],Table3[[#This Row],[Sub-Sector]],Table2[% Away From Day High],"&lt;=0.05")/Table3[[#This Row],[Count]]</f>
        <v>0.9642857142857143</v>
      </c>
      <c r="L62" s="1">
        <f>COUNTIFS(Table2[Sub-Sector],Table3[[#This Row],[Sub-Sector]],Table2[% Away From Current Week Low],"&gt;=0.05")/Table3[[#This Row],[Count]]</f>
        <v>0.25</v>
      </c>
      <c r="M62" s="1">
        <f>COUNTIFS(Table2[Sub-Sector],Table3[[#This Row],[Sub-Sector]],Table2[% Away From Current Week High],"&lt;=0.05")/Table3[[#This Row],[Count]]</f>
        <v>0.8928571428571429</v>
      </c>
      <c r="N62" s="1">
        <f>COUNTIFS(Table2[Sub-Sector],Table3[[#This Row],[Sub-Sector]],Table2[% Away From Current Month Low],"&gt;=0.05")/Table3[[#This Row],[Count]]</f>
        <v>0.7142857142857143</v>
      </c>
      <c r="O62" s="1">
        <f>COUNTIFS(Table2[Sub-Sector],Table3[[#This Row],[Sub-Sector]],Table2[% Away From Current Month High],"&lt;=0.05")/Table3[[#This Row],[Count]]</f>
        <v>0.4642857142857143</v>
      </c>
      <c r="P62" s="1">
        <f>COUNTIFS(Table2[Sub-Sector],Table3[[#This Row],[Sub-Sector]],Table2[% Away From 52W High],"&lt;=10")/Table3[[#This Row],[Count]]</f>
        <v>7.1428571428571425E-2</v>
      </c>
      <c r="Q62" s="1">
        <f>COUNTIFS(Table2[Sub-Sector],Table3[[#This Row],[Sub-Sector]],Table2[% Away From 52W Low],"&gt;=10")/Table3[[#This Row],[Count]]</f>
        <v>0.9285714285714286</v>
      </c>
      <c r="R62" s="1">
        <f>COUNTIFS(Table2[Sub-Sector],Table3[[#This Row],[Sub-Sector]],Table2[% Price above 20 EMA],"&gt;=0")/Table3[[#This Row],[Count]]</f>
        <v>0.6428571428571429</v>
      </c>
      <c r="S62" s="1">
        <f>COUNTIFS(Table2[Sub-Sector],Table3[[#This Row],[Sub-Sector]],Table2[% Price above 50 EMA],"&gt;=0")/Table3[[#This Row],[Count]]</f>
        <v>0.4642857142857143</v>
      </c>
      <c r="T62" s="1">
        <f>COUNTIFS(Table2[Sub-Sector],Table3[[#This Row],[Sub-Sector]],Table2[% Price above 200 EMA],"&gt;=0")/Table3[[#This Row],[Count]]</f>
        <v>0.5714285714285714</v>
      </c>
      <c r="U62" s="1">
        <f>COUNTIFS(Table2[Sub-Sector],Table3[[#This Row],[Sub-Sector]],Table2[Rate of Change - Zone],"Positive")/Table3[[#This Row],[Count]]</f>
        <v>0.5</v>
      </c>
      <c r="V62" s="1">
        <f>COUNTIFS(Table2[Sub-Sector],Table3[[#This Row],[Sub-Sector]],Table2[Sharpe Ratio],"&gt;=0.10")/Table3[[#This Row],[Count]]</f>
        <v>0.35714285714285715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365.5</v>
      </c>
      <c r="X62">
        <f>_xlfn.RANK.AVG(Table3[[#This Row],[Score]],Table3[Score],1)</f>
        <v>47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230</v>
      </c>
      <c r="Z62">
        <f>_xlfn.RANK.AVG(Table3[[#This Row],[Score 2 ]],Table3[[Score 2 ]],1)</f>
        <v>61</v>
      </c>
    </row>
    <row r="63" spans="1:26" x14ac:dyDescent="0.3">
      <c r="A63" t="s">
        <v>94</v>
      </c>
      <c r="B63">
        <f>COUNTIFS(Table2[Sub-Sector],Table3[[#This Row],[Sub-Sector]])</f>
        <v>3</v>
      </c>
      <c r="C63" s="1">
        <f>COUNTIFS(Table2[Sub-Sector],Table3[[#This Row],[Sub-Sector]],Table2[Uptrend],"Uptrend")/Table3[[#This Row],[Count]]</f>
        <v>0</v>
      </c>
      <c r="D63" s="1">
        <f>COUNTIFS(Table2[Sub-Sector],Table3[[#This Row],[Sub-Sector]],Table2[1W Return vs Nifty],"&gt;=5")/Table3[[#This Row],[Count]]</f>
        <v>0.66666666666666663</v>
      </c>
      <c r="E63" s="1">
        <f>COUNTIFS(Table2[Sub-Sector],Table3[[#This Row],[Sub-Sector]],Table2[1M Return vs Nifty],"&gt;=5")/Table3[[#This Row],[Count]]</f>
        <v>0</v>
      </c>
      <c r="F63" s="1">
        <f>COUNTIFS(Table2[Sub-Sector],Table3[[#This Row],[Sub-Sector]],Table2[6M Return vs Nifty],"&gt;=10")/Table3[[#This Row],[Count]]</f>
        <v>0</v>
      </c>
      <c r="G63" s="1">
        <f>COUNTIFS(Table2[Sub-Sector],Table3[[#This Row],[Sub-Sector]],Table2[1Y Return vs Nifty],"&gt;=10")/Table3[[#This Row],[Count]]</f>
        <v>0.66666666666666663</v>
      </c>
      <c r="H63" s="1">
        <f>COUNTIFS(Table2[Sub-Sector],Table3[[#This Row],[Sub-Sector]],Table2[RSI Exponential â€“ 14D],"&gt;=50")/Table3[[#This Row],[Count]]</f>
        <v>0.66666666666666663</v>
      </c>
      <c r="I63" s="1">
        <f>COUNTIFS(Table2[Sub-Sector],Table3[[#This Row],[Sub-Sector]],Table2[Relative Volume],"&gt;=1")/Table3[[#This Row],[Count]]</f>
        <v>0.33333333333333331</v>
      </c>
      <c r="J63" s="1">
        <f>COUNTIFS(Table2[Sub-Sector],Table3[[#This Row],[Sub-Sector]],Table2[% Away From Day Low],"&gt;=0.05")/Table3[[#This Row],[Count]]</f>
        <v>0</v>
      </c>
      <c r="K63" s="1">
        <f>COUNTIFS(Table2[Sub-Sector],Table3[[#This Row],[Sub-Sector]],Table2[% Away From Day High],"&lt;=0.05")/Table3[[#This Row],[Count]]</f>
        <v>1</v>
      </c>
      <c r="L63" s="1">
        <f>COUNTIFS(Table2[Sub-Sector],Table3[[#This Row],[Sub-Sector]],Table2[% Away From Current Week Low],"&gt;=0.05")/Table3[[#This Row],[Count]]</f>
        <v>0.66666666666666663</v>
      </c>
      <c r="M63" s="1">
        <f>COUNTIFS(Table2[Sub-Sector],Table3[[#This Row],[Sub-Sector]],Table2[% Away From Current Week High],"&lt;=0.05")/Table3[[#This Row],[Count]]</f>
        <v>1</v>
      </c>
      <c r="N63" s="1">
        <f>COUNTIFS(Table2[Sub-Sector],Table3[[#This Row],[Sub-Sector]],Table2[% Away From Current Month Low],"&gt;=0.05")/Table3[[#This Row],[Count]]</f>
        <v>1</v>
      </c>
      <c r="O63" s="1">
        <f>COUNTIFS(Table2[Sub-Sector],Table3[[#This Row],[Sub-Sector]],Table2[% Away From Current Month High],"&lt;=0.05")/Table3[[#This Row],[Count]]</f>
        <v>0.33333333333333331</v>
      </c>
      <c r="P63" s="1">
        <f>COUNTIFS(Table2[Sub-Sector],Table3[[#This Row],[Sub-Sector]],Table2[% Away From 52W High],"&lt;=10")/Table3[[#This Row],[Count]]</f>
        <v>0</v>
      </c>
      <c r="Q63" s="1">
        <f>COUNTIFS(Table2[Sub-Sector],Table3[[#This Row],[Sub-Sector]],Table2[% Away From 52W Low],"&gt;=10")/Table3[[#This Row],[Count]]</f>
        <v>1</v>
      </c>
      <c r="R63" s="1">
        <f>COUNTIFS(Table2[Sub-Sector],Table3[[#This Row],[Sub-Sector]],Table2[% Price above 20 EMA],"&gt;=0")/Table3[[#This Row],[Count]]</f>
        <v>0.66666666666666663</v>
      </c>
      <c r="S63" s="1">
        <f>COUNTIFS(Table2[Sub-Sector],Table3[[#This Row],[Sub-Sector]],Table2[% Price above 50 EMA],"&gt;=0")/Table3[[#This Row],[Count]]</f>
        <v>0</v>
      </c>
      <c r="T63" s="1">
        <f>COUNTIFS(Table2[Sub-Sector],Table3[[#This Row],[Sub-Sector]],Table2[% Price above 200 EMA],"&gt;=0")/Table3[[#This Row],[Count]]</f>
        <v>0.33333333333333331</v>
      </c>
      <c r="U63" s="1">
        <f>COUNTIFS(Table2[Sub-Sector],Table3[[#This Row],[Sub-Sector]],Table2[Rate of Change - Zone],"Positive")/Table3[[#This Row],[Count]]</f>
        <v>0.66666666666666663</v>
      </c>
      <c r="V63" s="1">
        <f>COUNTIFS(Table2[Sub-Sector],Table3[[#This Row],[Sub-Sector]],Table2[Sharpe Ratio],"&gt;=0.10")/Table3[[#This Row],[Count]]</f>
        <v>0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449</v>
      </c>
      <c r="X63">
        <f>_xlfn.RANK.AVG(Table3[[#This Row],[Score]],Table3[Score],1)</f>
        <v>70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</v>
      </c>
      <c r="Z63">
        <f>_xlfn.RANK.AVG(Table3[[#This Row],[Score 2 ]],Table3[[Score 2 ]],1)</f>
        <v>62</v>
      </c>
    </row>
    <row r="64" spans="1:26" x14ac:dyDescent="0.3">
      <c r="A64" t="s">
        <v>27</v>
      </c>
      <c r="B64">
        <f>COUNTIFS(Table2[Sub-Sector],Table3[[#This Row],[Sub-Sector]])</f>
        <v>4</v>
      </c>
      <c r="C64" s="1">
        <f>COUNTIFS(Table2[Sub-Sector],Table3[[#This Row],[Sub-Sector]],Table2[Uptrend],"Uptrend")/Table3[[#This Row],[Count]]</f>
        <v>0</v>
      </c>
      <c r="D64" s="1">
        <f>COUNTIFS(Table2[Sub-Sector],Table3[[#This Row],[Sub-Sector]],Table2[1W Return vs Nifty],"&gt;=5")/Table3[[#This Row],[Count]]</f>
        <v>0.5</v>
      </c>
      <c r="E64" s="1">
        <f>COUNTIFS(Table2[Sub-Sector],Table3[[#This Row],[Sub-Sector]],Table2[1M Return vs Nifty],"&gt;=5")/Table3[[#This Row],[Count]]</f>
        <v>0.25</v>
      </c>
      <c r="F64" s="1">
        <f>COUNTIFS(Table2[Sub-Sector],Table3[[#This Row],[Sub-Sector]],Table2[6M Return vs Nifty],"&gt;=10")/Table3[[#This Row],[Count]]</f>
        <v>0</v>
      </c>
      <c r="G64" s="1">
        <f>COUNTIFS(Table2[Sub-Sector],Table3[[#This Row],[Sub-Sector]],Table2[1Y Return vs Nifty],"&gt;=10")/Table3[[#This Row],[Count]]</f>
        <v>0.25</v>
      </c>
      <c r="H64" s="1">
        <f>COUNTIFS(Table2[Sub-Sector],Table3[[#This Row],[Sub-Sector]],Table2[RSI Exponential â€“ 14D],"&gt;=50")/Table3[[#This Row],[Count]]</f>
        <v>0.75</v>
      </c>
      <c r="I64" s="1">
        <f>COUNTIFS(Table2[Sub-Sector],Table3[[#This Row],[Sub-Sector]],Table2[Relative Volume],"&gt;=1")/Table3[[#This Row],[Count]]</f>
        <v>0.75</v>
      </c>
      <c r="J64" s="1">
        <f>COUNTIFS(Table2[Sub-Sector],Table3[[#This Row],[Sub-Sector]],Table2[% Away From Day Low],"&gt;=0.05")/Table3[[#This Row],[Count]]</f>
        <v>0</v>
      </c>
      <c r="K64" s="1">
        <f>COUNTIFS(Table2[Sub-Sector],Table3[[#This Row],[Sub-Sector]],Table2[% Away From Day High],"&lt;=0.05")/Table3[[#This Row],[Count]]</f>
        <v>1</v>
      </c>
      <c r="L64" s="1">
        <f>COUNTIFS(Table2[Sub-Sector],Table3[[#This Row],[Sub-Sector]],Table2[% Away From Current Week Low],"&gt;=0.05")/Table3[[#This Row],[Count]]</f>
        <v>0.5</v>
      </c>
      <c r="M64" s="1">
        <f>COUNTIFS(Table2[Sub-Sector],Table3[[#This Row],[Sub-Sector]],Table2[% Away From Current Week High],"&lt;=0.05")/Table3[[#This Row],[Count]]</f>
        <v>0.75</v>
      </c>
      <c r="N64" s="1">
        <f>COUNTIFS(Table2[Sub-Sector],Table3[[#This Row],[Sub-Sector]],Table2[% Away From Current Month Low],"&gt;=0.05")/Table3[[#This Row],[Count]]</f>
        <v>0.75</v>
      </c>
      <c r="O64" s="1">
        <f>COUNTIFS(Table2[Sub-Sector],Table3[[#This Row],[Sub-Sector]],Table2[% Away From Current Month High],"&lt;=0.05")/Table3[[#This Row],[Count]]</f>
        <v>0.75</v>
      </c>
      <c r="P64" s="1">
        <f>COUNTIFS(Table2[Sub-Sector],Table3[[#This Row],[Sub-Sector]],Table2[% Away From 52W High],"&lt;=10")/Table3[[#This Row],[Count]]</f>
        <v>0.25</v>
      </c>
      <c r="Q64" s="1">
        <f>COUNTIFS(Table2[Sub-Sector],Table3[[#This Row],[Sub-Sector]],Table2[% Away From 52W Low],"&gt;=10")/Table3[[#This Row],[Count]]</f>
        <v>1</v>
      </c>
      <c r="R64" s="1">
        <f>COUNTIFS(Table2[Sub-Sector],Table3[[#This Row],[Sub-Sector]],Table2[% Price above 20 EMA],"&gt;=0")/Table3[[#This Row],[Count]]</f>
        <v>0.75</v>
      </c>
      <c r="S64" s="1">
        <f>COUNTIFS(Table2[Sub-Sector],Table3[[#This Row],[Sub-Sector]],Table2[% Price above 50 EMA],"&gt;=0")/Table3[[#This Row],[Count]]</f>
        <v>0.5</v>
      </c>
      <c r="T64" s="1">
        <f>COUNTIFS(Table2[Sub-Sector],Table3[[#This Row],[Sub-Sector]],Table2[% Price above 200 EMA],"&gt;=0")/Table3[[#This Row],[Count]]</f>
        <v>0.25</v>
      </c>
      <c r="U64" s="1">
        <f>COUNTIFS(Table2[Sub-Sector],Table3[[#This Row],[Sub-Sector]],Table2[Rate of Change - Zone],"Positive")/Table3[[#This Row],[Count]]</f>
        <v>0.75</v>
      </c>
      <c r="V64" s="1">
        <f>COUNTIFS(Table2[Sub-Sector],Table3[[#This Row],[Sub-Sector]],Table2[Sharpe Ratio],"&gt;=0.10")/Table3[[#This Row],[Count]]</f>
        <v>0.25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431.5</v>
      </c>
      <c r="X64">
        <f>_xlfn.RANK.AVG(Table3[[#This Row],[Score]],Table3[Score],1)</f>
        <v>65.5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</v>
      </c>
      <c r="Z64">
        <f>_xlfn.RANK.AVG(Table3[[#This Row],[Score 2 ]],Table3[[Score 2 ]],1)</f>
        <v>63</v>
      </c>
    </row>
    <row r="65" spans="1:26" x14ac:dyDescent="0.3">
      <c r="A65" t="s">
        <v>426</v>
      </c>
      <c r="B65">
        <f>COUNTIFS(Table2[Sub-Sector],Table3[[#This Row],[Sub-Sector]])</f>
        <v>6</v>
      </c>
      <c r="C65" s="1">
        <f>COUNTIFS(Table2[Sub-Sector],Table3[[#This Row],[Sub-Sector]],Table2[Uptrend],"Uptrend")/Table3[[#This Row],[Count]]</f>
        <v>0.33333333333333331</v>
      </c>
      <c r="D65" s="1">
        <f>COUNTIFS(Table2[Sub-Sector],Table3[[#This Row],[Sub-Sector]],Table2[1W Return vs Nifty],"&gt;=5")/Table3[[#This Row],[Count]]</f>
        <v>0.16666666666666666</v>
      </c>
      <c r="E65" s="1">
        <f>COUNTIFS(Table2[Sub-Sector],Table3[[#This Row],[Sub-Sector]],Table2[1M Return vs Nifty],"&gt;=5")/Table3[[#This Row],[Count]]</f>
        <v>0.33333333333333331</v>
      </c>
      <c r="F65" s="1">
        <f>COUNTIFS(Table2[Sub-Sector],Table3[[#This Row],[Sub-Sector]],Table2[6M Return vs Nifty],"&gt;=10")/Table3[[#This Row],[Count]]</f>
        <v>0.33333333333333331</v>
      </c>
      <c r="G65" s="1">
        <f>COUNTIFS(Table2[Sub-Sector],Table3[[#This Row],[Sub-Sector]],Table2[1Y Return vs Nifty],"&gt;=10")/Table3[[#This Row],[Count]]</f>
        <v>0.33333333333333331</v>
      </c>
      <c r="H65" s="1">
        <f>COUNTIFS(Table2[Sub-Sector],Table3[[#This Row],[Sub-Sector]],Table2[RSI Exponential â€“ 14D],"&gt;=50")/Table3[[#This Row],[Count]]</f>
        <v>1</v>
      </c>
      <c r="I65" s="1">
        <f>COUNTIFS(Table2[Sub-Sector],Table3[[#This Row],[Sub-Sector]],Table2[Relative Volume],"&gt;=1")/Table3[[#This Row],[Count]]</f>
        <v>0.16666666666666666</v>
      </c>
      <c r="J65" s="1">
        <f>COUNTIFS(Table2[Sub-Sector],Table3[[#This Row],[Sub-Sector]],Table2[% Away From Day Low],"&gt;=0.05")/Table3[[#This Row],[Count]]</f>
        <v>0</v>
      </c>
      <c r="K65" s="1">
        <f>COUNTIFS(Table2[Sub-Sector],Table3[[#This Row],[Sub-Sector]],Table2[% Away From Day High],"&lt;=0.05")/Table3[[#This Row],[Count]]</f>
        <v>1</v>
      </c>
      <c r="L65" s="1">
        <f>COUNTIFS(Table2[Sub-Sector],Table3[[#This Row],[Sub-Sector]],Table2[% Away From Current Week Low],"&gt;=0.05")/Table3[[#This Row],[Count]]</f>
        <v>0.33333333333333331</v>
      </c>
      <c r="M65" s="1">
        <f>COUNTIFS(Table2[Sub-Sector],Table3[[#This Row],[Sub-Sector]],Table2[% Away From Current Week High],"&lt;=0.05")/Table3[[#This Row],[Count]]</f>
        <v>1</v>
      </c>
      <c r="N65" s="1">
        <f>COUNTIFS(Table2[Sub-Sector],Table3[[#This Row],[Sub-Sector]],Table2[% Away From Current Month Low],"&gt;=0.05")/Table3[[#This Row],[Count]]</f>
        <v>1</v>
      </c>
      <c r="O65" s="1">
        <f>COUNTIFS(Table2[Sub-Sector],Table3[[#This Row],[Sub-Sector]],Table2[% Away From Current Month High],"&lt;=0.05")/Table3[[#This Row],[Count]]</f>
        <v>0.83333333333333337</v>
      </c>
      <c r="P65" s="1">
        <f>COUNTIFS(Table2[Sub-Sector],Table3[[#This Row],[Sub-Sector]],Table2[% Away From 52W High],"&lt;=10")/Table3[[#This Row],[Count]]</f>
        <v>0.33333333333333331</v>
      </c>
      <c r="Q65" s="1">
        <f>COUNTIFS(Table2[Sub-Sector],Table3[[#This Row],[Sub-Sector]],Table2[% Away From 52W Low],"&gt;=10")/Table3[[#This Row],[Count]]</f>
        <v>1</v>
      </c>
      <c r="R65" s="1">
        <f>COUNTIFS(Table2[Sub-Sector],Table3[[#This Row],[Sub-Sector]],Table2[% Price above 20 EMA],"&gt;=0")/Table3[[#This Row],[Count]]</f>
        <v>0.83333333333333337</v>
      </c>
      <c r="S65" s="1">
        <f>COUNTIFS(Table2[Sub-Sector],Table3[[#This Row],[Sub-Sector]],Table2[% Price above 50 EMA],"&gt;=0")/Table3[[#This Row],[Count]]</f>
        <v>0.5</v>
      </c>
      <c r="T65" s="1">
        <f>COUNTIFS(Table2[Sub-Sector],Table3[[#This Row],[Sub-Sector]],Table2[% Price above 200 EMA],"&gt;=0")/Table3[[#This Row],[Count]]</f>
        <v>0.5</v>
      </c>
      <c r="U65" s="1">
        <f>COUNTIFS(Table2[Sub-Sector],Table3[[#This Row],[Sub-Sector]],Table2[Rate of Change - Zone],"Positive")/Table3[[#This Row],[Count]]</f>
        <v>0.83333333333333337</v>
      </c>
      <c r="V65" s="1">
        <f>COUNTIFS(Table2[Sub-Sector],Table3[[#This Row],[Sub-Sector]],Table2[Sharpe Ratio],"&gt;=0.10")/Table3[[#This Row],[Count]]</f>
        <v>0.66666666666666663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412.5</v>
      </c>
      <c r="X65">
        <f>_xlfn.RANK.AVG(Table3[[#This Row],[Score]],Table3[Score],1)</f>
        <v>58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</v>
      </c>
      <c r="Z65">
        <f>_xlfn.RANK.AVG(Table3[[#This Row],[Score 2 ]],Table3[[Score 2 ]],1)</f>
        <v>64</v>
      </c>
    </row>
    <row r="66" spans="1:26" x14ac:dyDescent="0.3">
      <c r="A66" t="s">
        <v>169</v>
      </c>
      <c r="B66">
        <f>COUNTIFS(Table2[Sub-Sector],Table3[[#This Row],[Sub-Sector]])</f>
        <v>9</v>
      </c>
      <c r="C66" s="1">
        <f>COUNTIFS(Table2[Sub-Sector],Table3[[#This Row],[Sub-Sector]],Table2[Uptrend],"Uptrend")/Table3[[#This Row],[Count]]</f>
        <v>0.1111111111111111</v>
      </c>
      <c r="D66" s="1">
        <f>COUNTIFS(Table2[Sub-Sector],Table3[[#This Row],[Sub-Sector]],Table2[1W Return vs Nifty],"&gt;=5")/Table3[[#This Row],[Count]]</f>
        <v>0.33333333333333331</v>
      </c>
      <c r="E66" s="1">
        <f>COUNTIFS(Table2[Sub-Sector],Table3[[#This Row],[Sub-Sector]],Table2[1M Return vs Nifty],"&gt;=5")/Table3[[#This Row],[Count]]</f>
        <v>0.33333333333333331</v>
      </c>
      <c r="F66" s="1">
        <f>COUNTIFS(Table2[Sub-Sector],Table3[[#This Row],[Sub-Sector]],Table2[6M Return vs Nifty],"&gt;=10")/Table3[[#This Row],[Count]]</f>
        <v>0.55555555555555558</v>
      </c>
      <c r="G66" s="1">
        <f>COUNTIFS(Table2[Sub-Sector],Table3[[#This Row],[Sub-Sector]],Table2[1Y Return vs Nifty],"&gt;=10")/Table3[[#This Row],[Count]]</f>
        <v>0.33333333333333331</v>
      </c>
      <c r="H66" s="1">
        <f>COUNTIFS(Table2[Sub-Sector],Table3[[#This Row],[Sub-Sector]],Table2[RSI Exponential â€“ 14D],"&gt;=50")/Table3[[#This Row],[Count]]</f>
        <v>0.55555555555555558</v>
      </c>
      <c r="I66" s="1">
        <f>COUNTIFS(Table2[Sub-Sector],Table3[[#This Row],[Sub-Sector]],Table2[Relative Volume],"&gt;=1")/Table3[[#This Row],[Count]]</f>
        <v>0.33333333333333331</v>
      </c>
      <c r="J66" s="1">
        <f>COUNTIFS(Table2[Sub-Sector],Table3[[#This Row],[Sub-Sector]],Table2[% Away From Day Low],"&gt;=0.05")/Table3[[#This Row],[Count]]</f>
        <v>0</v>
      </c>
      <c r="K66" s="1">
        <f>COUNTIFS(Table2[Sub-Sector],Table3[[#This Row],[Sub-Sector]],Table2[% Away From Day High],"&lt;=0.05")/Table3[[#This Row],[Count]]</f>
        <v>0.88888888888888884</v>
      </c>
      <c r="L66" s="1">
        <f>COUNTIFS(Table2[Sub-Sector],Table3[[#This Row],[Sub-Sector]],Table2[% Away From Current Week Low],"&gt;=0.05")/Table3[[#This Row],[Count]]</f>
        <v>0.33333333333333331</v>
      </c>
      <c r="M66" s="1">
        <f>COUNTIFS(Table2[Sub-Sector],Table3[[#This Row],[Sub-Sector]],Table2[% Away From Current Week High],"&lt;=0.05")/Table3[[#This Row],[Count]]</f>
        <v>0.88888888888888884</v>
      </c>
      <c r="N66" s="1">
        <f>COUNTIFS(Table2[Sub-Sector],Table3[[#This Row],[Sub-Sector]],Table2[% Away From Current Month Low],"&gt;=0.05")/Table3[[#This Row],[Count]]</f>
        <v>0.66666666666666663</v>
      </c>
      <c r="O66" s="1">
        <f>COUNTIFS(Table2[Sub-Sector],Table3[[#This Row],[Sub-Sector]],Table2[% Away From Current Month High],"&lt;=0.05")/Table3[[#This Row],[Count]]</f>
        <v>0.33333333333333331</v>
      </c>
      <c r="P66" s="1">
        <f>COUNTIFS(Table2[Sub-Sector],Table3[[#This Row],[Sub-Sector]],Table2[% Away From 52W High],"&lt;=10")/Table3[[#This Row],[Count]]</f>
        <v>0</v>
      </c>
      <c r="Q66" s="1">
        <f>COUNTIFS(Table2[Sub-Sector],Table3[[#This Row],[Sub-Sector]],Table2[% Away From 52W Low],"&gt;=10")/Table3[[#This Row],[Count]]</f>
        <v>0.88888888888888884</v>
      </c>
      <c r="R66" s="1">
        <f>COUNTIFS(Table2[Sub-Sector],Table3[[#This Row],[Sub-Sector]],Table2[% Price above 20 EMA],"&gt;=0")/Table3[[#This Row],[Count]]</f>
        <v>0.55555555555555558</v>
      </c>
      <c r="S66" s="1">
        <f>COUNTIFS(Table2[Sub-Sector],Table3[[#This Row],[Sub-Sector]],Table2[% Price above 50 EMA],"&gt;=0")/Table3[[#This Row],[Count]]</f>
        <v>0.44444444444444442</v>
      </c>
      <c r="T66" s="1">
        <f>COUNTIFS(Table2[Sub-Sector],Table3[[#This Row],[Sub-Sector]],Table2[% Price above 200 EMA],"&gt;=0")/Table3[[#This Row],[Count]]</f>
        <v>0.77777777777777779</v>
      </c>
      <c r="U66" s="1">
        <f>COUNTIFS(Table2[Sub-Sector],Table3[[#This Row],[Sub-Sector]],Table2[Rate of Change - Zone],"Positive")/Table3[[#This Row],[Count]]</f>
        <v>0.33333333333333331</v>
      </c>
      <c r="V66" s="1">
        <f>COUNTIFS(Table2[Sub-Sector],Table3[[#This Row],[Sub-Sector]],Table2[Sharpe Ratio],"&gt;=0.10")/Table3[[#This Row],[Count]]</f>
        <v>0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421</v>
      </c>
      <c r="X66">
        <f>_xlfn.RANK.AVG(Table3[[#This Row],[Score]],Table3[Score],1)</f>
        <v>60.5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240.5</v>
      </c>
      <c r="Z66">
        <f>_xlfn.RANK.AVG(Table3[[#This Row],[Score 2 ]],Table3[[Score 2 ]],1)</f>
        <v>65</v>
      </c>
    </row>
    <row r="67" spans="1:26" x14ac:dyDescent="0.3">
      <c r="A67" t="s">
        <v>457</v>
      </c>
      <c r="B67">
        <f>COUNTIFS(Table2[Sub-Sector],Table3[[#This Row],[Sub-Sector]])</f>
        <v>10</v>
      </c>
      <c r="C67" s="1">
        <f>COUNTIFS(Table2[Sub-Sector],Table3[[#This Row],[Sub-Sector]],Table2[Uptrend],"Uptrend")/Table3[[#This Row],[Count]]</f>
        <v>0.2</v>
      </c>
      <c r="D67" s="1">
        <f>COUNTIFS(Table2[Sub-Sector],Table3[[#This Row],[Sub-Sector]],Table2[1W Return vs Nifty],"&gt;=5")/Table3[[#This Row],[Count]]</f>
        <v>0.5</v>
      </c>
      <c r="E67" s="1">
        <f>COUNTIFS(Table2[Sub-Sector],Table3[[#This Row],[Sub-Sector]],Table2[1M Return vs Nifty],"&gt;=5")/Table3[[#This Row],[Count]]</f>
        <v>0.4</v>
      </c>
      <c r="F67" s="1">
        <f>COUNTIFS(Table2[Sub-Sector],Table3[[#This Row],[Sub-Sector]],Table2[6M Return vs Nifty],"&gt;=10")/Table3[[#This Row],[Count]]</f>
        <v>0.4</v>
      </c>
      <c r="G67" s="1">
        <f>COUNTIFS(Table2[Sub-Sector],Table3[[#This Row],[Sub-Sector]],Table2[1Y Return vs Nifty],"&gt;=10")/Table3[[#This Row],[Count]]</f>
        <v>0.3</v>
      </c>
      <c r="H67" s="1">
        <f>COUNTIFS(Table2[Sub-Sector],Table3[[#This Row],[Sub-Sector]],Table2[RSI Exponential â€“ 14D],"&gt;=50")/Table3[[#This Row],[Count]]</f>
        <v>0.9</v>
      </c>
      <c r="I67" s="1">
        <f>COUNTIFS(Table2[Sub-Sector],Table3[[#This Row],[Sub-Sector]],Table2[Relative Volume],"&gt;=1")/Table3[[#This Row],[Count]]</f>
        <v>0.3</v>
      </c>
      <c r="J67" s="1">
        <f>COUNTIFS(Table2[Sub-Sector],Table3[[#This Row],[Sub-Sector]],Table2[% Away From Day Low],"&gt;=0.05")/Table3[[#This Row],[Count]]</f>
        <v>0</v>
      </c>
      <c r="K67" s="1">
        <f>COUNTIFS(Table2[Sub-Sector],Table3[[#This Row],[Sub-Sector]],Table2[% Away From Day High],"&lt;=0.05")/Table3[[#This Row],[Count]]</f>
        <v>1</v>
      </c>
      <c r="L67" s="1">
        <f>COUNTIFS(Table2[Sub-Sector],Table3[[#This Row],[Sub-Sector]],Table2[% Away From Current Week Low],"&gt;=0.05")/Table3[[#This Row],[Count]]</f>
        <v>0.4</v>
      </c>
      <c r="M67" s="1">
        <f>COUNTIFS(Table2[Sub-Sector],Table3[[#This Row],[Sub-Sector]],Table2[% Away From Current Week High],"&lt;=0.05")/Table3[[#This Row],[Count]]</f>
        <v>0.9</v>
      </c>
      <c r="N67" s="1">
        <f>COUNTIFS(Table2[Sub-Sector],Table3[[#This Row],[Sub-Sector]],Table2[% Away From Current Month Low],"&gt;=0.05")/Table3[[#This Row],[Count]]</f>
        <v>1</v>
      </c>
      <c r="O67" s="1">
        <f>COUNTIFS(Table2[Sub-Sector],Table3[[#This Row],[Sub-Sector]],Table2[% Away From Current Month High],"&lt;=0.05")/Table3[[#This Row],[Count]]</f>
        <v>0.5</v>
      </c>
      <c r="P67" s="1">
        <f>COUNTIFS(Table2[Sub-Sector],Table3[[#This Row],[Sub-Sector]],Table2[% Away From 52W High],"&lt;=10")/Table3[[#This Row],[Count]]</f>
        <v>0.2</v>
      </c>
      <c r="Q67" s="1">
        <f>COUNTIFS(Table2[Sub-Sector],Table3[[#This Row],[Sub-Sector]],Table2[% Away From 52W Low],"&gt;=10")/Table3[[#This Row],[Count]]</f>
        <v>0.9</v>
      </c>
      <c r="R67" s="1">
        <f>COUNTIFS(Table2[Sub-Sector],Table3[[#This Row],[Sub-Sector]],Table2[% Price above 20 EMA],"&gt;=0")/Table3[[#This Row],[Count]]</f>
        <v>0.8</v>
      </c>
      <c r="S67" s="1">
        <f>COUNTIFS(Table2[Sub-Sector],Table3[[#This Row],[Sub-Sector]],Table2[% Price above 50 EMA],"&gt;=0")/Table3[[#This Row],[Count]]</f>
        <v>0.5</v>
      </c>
      <c r="T67" s="1">
        <f>COUNTIFS(Table2[Sub-Sector],Table3[[#This Row],[Sub-Sector]],Table2[% Price above 200 EMA],"&gt;=0")/Table3[[#This Row],[Count]]</f>
        <v>0.6</v>
      </c>
      <c r="U67" s="1">
        <f>COUNTIFS(Table2[Sub-Sector],Table3[[#This Row],[Sub-Sector]],Table2[Rate of Change - Zone],"Positive")/Table3[[#This Row],[Count]]</f>
        <v>0.6</v>
      </c>
      <c r="V67" s="1">
        <f>COUNTIFS(Table2[Sub-Sector],Table3[[#This Row],[Sub-Sector]],Table2[Sharpe Ratio],"&gt;=0.10")/Table3[[#This Row],[Count]]</f>
        <v>0.4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377</v>
      </c>
      <c r="X67">
        <f>_xlfn.RANK.AVG(Table3[[#This Row],[Score]],Table3[Score],1)</f>
        <v>49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241.5</v>
      </c>
      <c r="Z67">
        <f>_xlfn.RANK.AVG(Table3[[#This Row],[Score 2 ]],Table3[[Score 2 ]],1)</f>
        <v>66</v>
      </c>
    </row>
    <row r="68" spans="1:26" x14ac:dyDescent="0.3">
      <c r="A68" t="s">
        <v>34</v>
      </c>
      <c r="B68">
        <f>COUNTIFS(Table2[Sub-Sector],Table3[[#This Row],[Sub-Sector]])</f>
        <v>11</v>
      </c>
      <c r="C68" s="1">
        <f>COUNTIFS(Table2[Sub-Sector],Table3[[#This Row],[Sub-Sector]],Table2[Uptrend],"Uptrend")/Table3[[#This Row],[Count]]</f>
        <v>0.18181818181818182</v>
      </c>
      <c r="D68" s="1">
        <f>COUNTIFS(Table2[Sub-Sector],Table3[[#This Row],[Sub-Sector]],Table2[1W Return vs Nifty],"&gt;=5")/Table3[[#This Row],[Count]]</f>
        <v>0.90909090909090906</v>
      </c>
      <c r="E68" s="1">
        <f>COUNTIFS(Table2[Sub-Sector],Table3[[#This Row],[Sub-Sector]],Table2[1M Return vs Nifty],"&gt;=5")/Table3[[#This Row],[Count]]</f>
        <v>0.72727272727272729</v>
      </c>
      <c r="F68" s="1">
        <f>COUNTIFS(Table2[Sub-Sector],Table3[[#This Row],[Sub-Sector]],Table2[6M Return vs Nifty],"&gt;=10")/Table3[[#This Row],[Count]]</f>
        <v>0</v>
      </c>
      <c r="G68" s="1">
        <f>COUNTIFS(Table2[Sub-Sector],Table3[[#This Row],[Sub-Sector]],Table2[1Y Return vs Nifty],"&gt;=10")/Table3[[#This Row],[Count]]</f>
        <v>0.36363636363636365</v>
      </c>
      <c r="H68" s="1">
        <f>COUNTIFS(Table2[Sub-Sector],Table3[[#This Row],[Sub-Sector]],Table2[RSI Exponential â€“ 14D],"&gt;=50")/Table3[[#This Row],[Count]]</f>
        <v>1</v>
      </c>
      <c r="I68" s="1">
        <f>COUNTIFS(Table2[Sub-Sector],Table3[[#This Row],[Sub-Sector]],Table2[Relative Volume],"&gt;=1")/Table3[[#This Row],[Count]]</f>
        <v>0.63636363636363635</v>
      </c>
      <c r="J68" s="1">
        <f>COUNTIFS(Table2[Sub-Sector],Table3[[#This Row],[Sub-Sector]],Table2[% Away From Day Low],"&gt;=0.05")/Table3[[#This Row],[Count]]</f>
        <v>0</v>
      </c>
      <c r="K68" s="1">
        <f>COUNTIFS(Table2[Sub-Sector],Table3[[#This Row],[Sub-Sector]],Table2[% Away From Day High],"&lt;=0.05")/Table3[[#This Row],[Count]]</f>
        <v>1</v>
      </c>
      <c r="L68" s="1">
        <f>COUNTIFS(Table2[Sub-Sector],Table3[[#This Row],[Sub-Sector]],Table2[% Away From Current Week Low],"&gt;=0.05")/Table3[[#This Row],[Count]]</f>
        <v>0.18181818181818182</v>
      </c>
      <c r="M68" s="1">
        <f>COUNTIFS(Table2[Sub-Sector],Table3[[#This Row],[Sub-Sector]],Table2[% Away From Current Week High],"&lt;=0.05")/Table3[[#This Row],[Count]]</f>
        <v>1</v>
      </c>
      <c r="N68" s="1">
        <f>COUNTIFS(Table2[Sub-Sector],Table3[[#This Row],[Sub-Sector]],Table2[% Away From Current Month Low],"&gt;=0.05")/Table3[[#This Row],[Count]]</f>
        <v>1</v>
      </c>
      <c r="O68" s="1">
        <f>COUNTIFS(Table2[Sub-Sector],Table3[[#This Row],[Sub-Sector]],Table2[% Away From Current Month High],"&lt;=0.05")/Table3[[#This Row],[Count]]</f>
        <v>0.72727272727272729</v>
      </c>
      <c r="P68" s="1">
        <f>COUNTIFS(Table2[Sub-Sector],Table3[[#This Row],[Sub-Sector]],Table2[% Away From 52W High],"&lt;=10")/Table3[[#This Row],[Count]]</f>
        <v>9.0909090909090912E-2</v>
      </c>
      <c r="Q68" s="1">
        <f>COUNTIFS(Table2[Sub-Sector],Table3[[#This Row],[Sub-Sector]],Table2[% Away From 52W Low],"&gt;=10")/Table3[[#This Row],[Count]]</f>
        <v>1</v>
      </c>
      <c r="R68" s="1">
        <f>COUNTIFS(Table2[Sub-Sector],Table3[[#This Row],[Sub-Sector]],Table2[% Price above 20 EMA],"&gt;=0")/Table3[[#This Row],[Count]]</f>
        <v>1</v>
      </c>
      <c r="S68" s="1">
        <f>COUNTIFS(Table2[Sub-Sector],Table3[[#This Row],[Sub-Sector]],Table2[% Price above 50 EMA],"&gt;=0")/Table3[[#This Row],[Count]]</f>
        <v>0.54545454545454541</v>
      </c>
      <c r="T68" s="1">
        <f>COUNTIFS(Table2[Sub-Sector],Table3[[#This Row],[Sub-Sector]],Table2[% Price above 200 EMA],"&gt;=0")/Table3[[#This Row],[Count]]</f>
        <v>0.27272727272727271</v>
      </c>
      <c r="U68" s="1">
        <f>COUNTIFS(Table2[Sub-Sector],Table3[[#This Row],[Sub-Sector]],Table2[Rate of Change - Zone],"Positive")/Table3[[#This Row],[Count]]</f>
        <v>0.54545454545454541</v>
      </c>
      <c r="V68" s="1">
        <f>COUNTIFS(Table2[Sub-Sector],Table3[[#This Row],[Sub-Sector]],Table2[Sharpe Ratio],"&gt;=0.10")/Table3[[#This Row],[Count]]</f>
        <v>0.72727272727272729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336.5</v>
      </c>
      <c r="X68">
        <f>_xlfn.RANK.AVG(Table3[[#This Row],[Score]],Table3[Score],1)</f>
        <v>41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246</v>
      </c>
      <c r="Z68">
        <f>_xlfn.RANK.AVG(Table3[[#This Row],[Score 2 ]],Table3[[Score 2 ]],1)</f>
        <v>67</v>
      </c>
    </row>
    <row r="69" spans="1:26" x14ac:dyDescent="0.3">
      <c r="A69" t="s">
        <v>370</v>
      </c>
      <c r="B69">
        <f>COUNTIFS(Table2[Sub-Sector],Table3[[#This Row],[Sub-Sector]])</f>
        <v>5</v>
      </c>
      <c r="C69" s="1">
        <f>COUNTIFS(Table2[Sub-Sector],Table3[[#This Row],[Sub-Sector]],Table2[Uptrend],"Uptrend")/Table3[[#This Row],[Count]]</f>
        <v>0.2</v>
      </c>
      <c r="D69" s="1">
        <f>COUNTIFS(Table2[Sub-Sector],Table3[[#This Row],[Sub-Sector]],Table2[1W Return vs Nifty],"&gt;=5")/Table3[[#This Row],[Count]]</f>
        <v>0.2</v>
      </c>
      <c r="E69" s="1">
        <f>COUNTIFS(Table2[Sub-Sector],Table3[[#This Row],[Sub-Sector]],Table2[1M Return vs Nifty],"&gt;=5")/Table3[[#This Row],[Count]]</f>
        <v>0.4</v>
      </c>
      <c r="F69" s="1">
        <f>COUNTIFS(Table2[Sub-Sector],Table3[[#This Row],[Sub-Sector]],Table2[6M Return vs Nifty],"&gt;=10")/Table3[[#This Row],[Count]]</f>
        <v>0.4</v>
      </c>
      <c r="G69" s="1">
        <f>COUNTIFS(Table2[Sub-Sector],Table3[[#This Row],[Sub-Sector]],Table2[1Y Return vs Nifty],"&gt;=10")/Table3[[#This Row],[Count]]</f>
        <v>0.4</v>
      </c>
      <c r="H69" s="1">
        <f>COUNTIFS(Table2[Sub-Sector],Table3[[#This Row],[Sub-Sector]],Table2[RSI Exponential â€“ 14D],"&gt;=50")/Table3[[#This Row],[Count]]</f>
        <v>0.8</v>
      </c>
      <c r="I69" s="1">
        <f>COUNTIFS(Table2[Sub-Sector],Table3[[#This Row],[Sub-Sector]],Table2[Relative Volume],"&gt;=1")/Table3[[#This Row],[Count]]</f>
        <v>0.2</v>
      </c>
      <c r="J69" s="1">
        <f>COUNTIFS(Table2[Sub-Sector],Table3[[#This Row],[Sub-Sector]],Table2[% Away From Day Low],"&gt;=0.05")/Table3[[#This Row],[Count]]</f>
        <v>0</v>
      </c>
      <c r="K69" s="1">
        <f>COUNTIFS(Table2[Sub-Sector],Table3[[#This Row],[Sub-Sector]],Table2[% Away From Day High],"&lt;=0.05")/Table3[[#This Row],[Count]]</f>
        <v>1</v>
      </c>
      <c r="L69" s="1">
        <f>COUNTIFS(Table2[Sub-Sector],Table3[[#This Row],[Sub-Sector]],Table2[% Away From Current Week Low],"&gt;=0.05")/Table3[[#This Row],[Count]]</f>
        <v>0.2</v>
      </c>
      <c r="M69" s="1">
        <f>COUNTIFS(Table2[Sub-Sector],Table3[[#This Row],[Sub-Sector]],Table2[% Away From Current Week High],"&lt;=0.05")/Table3[[#This Row],[Count]]</f>
        <v>1</v>
      </c>
      <c r="N69" s="1">
        <f>COUNTIFS(Table2[Sub-Sector],Table3[[#This Row],[Sub-Sector]],Table2[% Away From Current Month Low],"&gt;=0.05")/Table3[[#This Row],[Count]]</f>
        <v>0.6</v>
      </c>
      <c r="O69" s="1">
        <f>COUNTIFS(Table2[Sub-Sector],Table3[[#This Row],[Sub-Sector]],Table2[% Away From Current Month High],"&lt;=0.05")/Table3[[#This Row],[Count]]</f>
        <v>0.4</v>
      </c>
      <c r="P69" s="1">
        <f>COUNTIFS(Table2[Sub-Sector],Table3[[#This Row],[Sub-Sector]],Table2[% Away From 52W High],"&lt;=10")/Table3[[#This Row],[Count]]</f>
        <v>0</v>
      </c>
      <c r="Q69" s="1">
        <f>COUNTIFS(Table2[Sub-Sector],Table3[[#This Row],[Sub-Sector]],Table2[% Away From 52W Low],"&gt;=10")/Table3[[#This Row],[Count]]</f>
        <v>1</v>
      </c>
      <c r="R69" s="1">
        <f>COUNTIFS(Table2[Sub-Sector],Table3[[#This Row],[Sub-Sector]],Table2[% Price above 20 EMA],"&gt;=0")/Table3[[#This Row],[Count]]</f>
        <v>0.6</v>
      </c>
      <c r="S69" s="1">
        <f>COUNTIFS(Table2[Sub-Sector],Table3[[#This Row],[Sub-Sector]],Table2[% Price above 50 EMA],"&gt;=0")/Table3[[#This Row],[Count]]</f>
        <v>0.6</v>
      </c>
      <c r="T69" s="1">
        <f>COUNTIFS(Table2[Sub-Sector],Table3[[#This Row],[Sub-Sector]],Table2[% Price above 200 EMA],"&gt;=0")/Table3[[#This Row],[Count]]</f>
        <v>0.8</v>
      </c>
      <c r="U69" s="1">
        <f>COUNTIFS(Table2[Sub-Sector],Table3[[#This Row],[Sub-Sector]],Table2[Rate of Change - Zone],"Positive")/Table3[[#This Row],[Count]]</f>
        <v>0.6</v>
      </c>
      <c r="V69" s="1">
        <f>COUNTIFS(Table2[Sub-Sector],Table3[[#This Row],[Sub-Sector]],Table2[Sharpe Ratio],"&gt;=0.10")/Table3[[#This Row],[Count]]</f>
        <v>0.2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421</v>
      </c>
      <c r="X69">
        <f>_xlfn.RANK.AVG(Table3[[#This Row],[Score]],Table3[Score],1)</f>
        <v>60.5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246.5</v>
      </c>
      <c r="Z69">
        <f>_xlfn.RANK.AVG(Table3[[#This Row],[Score 2 ]],Table3[[Score 2 ]],1)</f>
        <v>68</v>
      </c>
    </row>
    <row r="70" spans="1:26" x14ac:dyDescent="0.3">
      <c r="A70" t="s">
        <v>213</v>
      </c>
      <c r="B70">
        <f>COUNTIFS(Table2[Sub-Sector],Table3[[#This Row],[Sub-Sector]])</f>
        <v>28</v>
      </c>
      <c r="C70" s="1">
        <f>COUNTIFS(Table2[Sub-Sector],Table3[[#This Row],[Sub-Sector]],Table2[Uptrend],"Uptrend")/Table3[[#This Row],[Count]]</f>
        <v>0.14285714285714285</v>
      </c>
      <c r="D70" s="1">
        <f>COUNTIFS(Table2[Sub-Sector],Table3[[#This Row],[Sub-Sector]],Table2[1W Return vs Nifty],"&gt;=5")/Table3[[#This Row],[Count]]</f>
        <v>0.21428571428571427</v>
      </c>
      <c r="E70" s="1">
        <f>COUNTIFS(Table2[Sub-Sector],Table3[[#This Row],[Sub-Sector]],Table2[1M Return vs Nifty],"&gt;=5")/Table3[[#This Row],[Count]]</f>
        <v>0.2857142857142857</v>
      </c>
      <c r="F70" s="1">
        <f>COUNTIFS(Table2[Sub-Sector],Table3[[#This Row],[Sub-Sector]],Table2[6M Return vs Nifty],"&gt;=10")/Table3[[#This Row],[Count]]</f>
        <v>0.35714285714285715</v>
      </c>
      <c r="G70" s="1">
        <f>COUNTIFS(Table2[Sub-Sector],Table3[[#This Row],[Sub-Sector]],Table2[1Y Return vs Nifty],"&gt;=10")/Table3[[#This Row],[Count]]</f>
        <v>0.5357142857142857</v>
      </c>
      <c r="H70" s="1">
        <f>COUNTIFS(Table2[Sub-Sector],Table3[[#This Row],[Sub-Sector]],Table2[RSI Exponential â€“ 14D],"&gt;=50")/Table3[[#This Row],[Count]]</f>
        <v>0.7142857142857143</v>
      </c>
      <c r="I70" s="1">
        <f>COUNTIFS(Table2[Sub-Sector],Table3[[#This Row],[Sub-Sector]],Table2[Relative Volume],"&gt;=1")/Table3[[#This Row],[Count]]</f>
        <v>0.21428571428571427</v>
      </c>
      <c r="J70" s="1">
        <f>COUNTIFS(Table2[Sub-Sector],Table3[[#This Row],[Sub-Sector]],Table2[% Away From Day Low],"&gt;=0.05")/Table3[[#This Row],[Count]]</f>
        <v>0</v>
      </c>
      <c r="K70" s="1">
        <f>COUNTIFS(Table2[Sub-Sector],Table3[[#This Row],[Sub-Sector]],Table2[% Away From Day High],"&lt;=0.05")/Table3[[#This Row],[Count]]</f>
        <v>1</v>
      </c>
      <c r="L70" s="1">
        <f>COUNTIFS(Table2[Sub-Sector],Table3[[#This Row],[Sub-Sector]],Table2[% Away From Current Week Low],"&gt;=0.05")/Table3[[#This Row],[Count]]</f>
        <v>0.5</v>
      </c>
      <c r="M70" s="1">
        <f>COUNTIFS(Table2[Sub-Sector],Table3[[#This Row],[Sub-Sector]],Table2[% Away From Current Week High],"&lt;=0.05")/Table3[[#This Row],[Count]]</f>
        <v>0.8571428571428571</v>
      </c>
      <c r="N70" s="1">
        <f>COUNTIFS(Table2[Sub-Sector],Table3[[#This Row],[Sub-Sector]],Table2[% Away From Current Month Low],"&gt;=0.05")/Table3[[#This Row],[Count]]</f>
        <v>0.7857142857142857</v>
      </c>
      <c r="O70" s="1">
        <f>COUNTIFS(Table2[Sub-Sector],Table3[[#This Row],[Sub-Sector]],Table2[% Away From Current Month High],"&lt;=0.05")/Table3[[#This Row],[Count]]</f>
        <v>0.32142857142857145</v>
      </c>
      <c r="P70" s="1">
        <f>COUNTIFS(Table2[Sub-Sector],Table3[[#This Row],[Sub-Sector]],Table2[% Away From 52W High],"&lt;=10")/Table3[[#This Row],[Count]]</f>
        <v>7.1428571428571425E-2</v>
      </c>
      <c r="Q70" s="1">
        <f>COUNTIFS(Table2[Sub-Sector],Table3[[#This Row],[Sub-Sector]],Table2[% Away From 52W Low],"&gt;=10")/Table3[[#This Row],[Count]]</f>
        <v>0.8928571428571429</v>
      </c>
      <c r="R70" s="1">
        <f>COUNTIFS(Table2[Sub-Sector],Table3[[#This Row],[Sub-Sector]],Table2[% Price above 20 EMA],"&gt;=0")/Table3[[#This Row],[Count]]</f>
        <v>0.5</v>
      </c>
      <c r="S70" s="1">
        <f>COUNTIFS(Table2[Sub-Sector],Table3[[#This Row],[Sub-Sector]],Table2[% Price above 50 EMA],"&gt;=0")/Table3[[#This Row],[Count]]</f>
        <v>0.2857142857142857</v>
      </c>
      <c r="T70" s="1">
        <f>COUNTIFS(Table2[Sub-Sector],Table3[[#This Row],[Sub-Sector]],Table2[% Price above 200 EMA],"&gt;=0")/Table3[[#This Row],[Count]]</f>
        <v>0.6071428571428571</v>
      </c>
      <c r="U70" s="1">
        <f>COUNTIFS(Table2[Sub-Sector],Table3[[#This Row],[Sub-Sector]],Table2[Rate of Change - Zone],"Positive")/Table3[[#This Row],[Count]]</f>
        <v>0.4642857142857143</v>
      </c>
      <c r="V70" s="1">
        <f>COUNTIFS(Table2[Sub-Sector],Table3[[#This Row],[Sub-Sector]],Table2[Sharpe Ratio],"&gt;=0.10")/Table3[[#This Row],[Count]]</f>
        <v>0.32142857142857145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447</v>
      </c>
      <c r="X70">
        <f>_xlfn.RANK.AVG(Table3[[#This Row],[Score]],Table3[Score],1)</f>
        <v>69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248.5</v>
      </c>
      <c r="Z70">
        <f>_xlfn.RANK.AVG(Table3[[#This Row],[Score 2 ]],Table3[[Score 2 ]],1)</f>
        <v>69</v>
      </c>
    </row>
    <row r="71" spans="1:26" x14ac:dyDescent="0.3">
      <c r="A71" t="s">
        <v>183</v>
      </c>
      <c r="B71">
        <f>COUNTIFS(Table2[Sub-Sector],Table3[[#This Row],[Sub-Sector]])</f>
        <v>2</v>
      </c>
      <c r="C71" s="1">
        <f>COUNTIFS(Table2[Sub-Sector],Table3[[#This Row],[Sub-Sector]],Table2[Uptrend],"Uptrend")/Table3[[#This Row],[Count]]</f>
        <v>0.5</v>
      </c>
      <c r="D71" s="1">
        <f>COUNTIFS(Table2[Sub-Sector],Table3[[#This Row],[Sub-Sector]],Table2[1W Return vs Nifty],"&gt;=5")/Table3[[#This Row],[Count]]</f>
        <v>0</v>
      </c>
      <c r="E71" s="1">
        <f>COUNTIFS(Table2[Sub-Sector],Table3[[#This Row],[Sub-Sector]],Table2[1M Return vs Nifty],"&gt;=5")/Table3[[#This Row],[Count]]</f>
        <v>0.5</v>
      </c>
      <c r="F71" s="1">
        <f>COUNTIFS(Table2[Sub-Sector],Table3[[#This Row],[Sub-Sector]],Table2[6M Return vs Nifty],"&gt;=10")/Table3[[#This Row],[Count]]</f>
        <v>0</v>
      </c>
      <c r="G71" s="1">
        <f>COUNTIFS(Table2[Sub-Sector],Table3[[#This Row],[Sub-Sector]],Table2[1Y Return vs Nifty],"&gt;=10")/Table3[[#This Row],[Count]]</f>
        <v>0</v>
      </c>
      <c r="H71" s="1">
        <f>COUNTIFS(Table2[Sub-Sector],Table3[[#This Row],[Sub-Sector]],Table2[RSI Exponential â€“ 14D],"&gt;=50")/Table3[[#This Row],[Count]]</f>
        <v>0.5</v>
      </c>
      <c r="I71" s="1">
        <f>COUNTIFS(Table2[Sub-Sector],Table3[[#This Row],[Sub-Sector]],Table2[Relative Volume],"&gt;=1")/Table3[[#This Row],[Count]]</f>
        <v>0.5</v>
      </c>
      <c r="J71" s="1">
        <f>COUNTIFS(Table2[Sub-Sector],Table3[[#This Row],[Sub-Sector]],Table2[% Away From Day Low],"&gt;=0.05")/Table3[[#This Row],[Count]]</f>
        <v>0</v>
      </c>
      <c r="K71" s="1">
        <f>COUNTIFS(Table2[Sub-Sector],Table3[[#This Row],[Sub-Sector]],Table2[% Away From Day High],"&lt;=0.05")/Table3[[#This Row],[Count]]</f>
        <v>1</v>
      </c>
      <c r="L71" s="1">
        <f>COUNTIFS(Table2[Sub-Sector],Table3[[#This Row],[Sub-Sector]],Table2[% Away From Current Week Low],"&gt;=0.05")/Table3[[#This Row],[Count]]</f>
        <v>0</v>
      </c>
      <c r="M71" s="1">
        <f>COUNTIFS(Table2[Sub-Sector],Table3[[#This Row],[Sub-Sector]],Table2[% Away From Current Week High],"&lt;=0.05")/Table3[[#This Row],[Count]]</f>
        <v>1</v>
      </c>
      <c r="N71" s="1">
        <f>COUNTIFS(Table2[Sub-Sector],Table3[[#This Row],[Sub-Sector]],Table2[% Away From Current Month Low],"&gt;=0.05")/Table3[[#This Row],[Count]]</f>
        <v>1</v>
      </c>
      <c r="O71" s="1">
        <f>COUNTIFS(Table2[Sub-Sector],Table3[[#This Row],[Sub-Sector]],Table2[% Away From Current Month High],"&lt;=0.05")/Table3[[#This Row],[Count]]</f>
        <v>1</v>
      </c>
      <c r="P71" s="1">
        <f>COUNTIFS(Table2[Sub-Sector],Table3[[#This Row],[Sub-Sector]],Table2[% Away From 52W High],"&lt;=10")/Table3[[#This Row],[Count]]</f>
        <v>0.5</v>
      </c>
      <c r="Q71" s="1">
        <f>COUNTIFS(Table2[Sub-Sector],Table3[[#This Row],[Sub-Sector]],Table2[% Away From 52W Low],"&gt;=10")/Table3[[#This Row],[Count]]</f>
        <v>1</v>
      </c>
      <c r="R71" s="1">
        <f>COUNTIFS(Table2[Sub-Sector],Table3[[#This Row],[Sub-Sector]],Table2[% Price above 20 EMA],"&gt;=0")/Table3[[#This Row],[Count]]</f>
        <v>0.5</v>
      </c>
      <c r="S71" s="1">
        <f>COUNTIFS(Table2[Sub-Sector],Table3[[#This Row],[Sub-Sector]],Table2[% Price above 50 EMA],"&gt;=0")/Table3[[#This Row],[Count]]</f>
        <v>1</v>
      </c>
      <c r="T71" s="1">
        <f>COUNTIFS(Table2[Sub-Sector],Table3[[#This Row],[Sub-Sector]],Table2[% Price above 200 EMA],"&gt;=0")/Table3[[#This Row],[Count]]</f>
        <v>1</v>
      </c>
      <c r="U71" s="1">
        <f>COUNTIFS(Table2[Sub-Sector],Table3[[#This Row],[Sub-Sector]],Table2[Rate of Change - Zone],"Positive")/Table3[[#This Row],[Count]]</f>
        <v>1</v>
      </c>
      <c r="V71" s="1">
        <f>COUNTIFS(Table2[Sub-Sector],Table3[[#This Row],[Sub-Sector]],Table2[Sharpe Ratio],"&gt;=0.10")/Table3[[#This Row],[Count]]</f>
        <v>0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410.5</v>
      </c>
      <c r="X71">
        <f>_xlfn.RANK.AVG(Table3[[#This Row],[Score]],Table3[Score],1)</f>
        <v>57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250.5</v>
      </c>
      <c r="Z71">
        <f>_xlfn.RANK.AVG(Table3[[#This Row],[Score 2 ]],Table3[[Score 2 ]],1)</f>
        <v>71.5</v>
      </c>
    </row>
    <row r="72" spans="1:26" x14ac:dyDescent="0.3">
      <c r="A72" t="s">
        <v>631</v>
      </c>
      <c r="B72">
        <f>COUNTIFS(Table2[Sub-Sector],Table3[[#This Row],[Sub-Sector]])</f>
        <v>2</v>
      </c>
      <c r="C72" s="1">
        <f>COUNTIFS(Table2[Sub-Sector],Table3[[#This Row],[Sub-Sector]],Table2[Uptrend],"Uptrend")/Table3[[#This Row],[Count]]</f>
        <v>0</v>
      </c>
      <c r="D72" s="1">
        <f>COUNTIFS(Table2[Sub-Sector],Table3[[#This Row],[Sub-Sector]],Table2[1W Return vs Nifty],"&gt;=5")/Table3[[#This Row],[Count]]</f>
        <v>0</v>
      </c>
      <c r="E72" s="1">
        <f>COUNTIFS(Table2[Sub-Sector],Table3[[#This Row],[Sub-Sector]],Table2[1M Return vs Nifty],"&gt;=5")/Table3[[#This Row],[Count]]</f>
        <v>0</v>
      </c>
      <c r="F72" s="1">
        <f>COUNTIFS(Table2[Sub-Sector],Table3[[#This Row],[Sub-Sector]],Table2[6M Return vs Nifty],"&gt;=10")/Table3[[#This Row],[Count]]</f>
        <v>0</v>
      </c>
      <c r="G72" s="1">
        <f>COUNTIFS(Table2[Sub-Sector],Table3[[#This Row],[Sub-Sector]],Table2[1Y Return vs Nifty],"&gt;=10")/Table3[[#This Row],[Count]]</f>
        <v>0</v>
      </c>
      <c r="H72" s="1">
        <f>COUNTIFS(Table2[Sub-Sector],Table3[[#This Row],[Sub-Sector]],Table2[RSI Exponential â€“ 14D],"&gt;=50")/Table3[[#This Row],[Count]]</f>
        <v>1</v>
      </c>
      <c r="I72" s="1">
        <f>COUNTIFS(Table2[Sub-Sector],Table3[[#This Row],[Sub-Sector]],Table2[Relative Volume],"&gt;=1")/Table3[[#This Row],[Count]]</f>
        <v>0.5</v>
      </c>
      <c r="J72" s="1">
        <f>COUNTIFS(Table2[Sub-Sector],Table3[[#This Row],[Sub-Sector]],Table2[% Away From Day Low],"&gt;=0.05")/Table3[[#This Row],[Count]]</f>
        <v>0</v>
      </c>
      <c r="K72" s="1">
        <f>COUNTIFS(Table2[Sub-Sector],Table3[[#This Row],[Sub-Sector]],Table2[% Away From Day High],"&lt;=0.05")/Table3[[#This Row],[Count]]</f>
        <v>0.5</v>
      </c>
      <c r="L72" s="1">
        <f>COUNTIFS(Table2[Sub-Sector],Table3[[#This Row],[Sub-Sector]],Table2[% Away From Current Week Low],"&gt;=0.05")/Table3[[#This Row],[Count]]</f>
        <v>0</v>
      </c>
      <c r="M72" s="1">
        <f>COUNTIFS(Table2[Sub-Sector],Table3[[#This Row],[Sub-Sector]],Table2[% Away From Current Week High],"&lt;=0.05")/Table3[[#This Row],[Count]]</f>
        <v>0.5</v>
      </c>
      <c r="N72" s="1">
        <f>COUNTIFS(Table2[Sub-Sector],Table3[[#This Row],[Sub-Sector]],Table2[% Away From Current Month Low],"&gt;=0.05")/Table3[[#This Row],[Count]]</f>
        <v>1</v>
      </c>
      <c r="O72" s="1">
        <f>COUNTIFS(Table2[Sub-Sector],Table3[[#This Row],[Sub-Sector]],Table2[% Away From Current Month High],"&lt;=0.05")/Table3[[#This Row],[Count]]</f>
        <v>0.5</v>
      </c>
      <c r="P72" s="1">
        <f>COUNTIFS(Table2[Sub-Sector],Table3[[#This Row],[Sub-Sector]],Table2[% Away From 52W High],"&lt;=10")/Table3[[#This Row],[Count]]</f>
        <v>0</v>
      </c>
      <c r="Q72" s="1">
        <f>COUNTIFS(Table2[Sub-Sector],Table3[[#This Row],[Sub-Sector]],Table2[% Away From 52W Low],"&gt;=10")/Table3[[#This Row],[Count]]</f>
        <v>0.5</v>
      </c>
      <c r="R72" s="1">
        <f>COUNTIFS(Table2[Sub-Sector],Table3[[#This Row],[Sub-Sector]],Table2[% Price above 20 EMA],"&gt;=0")/Table3[[#This Row],[Count]]</f>
        <v>1</v>
      </c>
      <c r="S72" s="1">
        <f>COUNTIFS(Table2[Sub-Sector],Table3[[#This Row],[Sub-Sector]],Table2[% Price above 50 EMA],"&gt;=0")/Table3[[#This Row],[Count]]</f>
        <v>0</v>
      </c>
      <c r="T72" s="1">
        <f>COUNTIFS(Table2[Sub-Sector],Table3[[#This Row],[Sub-Sector]],Table2[% Price above 200 EMA],"&gt;=0")/Table3[[#This Row],[Count]]</f>
        <v>0.5</v>
      </c>
      <c r="U72" s="1">
        <f>COUNTIFS(Table2[Sub-Sector],Table3[[#This Row],[Sub-Sector]],Table2[Rate of Change - Zone],"Positive")/Table3[[#This Row],[Count]]</f>
        <v>1</v>
      </c>
      <c r="V72" s="1">
        <f>COUNTIFS(Table2[Sub-Sector],Table3[[#This Row],[Sub-Sector]],Table2[Sharpe Ratio],"&gt;=0.10")/Table3[[#This Row],[Count]]</f>
        <v>0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549</v>
      </c>
      <c r="X72">
        <f>_xlfn.RANK.AVG(Table3[[#This Row],[Score]],Table3[Score],1)</f>
        <v>98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250.5</v>
      </c>
      <c r="Z72">
        <f>_xlfn.RANK.AVG(Table3[[#This Row],[Score 2 ]],Table3[[Score 2 ]],1)</f>
        <v>71.5</v>
      </c>
    </row>
    <row r="73" spans="1:26" x14ac:dyDescent="0.3">
      <c r="A73" t="s">
        <v>821</v>
      </c>
      <c r="B73">
        <f>COUNTIFS(Table2[Sub-Sector],Table3[[#This Row],[Sub-Sector]])</f>
        <v>2</v>
      </c>
      <c r="C73" s="1">
        <f>COUNTIFS(Table2[Sub-Sector],Table3[[#This Row],[Sub-Sector]],Table2[Uptrend],"Uptrend")/Table3[[#This Row],[Count]]</f>
        <v>0</v>
      </c>
      <c r="D73" s="1">
        <f>COUNTIFS(Table2[Sub-Sector],Table3[[#This Row],[Sub-Sector]],Table2[1W Return vs Nifty],"&gt;=5")/Table3[[#This Row],[Count]]</f>
        <v>0</v>
      </c>
      <c r="E73" s="1">
        <f>COUNTIFS(Table2[Sub-Sector],Table3[[#This Row],[Sub-Sector]],Table2[1M Return vs Nifty],"&gt;=5")/Table3[[#This Row],[Count]]</f>
        <v>0.5</v>
      </c>
      <c r="F73" s="1">
        <f>COUNTIFS(Table2[Sub-Sector],Table3[[#This Row],[Sub-Sector]],Table2[6M Return vs Nifty],"&gt;=10")/Table3[[#This Row],[Count]]</f>
        <v>0</v>
      </c>
      <c r="G73" s="1">
        <f>COUNTIFS(Table2[Sub-Sector],Table3[[#This Row],[Sub-Sector]],Table2[1Y Return vs Nifty],"&gt;=10")/Table3[[#This Row],[Count]]</f>
        <v>0</v>
      </c>
      <c r="H73" s="1">
        <f>COUNTIFS(Table2[Sub-Sector],Table3[[#This Row],[Sub-Sector]],Table2[RSI Exponential â€“ 14D],"&gt;=50")/Table3[[#This Row],[Count]]</f>
        <v>1</v>
      </c>
      <c r="I73" s="1">
        <f>COUNTIFS(Table2[Sub-Sector],Table3[[#This Row],[Sub-Sector]],Table2[Relative Volume],"&gt;=1")/Table3[[#This Row],[Count]]</f>
        <v>0.5</v>
      </c>
      <c r="J73" s="1">
        <f>COUNTIFS(Table2[Sub-Sector],Table3[[#This Row],[Sub-Sector]],Table2[% Away From Day Low],"&gt;=0.05")/Table3[[#This Row],[Count]]</f>
        <v>0</v>
      </c>
      <c r="K73" s="1">
        <f>COUNTIFS(Table2[Sub-Sector],Table3[[#This Row],[Sub-Sector]],Table2[% Away From Day High],"&lt;=0.05")/Table3[[#This Row],[Count]]</f>
        <v>1</v>
      </c>
      <c r="L73" s="1">
        <f>COUNTIFS(Table2[Sub-Sector],Table3[[#This Row],[Sub-Sector]],Table2[% Away From Current Week Low],"&gt;=0.05")/Table3[[#This Row],[Count]]</f>
        <v>0.5</v>
      </c>
      <c r="M73" s="1">
        <f>COUNTIFS(Table2[Sub-Sector],Table3[[#This Row],[Sub-Sector]],Table2[% Away From Current Week High],"&lt;=0.05")/Table3[[#This Row],[Count]]</f>
        <v>1</v>
      </c>
      <c r="N73" s="1">
        <f>COUNTIFS(Table2[Sub-Sector],Table3[[#This Row],[Sub-Sector]],Table2[% Away From Current Month Low],"&gt;=0.05")/Table3[[#This Row],[Count]]</f>
        <v>1</v>
      </c>
      <c r="O73" s="1">
        <f>COUNTIFS(Table2[Sub-Sector],Table3[[#This Row],[Sub-Sector]],Table2[% Away From Current Month High],"&lt;=0.05")/Table3[[#This Row],[Count]]</f>
        <v>1</v>
      </c>
      <c r="P73" s="1">
        <f>COUNTIFS(Table2[Sub-Sector],Table3[[#This Row],[Sub-Sector]],Table2[% Away From 52W High],"&lt;=10")/Table3[[#This Row],[Count]]</f>
        <v>0</v>
      </c>
      <c r="Q73" s="1">
        <f>COUNTIFS(Table2[Sub-Sector],Table3[[#This Row],[Sub-Sector]],Table2[% Away From 52W Low],"&gt;=10")/Table3[[#This Row],[Count]]</f>
        <v>0.5</v>
      </c>
      <c r="R73" s="1">
        <f>COUNTIFS(Table2[Sub-Sector],Table3[[#This Row],[Sub-Sector]],Table2[% Price above 20 EMA],"&gt;=0")/Table3[[#This Row],[Count]]</f>
        <v>0.5</v>
      </c>
      <c r="S73" s="1">
        <f>COUNTIFS(Table2[Sub-Sector],Table3[[#This Row],[Sub-Sector]],Table2[% Price above 50 EMA],"&gt;=0")/Table3[[#This Row],[Count]]</f>
        <v>0</v>
      </c>
      <c r="T73" s="1">
        <f>COUNTIFS(Table2[Sub-Sector],Table3[[#This Row],[Sub-Sector]],Table2[% Price above 200 EMA],"&gt;=0")/Table3[[#This Row],[Count]]</f>
        <v>0</v>
      </c>
      <c r="U73" s="1">
        <f>COUNTIFS(Table2[Sub-Sector],Table3[[#This Row],[Sub-Sector]],Table2[Rate of Change - Zone],"Positive")/Table3[[#This Row],[Count]]</f>
        <v>1</v>
      </c>
      <c r="V73" s="1">
        <f>COUNTIFS(Table2[Sub-Sector],Table3[[#This Row],[Sub-Sector]],Table2[Sharpe Ratio],"&gt;=0.10")/Table3[[#This Row],[Count]]</f>
        <v>0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481</v>
      </c>
      <c r="X73">
        <f>_xlfn.RANK.AVG(Table3[[#This Row],[Score]],Table3[Score],1)</f>
        <v>81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250.5</v>
      </c>
      <c r="Z73">
        <f>_xlfn.RANK.AVG(Table3[[#This Row],[Score 2 ]],Table3[[Score 2 ]],1)</f>
        <v>71.5</v>
      </c>
    </row>
    <row r="74" spans="1:26" x14ac:dyDescent="0.3">
      <c r="A74" t="s">
        <v>1279</v>
      </c>
      <c r="B74">
        <f>COUNTIFS(Table2[Sub-Sector],Table3[[#This Row],[Sub-Sector]])</f>
        <v>2</v>
      </c>
      <c r="C74" s="1">
        <f>COUNTIFS(Table2[Sub-Sector],Table3[[#This Row],[Sub-Sector]],Table2[Uptrend],"Uptrend")/Table3[[#This Row],[Count]]</f>
        <v>0</v>
      </c>
      <c r="D74" s="1">
        <f>COUNTIFS(Table2[Sub-Sector],Table3[[#This Row],[Sub-Sector]],Table2[1W Return vs Nifty],"&gt;=5")/Table3[[#This Row],[Count]]</f>
        <v>1</v>
      </c>
      <c r="E74" s="1">
        <f>COUNTIFS(Table2[Sub-Sector],Table3[[#This Row],[Sub-Sector]],Table2[1M Return vs Nifty],"&gt;=5")/Table3[[#This Row],[Count]]</f>
        <v>0</v>
      </c>
      <c r="F74" s="1">
        <f>COUNTIFS(Table2[Sub-Sector],Table3[[#This Row],[Sub-Sector]],Table2[6M Return vs Nifty],"&gt;=10")/Table3[[#This Row],[Count]]</f>
        <v>0</v>
      </c>
      <c r="G74" s="1">
        <f>COUNTIFS(Table2[Sub-Sector],Table3[[#This Row],[Sub-Sector]],Table2[1Y Return vs Nifty],"&gt;=10")/Table3[[#This Row],[Count]]</f>
        <v>0</v>
      </c>
      <c r="H74" s="1">
        <f>COUNTIFS(Table2[Sub-Sector],Table3[[#This Row],[Sub-Sector]],Table2[RSI Exponential â€“ 14D],"&gt;=50")/Table3[[#This Row],[Count]]</f>
        <v>1</v>
      </c>
      <c r="I74" s="1">
        <f>COUNTIFS(Table2[Sub-Sector],Table3[[#This Row],[Sub-Sector]],Table2[Relative Volume],"&gt;=1")/Table3[[#This Row],[Count]]</f>
        <v>0.5</v>
      </c>
      <c r="J74" s="1">
        <f>COUNTIFS(Table2[Sub-Sector],Table3[[#This Row],[Sub-Sector]],Table2[% Away From Day Low],"&gt;=0.05")/Table3[[#This Row],[Count]]</f>
        <v>0</v>
      </c>
      <c r="K74" s="1">
        <f>COUNTIFS(Table2[Sub-Sector],Table3[[#This Row],[Sub-Sector]],Table2[% Away From Day High],"&lt;=0.05")/Table3[[#This Row],[Count]]</f>
        <v>1</v>
      </c>
      <c r="L74" s="1">
        <f>COUNTIFS(Table2[Sub-Sector],Table3[[#This Row],[Sub-Sector]],Table2[% Away From Current Week Low],"&gt;=0.05")/Table3[[#This Row],[Count]]</f>
        <v>0.5</v>
      </c>
      <c r="M74" s="1">
        <f>COUNTIFS(Table2[Sub-Sector],Table3[[#This Row],[Sub-Sector]],Table2[% Away From Current Week High],"&lt;=0.05")/Table3[[#This Row],[Count]]</f>
        <v>1</v>
      </c>
      <c r="N74" s="1">
        <f>COUNTIFS(Table2[Sub-Sector],Table3[[#This Row],[Sub-Sector]],Table2[% Away From Current Month Low],"&gt;=0.05")/Table3[[#This Row],[Count]]</f>
        <v>1</v>
      </c>
      <c r="O74" s="1">
        <f>COUNTIFS(Table2[Sub-Sector],Table3[[#This Row],[Sub-Sector]],Table2[% Away From Current Month High],"&lt;=0.05")/Table3[[#This Row],[Count]]</f>
        <v>0.5</v>
      </c>
      <c r="P74" s="1">
        <f>COUNTIFS(Table2[Sub-Sector],Table3[[#This Row],[Sub-Sector]],Table2[% Away From 52W High],"&lt;=10")/Table3[[#This Row],[Count]]</f>
        <v>0</v>
      </c>
      <c r="Q74" s="1">
        <f>COUNTIFS(Table2[Sub-Sector],Table3[[#This Row],[Sub-Sector]],Table2[% Away From 52W Low],"&gt;=10")/Table3[[#This Row],[Count]]</f>
        <v>0.5</v>
      </c>
      <c r="R74" s="1">
        <f>COUNTIFS(Table2[Sub-Sector],Table3[[#This Row],[Sub-Sector]],Table2[% Price above 20 EMA],"&gt;=0")/Table3[[#This Row],[Count]]</f>
        <v>1</v>
      </c>
      <c r="S74" s="1">
        <f>COUNTIFS(Table2[Sub-Sector],Table3[[#This Row],[Sub-Sector]],Table2[% Price above 50 EMA],"&gt;=0")/Table3[[#This Row],[Count]]</f>
        <v>0</v>
      </c>
      <c r="T74" s="1">
        <f>COUNTIFS(Table2[Sub-Sector],Table3[[#This Row],[Sub-Sector]],Table2[% Price above 200 EMA],"&gt;=0")/Table3[[#This Row],[Count]]</f>
        <v>0</v>
      </c>
      <c r="U74" s="1">
        <f>COUNTIFS(Table2[Sub-Sector],Table3[[#This Row],[Sub-Sector]],Table2[Rate of Change - Zone],"Positive")/Table3[[#This Row],[Count]]</f>
        <v>1</v>
      </c>
      <c r="V74" s="1">
        <f>COUNTIFS(Table2[Sub-Sector],Table3[[#This Row],[Sub-Sector]],Table2[Sharpe Ratio],"&gt;=0.10")/Table3[[#This Row],[Count]]</f>
        <v>0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455</v>
      </c>
      <c r="X74">
        <f>_xlfn.RANK.AVG(Table3[[#This Row],[Score]],Table3[Score],1)</f>
        <v>72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250.5</v>
      </c>
      <c r="Z74">
        <f>_xlfn.RANK.AVG(Table3[[#This Row],[Score 2 ]],Table3[[Score 2 ]],1)</f>
        <v>71.5</v>
      </c>
    </row>
    <row r="75" spans="1:26" x14ac:dyDescent="0.3">
      <c r="A75" t="s">
        <v>37</v>
      </c>
      <c r="B75">
        <f>COUNTIFS(Table2[Sub-Sector],Table3[[#This Row],[Sub-Sector]])</f>
        <v>10</v>
      </c>
      <c r="C75" s="1">
        <f>COUNTIFS(Table2[Sub-Sector],Table3[[#This Row],[Sub-Sector]],Table2[Uptrend],"Uptrend")/Table3[[#This Row],[Count]]</f>
        <v>0.1</v>
      </c>
      <c r="D75" s="1">
        <f>COUNTIFS(Table2[Sub-Sector],Table3[[#This Row],[Sub-Sector]],Table2[1W Return vs Nifty],"&gt;=5")/Table3[[#This Row],[Count]]</f>
        <v>0.3</v>
      </c>
      <c r="E75" s="1">
        <f>COUNTIFS(Table2[Sub-Sector],Table3[[#This Row],[Sub-Sector]],Table2[1M Return vs Nifty],"&gt;=5")/Table3[[#This Row],[Count]]</f>
        <v>0.1</v>
      </c>
      <c r="F75" s="1">
        <f>COUNTIFS(Table2[Sub-Sector],Table3[[#This Row],[Sub-Sector]],Table2[6M Return vs Nifty],"&gt;=10")/Table3[[#This Row],[Count]]</f>
        <v>0.4</v>
      </c>
      <c r="G75" s="1">
        <f>COUNTIFS(Table2[Sub-Sector],Table3[[#This Row],[Sub-Sector]],Table2[1Y Return vs Nifty],"&gt;=10")/Table3[[#This Row],[Count]]</f>
        <v>0.1</v>
      </c>
      <c r="H75" s="1">
        <f>COUNTIFS(Table2[Sub-Sector],Table3[[#This Row],[Sub-Sector]],Table2[RSI Exponential â€“ 14D],"&gt;=50")/Table3[[#This Row],[Count]]</f>
        <v>0.4</v>
      </c>
      <c r="I75" s="1">
        <f>COUNTIFS(Table2[Sub-Sector],Table3[[#This Row],[Sub-Sector]],Table2[Relative Volume],"&gt;=1")/Table3[[#This Row],[Count]]</f>
        <v>0.6</v>
      </c>
      <c r="J75" s="1">
        <f>COUNTIFS(Table2[Sub-Sector],Table3[[#This Row],[Sub-Sector]],Table2[% Away From Day Low],"&gt;=0.05")/Table3[[#This Row],[Count]]</f>
        <v>0</v>
      </c>
      <c r="K75" s="1">
        <f>COUNTIFS(Table2[Sub-Sector],Table3[[#This Row],[Sub-Sector]],Table2[% Away From Day High],"&lt;=0.05")/Table3[[#This Row],[Count]]</f>
        <v>1</v>
      </c>
      <c r="L75" s="1">
        <f>COUNTIFS(Table2[Sub-Sector],Table3[[#This Row],[Sub-Sector]],Table2[% Away From Current Week Low],"&gt;=0.05")/Table3[[#This Row],[Count]]</f>
        <v>0.2</v>
      </c>
      <c r="M75" s="1">
        <f>COUNTIFS(Table2[Sub-Sector],Table3[[#This Row],[Sub-Sector]],Table2[% Away From Current Week High],"&lt;=0.05")/Table3[[#This Row],[Count]]</f>
        <v>0.7</v>
      </c>
      <c r="N75" s="1">
        <f>COUNTIFS(Table2[Sub-Sector],Table3[[#This Row],[Sub-Sector]],Table2[% Away From Current Month Low],"&gt;=0.05")/Table3[[#This Row],[Count]]</f>
        <v>0.3</v>
      </c>
      <c r="O75" s="1">
        <f>COUNTIFS(Table2[Sub-Sector],Table3[[#This Row],[Sub-Sector]],Table2[% Away From Current Month High],"&lt;=0.05")/Table3[[#This Row],[Count]]</f>
        <v>0.3</v>
      </c>
      <c r="P75" s="1">
        <f>COUNTIFS(Table2[Sub-Sector],Table3[[#This Row],[Sub-Sector]],Table2[% Away From 52W High],"&lt;=10")/Table3[[#This Row],[Count]]</f>
        <v>0</v>
      </c>
      <c r="Q75" s="1">
        <f>COUNTIFS(Table2[Sub-Sector],Table3[[#This Row],[Sub-Sector]],Table2[% Away From 52W Low],"&gt;=10")/Table3[[#This Row],[Count]]</f>
        <v>0.8</v>
      </c>
      <c r="R75" s="1">
        <f>COUNTIFS(Table2[Sub-Sector],Table3[[#This Row],[Sub-Sector]],Table2[% Price above 20 EMA],"&gt;=0")/Table3[[#This Row],[Count]]</f>
        <v>0.3</v>
      </c>
      <c r="S75" s="1">
        <f>COUNTIFS(Table2[Sub-Sector],Table3[[#This Row],[Sub-Sector]],Table2[% Price above 50 EMA],"&gt;=0")/Table3[[#This Row],[Count]]</f>
        <v>0.2</v>
      </c>
      <c r="T75" s="1">
        <f>COUNTIFS(Table2[Sub-Sector],Table3[[#This Row],[Sub-Sector]],Table2[% Price above 200 EMA],"&gt;=0")/Table3[[#This Row],[Count]]</f>
        <v>0.5</v>
      </c>
      <c r="U75" s="1">
        <f>COUNTIFS(Table2[Sub-Sector],Table3[[#This Row],[Sub-Sector]],Table2[Rate of Change - Zone],"Positive")/Table3[[#This Row],[Count]]</f>
        <v>0.3</v>
      </c>
      <c r="V75" s="1">
        <f>COUNTIFS(Table2[Sub-Sector],Table3[[#This Row],[Sub-Sector]],Table2[Sharpe Ratio],"&gt;=0.10")/Table3[[#This Row],[Count]]</f>
        <v>0.1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466.5</v>
      </c>
      <c r="X75">
        <f>_xlfn.RANK.AVG(Table3[[#This Row],[Score]],Table3[Score],1)</f>
        <v>77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251.5</v>
      </c>
      <c r="Z75">
        <f>_xlfn.RANK.AVG(Table3[[#This Row],[Score 2 ]],Table3[[Score 2 ]],1)</f>
        <v>74</v>
      </c>
    </row>
    <row r="76" spans="1:26" x14ac:dyDescent="0.3">
      <c r="A76" t="s">
        <v>72</v>
      </c>
      <c r="B76">
        <f>COUNTIFS(Table2[Sub-Sector],Table3[[#This Row],[Sub-Sector]])</f>
        <v>17</v>
      </c>
      <c r="C76" s="1">
        <f>COUNTIFS(Table2[Sub-Sector],Table3[[#This Row],[Sub-Sector]],Table2[Uptrend],"Uptrend")/Table3[[#This Row],[Count]]</f>
        <v>0.17647058823529413</v>
      </c>
      <c r="D76" s="1">
        <f>COUNTIFS(Table2[Sub-Sector],Table3[[#This Row],[Sub-Sector]],Table2[1W Return vs Nifty],"&gt;=5")/Table3[[#This Row],[Count]]</f>
        <v>0.17647058823529413</v>
      </c>
      <c r="E76" s="1">
        <f>COUNTIFS(Table2[Sub-Sector],Table3[[#This Row],[Sub-Sector]],Table2[1M Return vs Nifty],"&gt;=5")/Table3[[#This Row],[Count]]</f>
        <v>0.17647058823529413</v>
      </c>
      <c r="F76" s="1">
        <f>COUNTIFS(Table2[Sub-Sector],Table3[[#This Row],[Sub-Sector]],Table2[6M Return vs Nifty],"&gt;=10")/Table3[[#This Row],[Count]]</f>
        <v>0.17647058823529413</v>
      </c>
      <c r="G76" s="1">
        <f>COUNTIFS(Table2[Sub-Sector],Table3[[#This Row],[Sub-Sector]],Table2[1Y Return vs Nifty],"&gt;=10")/Table3[[#This Row],[Count]]</f>
        <v>0.11764705882352941</v>
      </c>
      <c r="H76" s="1">
        <f>COUNTIFS(Table2[Sub-Sector],Table3[[#This Row],[Sub-Sector]],Table2[RSI Exponential â€“ 14D],"&gt;=50")/Table3[[#This Row],[Count]]</f>
        <v>0.82352941176470584</v>
      </c>
      <c r="I76" s="1">
        <f>COUNTIFS(Table2[Sub-Sector],Table3[[#This Row],[Sub-Sector]],Table2[Relative Volume],"&gt;=1")/Table3[[#This Row],[Count]]</f>
        <v>0.47058823529411764</v>
      </c>
      <c r="J76" s="1">
        <f>COUNTIFS(Table2[Sub-Sector],Table3[[#This Row],[Sub-Sector]],Table2[% Away From Day Low],"&gt;=0.05")/Table3[[#This Row],[Count]]</f>
        <v>0</v>
      </c>
      <c r="K76" s="1">
        <f>COUNTIFS(Table2[Sub-Sector],Table3[[#This Row],[Sub-Sector]],Table2[% Away From Day High],"&lt;=0.05")/Table3[[#This Row],[Count]]</f>
        <v>1</v>
      </c>
      <c r="L76" s="1">
        <f>COUNTIFS(Table2[Sub-Sector],Table3[[#This Row],[Sub-Sector]],Table2[% Away From Current Week Low],"&gt;=0.05")/Table3[[#This Row],[Count]]</f>
        <v>0.41176470588235292</v>
      </c>
      <c r="M76" s="1">
        <f>COUNTIFS(Table2[Sub-Sector],Table3[[#This Row],[Sub-Sector]],Table2[% Away From Current Week High],"&lt;=0.05")/Table3[[#This Row],[Count]]</f>
        <v>0.94117647058823528</v>
      </c>
      <c r="N76" s="1">
        <f>COUNTIFS(Table2[Sub-Sector],Table3[[#This Row],[Sub-Sector]],Table2[% Away From Current Month Low],"&gt;=0.05")/Table3[[#This Row],[Count]]</f>
        <v>0.82352941176470584</v>
      </c>
      <c r="O76" s="1">
        <f>COUNTIFS(Table2[Sub-Sector],Table3[[#This Row],[Sub-Sector]],Table2[% Away From Current Month High],"&lt;=0.05")/Table3[[#This Row],[Count]]</f>
        <v>0.52941176470588236</v>
      </c>
      <c r="P76" s="1">
        <f>COUNTIFS(Table2[Sub-Sector],Table3[[#This Row],[Sub-Sector]],Table2[% Away From 52W High],"&lt;=10")/Table3[[#This Row],[Count]]</f>
        <v>0.11764705882352941</v>
      </c>
      <c r="Q76" s="1">
        <f>COUNTIFS(Table2[Sub-Sector],Table3[[#This Row],[Sub-Sector]],Table2[% Away From 52W Low],"&gt;=10")/Table3[[#This Row],[Count]]</f>
        <v>0.94117647058823528</v>
      </c>
      <c r="R76" s="1">
        <f>COUNTIFS(Table2[Sub-Sector],Table3[[#This Row],[Sub-Sector]],Table2[% Price above 20 EMA],"&gt;=0")/Table3[[#This Row],[Count]]</f>
        <v>0.6470588235294118</v>
      </c>
      <c r="S76" s="1">
        <f>COUNTIFS(Table2[Sub-Sector],Table3[[#This Row],[Sub-Sector]],Table2[% Price above 50 EMA],"&gt;=0")/Table3[[#This Row],[Count]]</f>
        <v>0.52941176470588236</v>
      </c>
      <c r="T76" s="1">
        <f>COUNTIFS(Table2[Sub-Sector],Table3[[#This Row],[Sub-Sector]],Table2[% Price above 200 EMA],"&gt;=0")/Table3[[#This Row],[Count]]</f>
        <v>0.52941176470588236</v>
      </c>
      <c r="U76" s="1">
        <f>COUNTIFS(Table2[Sub-Sector],Table3[[#This Row],[Sub-Sector]],Table2[Rate of Change - Zone],"Positive")/Table3[[#This Row],[Count]]</f>
        <v>0.6470588235294118</v>
      </c>
      <c r="V76" s="1">
        <f>COUNTIFS(Table2[Sub-Sector],Table3[[#This Row],[Sub-Sector]],Table2[Sharpe Ratio],"&gt;=0.10")/Table3[[#This Row],[Count]]</f>
        <v>0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471.5</v>
      </c>
      <c r="X76">
        <f>_xlfn.RANK.AVG(Table3[[#This Row],[Score]],Table3[Score],1)</f>
        <v>80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254.5</v>
      </c>
      <c r="Z76">
        <f>_xlfn.RANK.AVG(Table3[[#This Row],[Score 2 ]],Table3[[Score 2 ]],1)</f>
        <v>75</v>
      </c>
    </row>
    <row r="77" spans="1:26" x14ac:dyDescent="0.3">
      <c r="A77" t="s">
        <v>573</v>
      </c>
      <c r="B77">
        <f>COUNTIFS(Table2[Sub-Sector],Table3[[#This Row],[Sub-Sector]])</f>
        <v>14</v>
      </c>
      <c r="C77" s="1">
        <f>COUNTIFS(Table2[Sub-Sector],Table3[[#This Row],[Sub-Sector]],Table2[Uptrend],"Uptrend")/Table3[[#This Row],[Count]]</f>
        <v>0.2857142857142857</v>
      </c>
      <c r="D77" s="1">
        <f>COUNTIFS(Table2[Sub-Sector],Table3[[#This Row],[Sub-Sector]],Table2[1W Return vs Nifty],"&gt;=5")/Table3[[#This Row],[Count]]</f>
        <v>0.35714285714285715</v>
      </c>
      <c r="E77" s="1">
        <f>COUNTIFS(Table2[Sub-Sector],Table3[[#This Row],[Sub-Sector]],Table2[1M Return vs Nifty],"&gt;=5")/Table3[[#This Row],[Count]]</f>
        <v>0.42857142857142855</v>
      </c>
      <c r="F77" s="1">
        <f>COUNTIFS(Table2[Sub-Sector],Table3[[#This Row],[Sub-Sector]],Table2[6M Return vs Nifty],"&gt;=10")/Table3[[#This Row],[Count]]</f>
        <v>0.42857142857142855</v>
      </c>
      <c r="G77" s="1">
        <f>COUNTIFS(Table2[Sub-Sector],Table3[[#This Row],[Sub-Sector]],Table2[1Y Return vs Nifty],"&gt;=10")/Table3[[#This Row],[Count]]</f>
        <v>0.2857142857142857</v>
      </c>
      <c r="H77" s="1">
        <f>COUNTIFS(Table2[Sub-Sector],Table3[[#This Row],[Sub-Sector]],Table2[RSI Exponential â€“ 14D],"&gt;=50")/Table3[[#This Row],[Count]]</f>
        <v>0.7857142857142857</v>
      </c>
      <c r="I77" s="1">
        <f>COUNTIFS(Table2[Sub-Sector],Table3[[#This Row],[Sub-Sector]],Table2[Relative Volume],"&gt;=1")/Table3[[#This Row],[Count]]</f>
        <v>0.21428571428571427</v>
      </c>
      <c r="J77" s="1">
        <f>COUNTIFS(Table2[Sub-Sector],Table3[[#This Row],[Sub-Sector]],Table2[% Away From Day Low],"&gt;=0.05")/Table3[[#This Row],[Count]]</f>
        <v>0</v>
      </c>
      <c r="K77" s="1">
        <f>COUNTIFS(Table2[Sub-Sector],Table3[[#This Row],[Sub-Sector]],Table2[% Away From Day High],"&lt;=0.05")/Table3[[#This Row],[Count]]</f>
        <v>1</v>
      </c>
      <c r="L77" s="1">
        <f>COUNTIFS(Table2[Sub-Sector],Table3[[#This Row],[Sub-Sector]],Table2[% Away From Current Week Low],"&gt;=0.05")/Table3[[#This Row],[Count]]</f>
        <v>0.42857142857142855</v>
      </c>
      <c r="M77" s="1">
        <f>COUNTIFS(Table2[Sub-Sector],Table3[[#This Row],[Sub-Sector]],Table2[% Away From Current Week High],"&lt;=0.05")/Table3[[#This Row],[Count]]</f>
        <v>0.9285714285714286</v>
      </c>
      <c r="N77" s="1">
        <f>COUNTIFS(Table2[Sub-Sector],Table3[[#This Row],[Sub-Sector]],Table2[% Away From Current Month Low],"&gt;=0.05")/Table3[[#This Row],[Count]]</f>
        <v>0.8571428571428571</v>
      </c>
      <c r="O77" s="1">
        <f>COUNTIFS(Table2[Sub-Sector],Table3[[#This Row],[Sub-Sector]],Table2[% Away From Current Month High],"&lt;=0.05")/Table3[[#This Row],[Count]]</f>
        <v>0.42857142857142855</v>
      </c>
      <c r="P77" s="1">
        <f>COUNTIFS(Table2[Sub-Sector],Table3[[#This Row],[Sub-Sector]],Table2[% Away From 52W High],"&lt;=10")/Table3[[#This Row],[Count]]</f>
        <v>0.14285714285714285</v>
      </c>
      <c r="Q77" s="1">
        <f>COUNTIFS(Table2[Sub-Sector],Table3[[#This Row],[Sub-Sector]],Table2[% Away From 52W Low],"&gt;=10")/Table3[[#This Row],[Count]]</f>
        <v>0.8571428571428571</v>
      </c>
      <c r="R77" s="1">
        <f>COUNTIFS(Table2[Sub-Sector],Table3[[#This Row],[Sub-Sector]],Table2[% Price above 20 EMA],"&gt;=0")/Table3[[#This Row],[Count]]</f>
        <v>0.6428571428571429</v>
      </c>
      <c r="S77" s="1">
        <f>COUNTIFS(Table2[Sub-Sector],Table3[[#This Row],[Sub-Sector]],Table2[% Price above 50 EMA],"&gt;=0")/Table3[[#This Row],[Count]]</f>
        <v>0.5</v>
      </c>
      <c r="T77" s="1">
        <f>COUNTIFS(Table2[Sub-Sector],Table3[[#This Row],[Sub-Sector]],Table2[% Price above 200 EMA],"&gt;=0")/Table3[[#This Row],[Count]]</f>
        <v>0.5714285714285714</v>
      </c>
      <c r="U77" s="1">
        <f>COUNTIFS(Table2[Sub-Sector],Table3[[#This Row],[Sub-Sector]],Table2[Rate of Change - Zone],"Positive")/Table3[[#This Row],[Count]]</f>
        <v>0.5714285714285714</v>
      </c>
      <c r="V77" s="1">
        <f>COUNTIFS(Table2[Sub-Sector],Table3[[#This Row],[Sub-Sector]],Table2[Sharpe Ratio],"&gt;=0.10")/Table3[[#This Row],[Count]]</f>
        <v>0.21428571428571427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391</v>
      </c>
      <c r="X77">
        <f>_xlfn.RANK.AVG(Table3[[#This Row],[Score]],Table3[Score],1)</f>
        <v>54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</v>
      </c>
      <c r="Z77">
        <f>_xlfn.RANK.AVG(Table3[[#This Row],[Score 2 ]],Table3[[Score 2 ]],1)</f>
        <v>76</v>
      </c>
    </row>
    <row r="78" spans="1:26" x14ac:dyDescent="0.3">
      <c r="A78" t="s">
        <v>251</v>
      </c>
      <c r="B78">
        <f>COUNTIFS(Table2[Sub-Sector],Table3[[#This Row],[Sub-Sector]])</f>
        <v>12</v>
      </c>
      <c r="C78" s="1">
        <f>COUNTIFS(Table2[Sub-Sector],Table3[[#This Row],[Sub-Sector]],Table2[Uptrend],"Uptrend")/Table3[[#This Row],[Count]]</f>
        <v>0.33333333333333331</v>
      </c>
      <c r="D78" s="1">
        <f>COUNTIFS(Table2[Sub-Sector],Table3[[#This Row],[Sub-Sector]],Table2[1W Return vs Nifty],"&gt;=5")/Table3[[#This Row],[Count]]</f>
        <v>0.16666666666666666</v>
      </c>
      <c r="E78" s="1">
        <f>COUNTIFS(Table2[Sub-Sector],Table3[[#This Row],[Sub-Sector]],Table2[1M Return vs Nifty],"&gt;=5")/Table3[[#This Row],[Count]]</f>
        <v>0.25</v>
      </c>
      <c r="F78" s="1">
        <f>COUNTIFS(Table2[Sub-Sector],Table3[[#This Row],[Sub-Sector]],Table2[6M Return vs Nifty],"&gt;=10")/Table3[[#This Row],[Count]]</f>
        <v>0.41666666666666669</v>
      </c>
      <c r="G78" s="1">
        <f>COUNTIFS(Table2[Sub-Sector],Table3[[#This Row],[Sub-Sector]],Table2[1Y Return vs Nifty],"&gt;=10")/Table3[[#This Row],[Count]]</f>
        <v>0.33333333333333331</v>
      </c>
      <c r="H78" s="1">
        <f>COUNTIFS(Table2[Sub-Sector],Table3[[#This Row],[Sub-Sector]],Table2[RSI Exponential â€“ 14D],"&gt;=50")/Table3[[#This Row],[Count]]</f>
        <v>0.58333333333333337</v>
      </c>
      <c r="I78" s="1">
        <f>COUNTIFS(Table2[Sub-Sector],Table3[[#This Row],[Sub-Sector]],Table2[Relative Volume],"&gt;=1")/Table3[[#This Row],[Count]]</f>
        <v>0.33333333333333331</v>
      </c>
      <c r="J78" s="1">
        <f>COUNTIFS(Table2[Sub-Sector],Table3[[#This Row],[Sub-Sector]],Table2[% Away From Day Low],"&gt;=0.05")/Table3[[#This Row],[Count]]</f>
        <v>0</v>
      </c>
      <c r="K78" s="1">
        <f>COUNTIFS(Table2[Sub-Sector],Table3[[#This Row],[Sub-Sector]],Table2[% Away From Day High],"&lt;=0.05")/Table3[[#This Row],[Count]]</f>
        <v>1</v>
      </c>
      <c r="L78" s="1">
        <f>COUNTIFS(Table2[Sub-Sector],Table3[[#This Row],[Sub-Sector]],Table2[% Away From Current Week Low],"&gt;=0.05")/Table3[[#This Row],[Count]]</f>
        <v>0.33333333333333331</v>
      </c>
      <c r="M78" s="1">
        <f>COUNTIFS(Table2[Sub-Sector],Table3[[#This Row],[Sub-Sector]],Table2[% Away From Current Week High],"&lt;=0.05")/Table3[[#This Row],[Count]]</f>
        <v>1</v>
      </c>
      <c r="N78" s="1">
        <f>COUNTIFS(Table2[Sub-Sector],Table3[[#This Row],[Sub-Sector]],Table2[% Away From Current Month Low],"&gt;=0.05")/Table3[[#This Row],[Count]]</f>
        <v>0.83333333333333337</v>
      </c>
      <c r="O78" s="1">
        <f>COUNTIFS(Table2[Sub-Sector],Table3[[#This Row],[Sub-Sector]],Table2[% Away From Current Month High],"&lt;=0.05")/Table3[[#This Row],[Count]]</f>
        <v>0.41666666666666669</v>
      </c>
      <c r="P78" s="1">
        <f>COUNTIFS(Table2[Sub-Sector],Table3[[#This Row],[Sub-Sector]],Table2[% Away From 52W High],"&lt;=10")/Table3[[#This Row],[Count]]</f>
        <v>0.25</v>
      </c>
      <c r="Q78" s="1">
        <f>COUNTIFS(Table2[Sub-Sector],Table3[[#This Row],[Sub-Sector]],Table2[% Away From 52W Low],"&gt;=10")/Table3[[#This Row],[Count]]</f>
        <v>0.75</v>
      </c>
      <c r="R78" s="1">
        <f>COUNTIFS(Table2[Sub-Sector],Table3[[#This Row],[Sub-Sector]],Table2[% Price above 20 EMA],"&gt;=0")/Table3[[#This Row],[Count]]</f>
        <v>0.5</v>
      </c>
      <c r="S78" s="1">
        <f>COUNTIFS(Table2[Sub-Sector],Table3[[#This Row],[Sub-Sector]],Table2[% Price above 50 EMA],"&gt;=0")/Table3[[#This Row],[Count]]</f>
        <v>0.33333333333333331</v>
      </c>
      <c r="T78" s="1">
        <f>COUNTIFS(Table2[Sub-Sector],Table3[[#This Row],[Sub-Sector]],Table2[% Price above 200 EMA],"&gt;=0")/Table3[[#This Row],[Count]]</f>
        <v>0.5</v>
      </c>
      <c r="U78" s="1">
        <f>COUNTIFS(Table2[Sub-Sector],Table3[[#This Row],[Sub-Sector]],Table2[Rate of Change - Zone],"Positive")/Table3[[#This Row],[Count]]</f>
        <v>0.33333333333333331</v>
      </c>
      <c r="V78" s="1">
        <f>COUNTIFS(Table2[Sub-Sector],Table3[[#This Row],[Sub-Sector]],Table2[Sharpe Ratio],"&gt;=0.10")/Table3[[#This Row],[Count]]</f>
        <v>0.33333333333333331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442</v>
      </c>
      <c r="X78">
        <f>_xlfn.RANK.AVG(Table3[[#This Row],[Score]],Table3[Score],1)</f>
        <v>67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257.5</v>
      </c>
      <c r="Z78">
        <f>_xlfn.RANK.AVG(Table3[[#This Row],[Score 2 ]],Table3[[Score 2 ]],1)</f>
        <v>77</v>
      </c>
    </row>
    <row r="79" spans="1:26" x14ac:dyDescent="0.3">
      <c r="A79" t="s">
        <v>54</v>
      </c>
      <c r="B79">
        <f>COUNTIFS(Table2[Sub-Sector],Table3[[#This Row],[Sub-Sector]])</f>
        <v>17</v>
      </c>
      <c r="C79" s="1">
        <f>COUNTIFS(Table2[Sub-Sector],Table3[[#This Row],[Sub-Sector]],Table2[Uptrend],"Uptrend")/Table3[[#This Row],[Count]]</f>
        <v>0</v>
      </c>
      <c r="D79" s="1">
        <f>COUNTIFS(Table2[Sub-Sector],Table3[[#This Row],[Sub-Sector]],Table2[1W Return vs Nifty],"&gt;=5")/Table3[[#This Row],[Count]]</f>
        <v>0.47058823529411764</v>
      </c>
      <c r="E79" s="1">
        <f>COUNTIFS(Table2[Sub-Sector],Table3[[#This Row],[Sub-Sector]],Table2[1M Return vs Nifty],"&gt;=5")/Table3[[#This Row],[Count]]</f>
        <v>0.23529411764705882</v>
      </c>
      <c r="F79" s="1">
        <f>COUNTIFS(Table2[Sub-Sector],Table3[[#This Row],[Sub-Sector]],Table2[6M Return vs Nifty],"&gt;=10")/Table3[[#This Row],[Count]]</f>
        <v>5.8823529411764705E-2</v>
      </c>
      <c r="G79" s="1">
        <f>COUNTIFS(Table2[Sub-Sector],Table3[[#This Row],[Sub-Sector]],Table2[1Y Return vs Nifty],"&gt;=10")/Table3[[#This Row],[Count]]</f>
        <v>0.17647058823529413</v>
      </c>
      <c r="H79" s="1">
        <f>COUNTIFS(Table2[Sub-Sector],Table3[[#This Row],[Sub-Sector]],Table2[RSI Exponential â€“ 14D],"&gt;=50")/Table3[[#This Row],[Count]]</f>
        <v>0.52941176470588236</v>
      </c>
      <c r="I79" s="1">
        <f>COUNTIFS(Table2[Sub-Sector],Table3[[#This Row],[Sub-Sector]],Table2[Relative Volume],"&gt;=1")/Table3[[#This Row],[Count]]</f>
        <v>0.35294117647058826</v>
      </c>
      <c r="J79" s="1">
        <f>COUNTIFS(Table2[Sub-Sector],Table3[[#This Row],[Sub-Sector]],Table2[% Away From Day Low],"&gt;=0.05")/Table3[[#This Row],[Count]]</f>
        <v>5.8823529411764705E-2</v>
      </c>
      <c r="K79" s="1">
        <f>COUNTIFS(Table2[Sub-Sector],Table3[[#This Row],[Sub-Sector]],Table2[% Away From Day High],"&lt;=0.05")/Table3[[#This Row],[Count]]</f>
        <v>0.88235294117647056</v>
      </c>
      <c r="L79" s="1">
        <f>COUNTIFS(Table2[Sub-Sector],Table3[[#This Row],[Sub-Sector]],Table2[% Away From Current Week Low],"&gt;=0.05")/Table3[[#This Row],[Count]]</f>
        <v>0.23529411764705882</v>
      </c>
      <c r="M79" s="1">
        <f>COUNTIFS(Table2[Sub-Sector],Table3[[#This Row],[Sub-Sector]],Table2[% Away From Current Week High],"&lt;=0.05")/Table3[[#This Row],[Count]]</f>
        <v>0.76470588235294112</v>
      </c>
      <c r="N79" s="1">
        <f>COUNTIFS(Table2[Sub-Sector],Table3[[#This Row],[Sub-Sector]],Table2[% Away From Current Month Low],"&gt;=0.05")/Table3[[#This Row],[Count]]</f>
        <v>0.6470588235294118</v>
      </c>
      <c r="O79" s="1">
        <f>COUNTIFS(Table2[Sub-Sector],Table3[[#This Row],[Sub-Sector]],Table2[% Away From Current Month High],"&lt;=0.05")/Table3[[#This Row],[Count]]</f>
        <v>0.41176470588235292</v>
      </c>
      <c r="P79" s="1">
        <f>COUNTIFS(Table2[Sub-Sector],Table3[[#This Row],[Sub-Sector]],Table2[% Away From 52W High],"&lt;=10")/Table3[[#This Row],[Count]]</f>
        <v>5.8823529411764705E-2</v>
      </c>
      <c r="Q79" s="1">
        <f>COUNTIFS(Table2[Sub-Sector],Table3[[#This Row],[Sub-Sector]],Table2[% Away From 52W Low],"&gt;=10")/Table3[[#This Row],[Count]]</f>
        <v>0.6470588235294118</v>
      </c>
      <c r="R79" s="1">
        <f>COUNTIFS(Table2[Sub-Sector],Table3[[#This Row],[Sub-Sector]],Table2[% Price above 20 EMA],"&gt;=0")/Table3[[#This Row],[Count]]</f>
        <v>0.41176470588235292</v>
      </c>
      <c r="S79" s="1">
        <f>COUNTIFS(Table2[Sub-Sector],Table3[[#This Row],[Sub-Sector]],Table2[% Price above 50 EMA],"&gt;=0")/Table3[[#This Row],[Count]]</f>
        <v>0.23529411764705882</v>
      </c>
      <c r="T79" s="1">
        <f>COUNTIFS(Table2[Sub-Sector],Table3[[#This Row],[Sub-Sector]],Table2[% Price above 200 EMA],"&gt;=0")/Table3[[#This Row],[Count]]</f>
        <v>0.23529411764705882</v>
      </c>
      <c r="U79" s="1">
        <f>COUNTIFS(Table2[Sub-Sector],Table3[[#This Row],[Sub-Sector]],Table2[Rate of Change - Zone],"Positive")/Table3[[#This Row],[Count]]</f>
        <v>0.6470588235294118</v>
      </c>
      <c r="V79" s="1">
        <f>COUNTIFS(Table2[Sub-Sector],Table3[[#This Row],[Sub-Sector]],Table2[Sharpe Ratio],"&gt;=0.10")/Table3[[#This Row],[Count]]</f>
        <v>0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471</v>
      </c>
      <c r="X79">
        <f>_xlfn.RANK.AVG(Table3[[#This Row],[Score]],Table3[Score],1)</f>
        <v>79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260</v>
      </c>
      <c r="Z79">
        <f>_xlfn.RANK.AVG(Table3[[#This Row],[Score 2 ]],Table3[[Score 2 ]],1)</f>
        <v>78</v>
      </c>
    </row>
    <row r="80" spans="1:26" x14ac:dyDescent="0.3">
      <c r="A80" t="s">
        <v>1007</v>
      </c>
      <c r="B80">
        <f>COUNTIFS(Table2[Sub-Sector],Table3[[#This Row],[Sub-Sector]])</f>
        <v>2</v>
      </c>
      <c r="C80" s="1">
        <f>COUNTIFS(Table2[Sub-Sector],Table3[[#This Row],[Sub-Sector]],Table2[Uptrend],"Uptrend")/Table3[[#This Row],[Count]]</f>
        <v>0</v>
      </c>
      <c r="D80" s="1">
        <f>COUNTIFS(Table2[Sub-Sector],Table3[[#This Row],[Sub-Sector]],Table2[1W Return vs Nifty],"&gt;=5")/Table3[[#This Row],[Count]]</f>
        <v>0</v>
      </c>
      <c r="E80" s="1">
        <f>COUNTIFS(Table2[Sub-Sector],Table3[[#This Row],[Sub-Sector]],Table2[1M Return vs Nifty],"&gt;=5")/Table3[[#This Row],[Count]]</f>
        <v>0</v>
      </c>
      <c r="F80" s="1">
        <f>COUNTIFS(Table2[Sub-Sector],Table3[[#This Row],[Sub-Sector]],Table2[6M Return vs Nifty],"&gt;=10")/Table3[[#This Row],[Count]]</f>
        <v>0.5</v>
      </c>
      <c r="G80" s="1">
        <f>COUNTIFS(Table2[Sub-Sector],Table3[[#This Row],[Sub-Sector]],Table2[1Y Return vs Nifty],"&gt;=10")/Table3[[#This Row],[Count]]</f>
        <v>0.5</v>
      </c>
      <c r="H80" s="1">
        <f>COUNTIFS(Table2[Sub-Sector],Table3[[#This Row],[Sub-Sector]],Table2[RSI Exponential â€“ 14D],"&gt;=50")/Table3[[#This Row],[Count]]</f>
        <v>0.5</v>
      </c>
      <c r="I80" s="1">
        <f>COUNTIFS(Table2[Sub-Sector],Table3[[#This Row],[Sub-Sector]],Table2[Relative Volume],"&gt;=1")/Table3[[#This Row],[Count]]</f>
        <v>0</v>
      </c>
      <c r="J80" s="1">
        <f>COUNTIFS(Table2[Sub-Sector],Table3[[#This Row],[Sub-Sector]],Table2[% Away From Day Low],"&gt;=0.05")/Table3[[#This Row],[Count]]</f>
        <v>0</v>
      </c>
      <c r="K80" s="1">
        <f>COUNTIFS(Table2[Sub-Sector],Table3[[#This Row],[Sub-Sector]],Table2[% Away From Day High],"&lt;=0.05")/Table3[[#This Row],[Count]]</f>
        <v>1</v>
      </c>
      <c r="L80" s="1">
        <f>COUNTIFS(Table2[Sub-Sector],Table3[[#This Row],[Sub-Sector]],Table2[% Away From Current Week Low],"&gt;=0.05")/Table3[[#This Row],[Count]]</f>
        <v>0</v>
      </c>
      <c r="M80" s="1">
        <f>COUNTIFS(Table2[Sub-Sector],Table3[[#This Row],[Sub-Sector]],Table2[% Away From Current Week High],"&lt;=0.05")/Table3[[#This Row],[Count]]</f>
        <v>1</v>
      </c>
      <c r="N80" s="1">
        <f>COUNTIFS(Table2[Sub-Sector],Table3[[#This Row],[Sub-Sector]],Table2[% Away From Current Month Low],"&gt;=0.05")/Table3[[#This Row],[Count]]</f>
        <v>1</v>
      </c>
      <c r="O80" s="1">
        <f>COUNTIFS(Table2[Sub-Sector],Table3[[#This Row],[Sub-Sector]],Table2[% Away From Current Month High],"&lt;=0.05")/Table3[[#This Row],[Count]]</f>
        <v>0.5</v>
      </c>
      <c r="P80" s="1">
        <f>COUNTIFS(Table2[Sub-Sector],Table3[[#This Row],[Sub-Sector]],Table2[% Away From 52W High],"&lt;=10")/Table3[[#This Row],[Count]]</f>
        <v>0</v>
      </c>
      <c r="Q80" s="1">
        <f>COUNTIFS(Table2[Sub-Sector],Table3[[#This Row],[Sub-Sector]],Table2[% Away From 52W Low],"&gt;=10")/Table3[[#This Row],[Count]]</f>
        <v>0.5</v>
      </c>
      <c r="R80" s="1">
        <f>COUNTIFS(Table2[Sub-Sector],Table3[[#This Row],[Sub-Sector]],Table2[% Price above 20 EMA],"&gt;=0")/Table3[[#This Row],[Count]]</f>
        <v>0.5</v>
      </c>
      <c r="S80" s="1">
        <f>COUNTIFS(Table2[Sub-Sector],Table3[[#This Row],[Sub-Sector]],Table2[% Price above 50 EMA],"&gt;=0")/Table3[[#This Row],[Count]]</f>
        <v>0.5</v>
      </c>
      <c r="T80" s="1">
        <f>COUNTIFS(Table2[Sub-Sector],Table3[[#This Row],[Sub-Sector]],Table2[% Price above 200 EMA],"&gt;=0")/Table3[[#This Row],[Count]]</f>
        <v>0.5</v>
      </c>
      <c r="U80" s="1">
        <f>COUNTIFS(Table2[Sub-Sector],Table3[[#This Row],[Sub-Sector]],Table2[Rate of Change - Zone],"Positive")/Table3[[#This Row],[Count]]</f>
        <v>0.5</v>
      </c>
      <c r="V80" s="1">
        <f>COUNTIFS(Table2[Sub-Sector],Table3[[#This Row],[Sub-Sector]],Table2[Sharpe Ratio],"&gt;=0.10")/Table3[[#This Row],[Count]]</f>
        <v>0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562</v>
      </c>
      <c r="X80">
        <f>_xlfn.RANK.AVG(Table3[[#This Row],[Score]],Table3[Score],1)</f>
        <v>101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263.5</v>
      </c>
      <c r="Z80">
        <f>_xlfn.RANK.AVG(Table3[[#This Row],[Score 2 ]],Table3[[Score 2 ]],1)</f>
        <v>79</v>
      </c>
    </row>
    <row r="81" spans="1:26" x14ac:dyDescent="0.3">
      <c r="A81" t="s">
        <v>123</v>
      </c>
      <c r="B81">
        <f>COUNTIFS(Table2[Sub-Sector],Table3[[#This Row],[Sub-Sector]])</f>
        <v>9</v>
      </c>
      <c r="C81" s="1">
        <f>COUNTIFS(Table2[Sub-Sector],Table3[[#This Row],[Sub-Sector]],Table2[Uptrend],"Uptrend")/Table3[[#This Row],[Count]]</f>
        <v>0.22222222222222221</v>
      </c>
      <c r="D81" s="1">
        <f>COUNTIFS(Table2[Sub-Sector],Table3[[#This Row],[Sub-Sector]],Table2[1W Return vs Nifty],"&gt;=5")/Table3[[#This Row],[Count]]</f>
        <v>0.33333333333333331</v>
      </c>
      <c r="E81" s="1">
        <f>COUNTIFS(Table2[Sub-Sector],Table3[[#This Row],[Sub-Sector]],Table2[1M Return vs Nifty],"&gt;=5")/Table3[[#This Row],[Count]]</f>
        <v>0.1111111111111111</v>
      </c>
      <c r="F81" s="1">
        <f>COUNTIFS(Table2[Sub-Sector],Table3[[#This Row],[Sub-Sector]],Table2[6M Return vs Nifty],"&gt;=10")/Table3[[#This Row],[Count]]</f>
        <v>0.44444444444444442</v>
      </c>
      <c r="G81" s="1">
        <f>COUNTIFS(Table2[Sub-Sector],Table3[[#This Row],[Sub-Sector]],Table2[1Y Return vs Nifty],"&gt;=10")/Table3[[#This Row],[Count]]</f>
        <v>0.44444444444444442</v>
      </c>
      <c r="H81" s="1">
        <f>COUNTIFS(Table2[Sub-Sector],Table3[[#This Row],[Sub-Sector]],Table2[RSI Exponential â€“ 14D],"&gt;=50")/Table3[[#This Row],[Count]]</f>
        <v>0.55555555555555558</v>
      </c>
      <c r="I81" s="1">
        <f>COUNTIFS(Table2[Sub-Sector],Table3[[#This Row],[Sub-Sector]],Table2[Relative Volume],"&gt;=1")/Table3[[#This Row],[Count]]</f>
        <v>0.22222222222222221</v>
      </c>
      <c r="J81" s="1">
        <f>COUNTIFS(Table2[Sub-Sector],Table3[[#This Row],[Sub-Sector]],Table2[% Away From Day Low],"&gt;=0.05")/Table3[[#This Row],[Count]]</f>
        <v>0</v>
      </c>
      <c r="K81" s="1">
        <f>COUNTIFS(Table2[Sub-Sector],Table3[[#This Row],[Sub-Sector]],Table2[% Away From Day High],"&lt;=0.05")/Table3[[#This Row],[Count]]</f>
        <v>1</v>
      </c>
      <c r="L81" s="1">
        <f>COUNTIFS(Table2[Sub-Sector],Table3[[#This Row],[Sub-Sector]],Table2[% Away From Current Week Low],"&gt;=0.05")/Table3[[#This Row],[Count]]</f>
        <v>0.44444444444444442</v>
      </c>
      <c r="M81" s="1">
        <f>COUNTIFS(Table2[Sub-Sector],Table3[[#This Row],[Sub-Sector]],Table2[% Away From Current Week High],"&lt;=0.05")/Table3[[#This Row],[Count]]</f>
        <v>1</v>
      </c>
      <c r="N81" s="1">
        <f>COUNTIFS(Table2[Sub-Sector],Table3[[#This Row],[Sub-Sector]],Table2[% Away From Current Month Low],"&gt;=0.05")/Table3[[#This Row],[Count]]</f>
        <v>0.77777777777777779</v>
      </c>
      <c r="O81" s="1">
        <f>COUNTIFS(Table2[Sub-Sector],Table3[[#This Row],[Sub-Sector]],Table2[% Away From Current Month High],"&lt;=0.05")/Table3[[#This Row],[Count]]</f>
        <v>0.33333333333333331</v>
      </c>
      <c r="P81" s="1">
        <f>COUNTIFS(Table2[Sub-Sector],Table3[[#This Row],[Sub-Sector]],Table2[% Away From 52W High],"&lt;=10")/Table3[[#This Row],[Count]]</f>
        <v>0.1111111111111111</v>
      </c>
      <c r="Q81" s="1">
        <f>COUNTIFS(Table2[Sub-Sector],Table3[[#This Row],[Sub-Sector]],Table2[% Away From 52W Low],"&gt;=10")/Table3[[#This Row],[Count]]</f>
        <v>0.77777777777777779</v>
      </c>
      <c r="R81" s="1">
        <f>COUNTIFS(Table2[Sub-Sector],Table3[[#This Row],[Sub-Sector]],Table2[% Price above 20 EMA],"&gt;=0")/Table3[[#This Row],[Count]]</f>
        <v>0.33333333333333331</v>
      </c>
      <c r="S81" s="1">
        <f>COUNTIFS(Table2[Sub-Sector],Table3[[#This Row],[Sub-Sector]],Table2[% Price above 50 EMA],"&gt;=0")/Table3[[#This Row],[Count]]</f>
        <v>0.33333333333333331</v>
      </c>
      <c r="T81" s="1">
        <f>COUNTIFS(Table2[Sub-Sector],Table3[[#This Row],[Sub-Sector]],Table2[% Price above 200 EMA],"&gt;=0")/Table3[[#This Row],[Count]]</f>
        <v>0.55555555555555558</v>
      </c>
      <c r="U81" s="1">
        <f>COUNTIFS(Table2[Sub-Sector],Table3[[#This Row],[Sub-Sector]],Table2[Rate of Change - Zone],"Positive")/Table3[[#This Row],[Count]]</f>
        <v>0.33333333333333331</v>
      </c>
      <c r="V81" s="1">
        <f>COUNTIFS(Table2[Sub-Sector],Table3[[#This Row],[Sub-Sector]],Table2[Sharpe Ratio],"&gt;=0.10")/Table3[[#This Row],[Count]]</f>
        <v>0.22222222222222221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458</v>
      </c>
      <c r="X81">
        <f>_xlfn.RANK.AVG(Table3[[#This Row],[Score]],Table3[Score],1)</f>
        <v>74.5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266</v>
      </c>
      <c r="Z81">
        <f>_xlfn.RANK.AVG(Table3[[#This Row],[Score 2 ]],Table3[[Score 2 ]],1)</f>
        <v>80</v>
      </c>
    </row>
    <row r="82" spans="1:26" x14ac:dyDescent="0.3">
      <c r="A82" t="s">
        <v>24</v>
      </c>
      <c r="B82">
        <f>COUNTIFS(Table2[Sub-Sector],Table3[[#This Row],[Sub-Sector]])</f>
        <v>21</v>
      </c>
      <c r="C82" s="1">
        <f>COUNTIFS(Table2[Sub-Sector],Table3[[#This Row],[Sub-Sector]],Table2[Uptrend],"Uptrend")/Table3[[#This Row],[Count]]</f>
        <v>0.23809523809523808</v>
      </c>
      <c r="D82" s="1">
        <f>COUNTIFS(Table2[Sub-Sector],Table3[[#This Row],[Sub-Sector]],Table2[1W Return vs Nifty],"&gt;=5")/Table3[[#This Row],[Count]]</f>
        <v>0.23809523809523808</v>
      </c>
      <c r="E82" s="1">
        <f>COUNTIFS(Table2[Sub-Sector],Table3[[#This Row],[Sub-Sector]],Table2[1M Return vs Nifty],"&gt;=5")/Table3[[#This Row],[Count]]</f>
        <v>0.19047619047619047</v>
      </c>
      <c r="F82" s="1">
        <f>COUNTIFS(Table2[Sub-Sector],Table3[[#This Row],[Sub-Sector]],Table2[6M Return vs Nifty],"&gt;=10")/Table3[[#This Row],[Count]]</f>
        <v>0.23809523809523808</v>
      </c>
      <c r="G82" s="1">
        <f>COUNTIFS(Table2[Sub-Sector],Table3[[#This Row],[Sub-Sector]],Table2[1Y Return vs Nifty],"&gt;=10")/Table3[[#This Row],[Count]]</f>
        <v>0.19047619047619047</v>
      </c>
      <c r="H82" s="1">
        <f>COUNTIFS(Table2[Sub-Sector],Table3[[#This Row],[Sub-Sector]],Table2[RSI Exponential â€“ 14D],"&gt;=50")/Table3[[#This Row],[Count]]</f>
        <v>0.61904761904761907</v>
      </c>
      <c r="I82" s="1">
        <f>COUNTIFS(Table2[Sub-Sector],Table3[[#This Row],[Sub-Sector]],Table2[Relative Volume],"&gt;=1")/Table3[[#This Row],[Count]]</f>
        <v>0.38095238095238093</v>
      </c>
      <c r="J82" s="1">
        <f>COUNTIFS(Table2[Sub-Sector],Table3[[#This Row],[Sub-Sector]],Table2[% Away From Day Low],"&gt;=0.05")/Table3[[#This Row],[Count]]</f>
        <v>0</v>
      </c>
      <c r="K82" s="1">
        <f>COUNTIFS(Table2[Sub-Sector],Table3[[#This Row],[Sub-Sector]],Table2[% Away From Day High],"&lt;=0.05")/Table3[[#This Row],[Count]]</f>
        <v>1</v>
      </c>
      <c r="L82" s="1">
        <f>COUNTIFS(Table2[Sub-Sector],Table3[[#This Row],[Sub-Sector]],Table2[% Away From Current Week Low],"&gt;=0.05")/Table3[[#This Row],[Count]]</f>
        <v>0.23809523809523808</v>
      </c>
      <c r="M82" s="1">
        <f>COUNTIFS(Table2[Sub-Sector],Table3[[#This Row],[Sub-Sector]],Table2[% Away From Current Week High],"&lt;=0.05")/Table3[[#This Row],[Count]]</f>
        <v>0.95238095238095233</v>
      </c>
      <c r="N82" s="1">
        <f>COUNTIFS(Table2[Sub-Sector],Table3[[#This Row],[Sub-Sector]],Table2[% Away From Current Month Low],"&gt;=0.05")/Table3[[#This Row],[Count]]</f>
        <v>0.66666666666666663</v>
      </c>
      <c r="O82" s="1">
        <f>COUNTIFS(Table2[Sub-Sector],Table3[[#This Row],[Sub-Sector]],Table2[% Away From Current Month High],"&lt;=0.05")/Table3[[#This Row],[Count]]</f>
        <v>0.5714285714285714</v>
      </c>
      <c r="P82" s="1">
        <f>COUNTIFS(Table2[Sub-Sector],Table3[[#This Row],[Sub-Sector]],Table2[% Away From 52W High],"&lt;=10")/Table3[[#This Row],[Count]]</f>
        <v>0.23809523809523808</v>
      </c>
      <c r="Q82" s="1">
        <f>COUNTIFS(Table2[Sub-Sector],Table3[[#This Row],[Sub-Sector]],Table2[% Away From 52W Low],"&gt;=10")/Table3[[#This Row],[Count]]</f>
        <v>0.5714285714285714</v>
      </c>
      <c r="R82" s="1">
        <f>COUNTIFS(Table2[Sub-Sector],Table3[[#This Row],[Sub-Sector]],Table2[% Price above 20 EMA],"&gt;=0")/Table3[[#This Row],[Count]]</f>
        <v>0.5714285714285714</v>
      </c>
      <c r="S82" s="1">
        <f>COUNTIFS(Table2[Sub-Sector],Table3[[#This Row],[Sub-Sector]],Table2[% Price above 50 EMA],"&gt;=0")/Table3[[#This Row],[Count]]</f>
        <v>0.33333333333333331</v>
      </c>
      <c r="T82" s="1">
        <f>COUNTIFS(Table2[Sub-Sector],Table3[[#This Row],[Sub-Sector]],Table2[% Price above 200 EMA],"&gt;=0")/Table3[[#This Row],[Count]]</f>
        <v>0.2857142857142857</v>
      </c>
      <c r="U82" s="1">
        <f>COUNTIFS(Table2[Sub-Sector],Table3[[#This Row],[Sub-Sector]],Table2[Rate of Change - Zone],"Positive")/Table3[[#This Row],[Count]]</f>
        <v>0.47619047619047616</v>
      </c>
      <c r="V82" s="1">
        <f>COUNTIFS(Table2[Sub-Sector],Table3[[#This Row],[Sub-Sector]],Table2[Sharpe Ratio],"&gt;=0.10")/Table3[[#This Row],[Count]]</f>
        <v>0.2857142857142857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464</v>
      </c>
      <c r="X82">
        <f>_xlfn.RANK.AVG(Table3[[#This Row],[Score]],Table3[Score],1)</f>
        <v>76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268.5</v>
      </c>
      <c r="Z82">
        <f>_xlfn.RANK.AVG(Table3[[#This Row],[Score 2 ]],Table3[[Score 2 ]],1)</f>
        <v>81</v>
      </c>
    </row>
    <row r="83" spans="1:26" x14ac:dyDescent="0.3">
      <c r="A83" t="s">
        <v>117</v>
      </c>
      <c r="B83">
        <f>COUNTIFS(Table2[Sub-Sector],Table3[[#This Row],[Sub-Sector]])</f>
        <v>24</v>
      </c>
      <c r="C83" s="1">
        <f>COUNTIFS(Table2[Sub-Sector],Table3[[#This Row],[Sub-Sector]],Table2[Uptrend],"Uptrend")/Table3[[#This Row],[Count]]</f>
        <v>0.25</v>
      </c>
      <c r="D83" s="1">
        <f>COUNTIFS(Table2[Sub-Sector],Table3[[#This Row],[Sub-Sector]],Table2[1W Return vs Nifty],"&gt;=5")/Table3[[#This Row],[Count]]</f>
        <v>0.16666666666666666</v>
      </c>
      <c r="E83" s="1">
        <f>COUNTIFS(Table2[Sub-Sector],Table3[[#This Row],[Sub-Sector]],Table2[1M Return vs Nifty],"&gt;=5")/Table3[[#This Row],[Count]]</f>
        <v>0.29166666666666669</v>
      </c>
      <c r="F83" s="1">
        <f>COUNTIFS(Table2[Sub-Sector],Table3[[#This Row],[Sub-Sector]],Table2[6M Return vs Nifty],"&gt;=10")/Table3[[#This Row],[Count]]</f>
        <v>0.29166666666666669</v>
      </c>
      <c r="G83" s="1">
        <f>COUNTIFS(Table2[Sub-Sector],Table3[[#This Row],[Sub-Sector]],Table2[1Y Return vs Nifty],"&gt;=10")/Table3[[#This Row],[Count]]</f>
        <v>0.5</v>
      </c>
      <c r="H83" s="1">
        <f>COUNTIFS(Table2[Sub-Sector],Table3[[#This Row],[Sub-Sector]],Table2[RSI Exponential â€“ 14D],"&gt;=50")/Table3[[#This Row],[Count]]</f>
        <v>0.58333333333333337</v>
      </c>
      <c r="I83" s="1">
        <f>COUNTIFS(Table2[Sub-Sector],Table3[[#This Row],[Sub-Sector]],Table2[Relative Volume],"&gt;=1")/Table3[[#This Row],[Count]]</f>
        <v>0.20833333333333334</v>
      </c>
      <c r="J83" s="1">
        <f>COUNTIFS(Table2[Sub-Sector],Table3[[#This Row],[Sub-Sector]],Table2[% Away From Day Low],"&gt;=0.05")/Table3[[#This Row],[Count]]</f>
        <v>0.125</v>
      </c>
      <c r="K83" s="1">
        <f>COUNTIFS(Table2[Sub-Sector],Table3[[#This Row],[Sub-Sector]],Table2[% Away From Day High],"&lt;=0.05")/Table3[[#This Row],[Count]]</f>
        <v>0.95833333333333337</v>
      </c>
      <c r="L83" s="1">
        <f>COUNTIFS(Table2[Sub-Sector],Table3[[#This Row],[Sub-Sector]],Table2[% Away From Current Week Low],"&gt;=0.05")/Table3[[#This Row],[Count]]</f>
        <v>0.33333333333333331</v>
      </c>
      <c r="M83" s="1">
        <f>COUNTIFS(Table2[Sub-Sector],Table3[[#This Row],[Sub-Sector]],Table2[% Away From Current Week High],"&lt;=0.05")/Table3[[#This Row],[Count]]</f>
        <v>0.83333333333333337</v>
      </c>
      <c r="N83" s="1">
        <f>COUNTIFS(Table2[Sub-Sector],Table3[[#This Row],[Sub-Sector]],Table2[% Away From Current Month Low],"&gt;=0.05")/Table3[[#This Row],[Count]]</f>
        <v>0.66666666666666663</v>
      </c>
      <c r="O83" s="1">
        <f>COUNTIFS(Table2[Sub-Sector],Table3[[#This Row],[Sub-Sector]],Table2[% Away From Current Month High],"&lt;=0.05")/Table3[[#This Row],[Count]]</f>
        <v>0.29166666666666669</v>
      </c>
      <c r="P83" s="1">
        <f>COUNTIFS(Table2[Sub-Sector],Table3[[#This Row],[Sub-Sector]],Table2[% Away From 52W High],"&lt;=10")/Table3[[#This Row],[Count]]</f>
        <v>0.125</v>
      </c>
      <c r="Q83" s="1">
        <f>COUNTIFS(Table2[Sub-Sector],Table3[[#This Row],[Sub-Sector]],Table2[% Away From 52W Low],"&gt;=10")/Table3[[#This Row],[Count]]</f>
        <v>0.95833333333333337</v>
      </c>
      <c r="R83" s="1">
        <f>COUNTIFS(Table2[Sub-Sector],Table3[[#This Row],[Sub-Sector]],Table2[% Price above 20 EMA],"&gt;=0")/Table3[[#This Row],[Count]]</f>
        <v>0.625</v>
      </c>
      <c r="S83" s="1">
        <f>COUNTIFS(Table2[Sub-Sector],Table3[[#This Row],[Sub-Sector]],Table2[% Price above 50 EMA],"&gt;=0")/Table3[[#This Row],[Count]]</f>
        <v>0.33333333333333331</v>
      </c>
      <c r="T83" s="1">
        <f>COUNTIFS(Table2[Sub-Sector],Table3[[#This Row],[Sub-Sector]],Table2[% Price above 200 EMA],"&gt;=0")/Table3[[#This Row],[Count]]</f>
        <v>0.5</v>
      </c>
      <c r="U83" s="1">
        <f>COUNTIFS(Table2[Sub-Sector],Table3[[#This Row],[Sub-Sector]],Table2[Rate of Change - Zone],"Positive")/Table3[[#This Row],[Count]]</f>
        <v>0.45833333333333331</v>
      </c>
      <c r="V83" s="1">
        <f>COUNTIFS(Table2[Sub-Sector],Table3[[#This Row],[Sub-Sector]],Table2[Sharpe Ratio],"&gt;=0.10")/Table3[[#This Row],[Count]]</f>
        <v>0.5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457</v>
      </c>
      <c r="X83">
        <f>_xlfn.RANK.AVG(Table3[[#This Row],[Score]],Table3[Score],1)</f>
        <v>73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269</v>
      </c>
      <c r="Z83">
        <f>_xlfn.RANK.AVG(Table3[[#This Row],[Score 2 ]],Table3[[Score 2 ]],1)</f>
        <v>82</v>
      </c>
    </row>
    <row r="84" spans="1:26" x14ac:dyDescent="0.3">
      <c r="A84" t="s">
        <v>75</v>
      </c>
      <c r="B84">
        <f>COUNTIFS(Table2[Sub-Sector],Table3[[#This Row],[Sub-Sector]])</f>
        <v>3</v>
      </c>
      <c r="C84" s="1">
        <f>COUNTIFS(Table2[Sub-Sector],Table3[[#This Row],[Sub-Sector]],Table2[Uptrend],"Uptrend")/Table3[[#This Row],[Count]]</f>
        <v>0</v>
      </c>
      <c r="D84" s="1">
        <f>COUNTIFS(Table2[Sub-Sector],Table3[[#This Row],[Sub-Sector]],Table2[1W Return vs Nifty],"&gt;=5")/Table3[[#This Row],[Count]]</f>
        <v>0</v>
      </c>
      <c r="E84" s="1">
        <f>COUNTIFS(Table2[Sub-Sector],Table3[[#This Row],[Sub-Sector]],Table2[1M Return vs Nifty],"&gt;=5")/Table3[[#This Row],[Count]]</f>
        <v>0.33333333333333331</v>
      </c>
      <c r="F84" s="1">
        <f>COUNTIFS(Table2[Sub-Sector],Table3[[#This Row],[Sub-Sector]],Table2[6M Return vs Nifty],"&gt;=10")/Table3[[#This Row],[Count]]</f>
        <v>0</v>
      </c>
      <c r="G84" s="1">
        <f>COUNTIFS(Table2[Sub-Sector],Table3[[#This Row],[Sub-Sector]],Table2[1Y Return vs Nifty],"&gt;=10")/Table3[[#This Row],[Count]]</f>
        <v>1</v>
      </c>
      <c r="H84" s="1">
        <f>COUNTIFS(Table2[Sub-Sector],Table3[[#This Row],[Sub-Sector]],Table2[RSI Exponential â€“ 14D],"&gt;=50")/Table3[[#This Row],[Count]]</f>
        <v>0.33333333333333331</v>
      </c>
      <c r="I84" s="1">
        <f>COUNTIFS(Table2[Sub-Sector],Table3[[#This Row],[Sub-Sector]],Table2[Relative Volume],"&gt;=1")/Table3[[#This Row],[Count]]</f>
        <v>0.33333333333333331</v>
      </c>
      <c r="J84" s="1">
        <f>COUNTIFS(Table2[Sub-Sector],Table3[[#This Row],[Sub-Sector]],Table2[% Away From Day Low],"&gt;=0.05")/Table3[[#This Row],[Count]]</f>
        <v>0</v>
      </c>
      <c r="K84" s="1">
        <f>COUNTIFS(Table2[Sub-Sector],Table3[[#This Row],[Sub-Sector]],Table2[% Away From Day High],"&lt;=0.05")/Table3[[#This Row],[Count]]</f>
        <v>1</v>
      </c>
      <c r="L84" s="1">
        <f>COUNTIFS(Table2[Sub-Sector],Table3[[#This Row],[Sub-Sector]],Table2[% Away From Current Week Low],"&gt;=0.05")/Table3[[#This Row],[Count]]</f>
        <v>0</v>
      </c>
      <c r="M84" s="1">
        <f>COUNTIFS(Table2[Sub-Sector],Table3[[#This Row],[Sub-Sector]],Table2[% Away From Current Week High],"&lt;=0.05")/Table3[[#This Row],[Count]]</f>
        <v>0.66666666666666663</v>
      </c>
      <c r="N84" s="1">
        <f>COUNTIFS(Table2[Sub-Sector],Table3[[#This Row],[Sub-Sector]],Table2[% Away From Current Month Low],"&gt;=0.05")/Table3[[#This Row],[Count]]</f>
        <v>0.33333333333333331</v>
      </c>
      <c r="O84" s="1">
        <f>COUNTIFS(Table2[Sub-Sector],Table3[[#This Row],[Sub-Sector]],Table2[% Away From Current Month High],"&lt;=0.05")/Table3[[#This Row],[Count]]</f>
        <v>0.33333333333333331</v>
      </c>
      <c r="P84" s="1">
        <f>COUNTIFS(Table2[Sub-Sector],Table3[[#This Row],[Sub-Sector]],Table2[% Away From 52W High],"&lt;=10")/Table3[[#This Row],[Count]]</f>
        <v>0</v>
      </c>
      <c r="Q84" s="1">
        <f>COUNTIFS(Table2[Sub-Sector],Table3[[#This Row],[Sub-Sector]],Table2[% Away From 52W Low],"&gt;=10")/Table3[[#This Row],[Count]]</f>
        <v>1</v>
      </c>
      <c r="R84" s="1">
        <f>COUNTIFS(Table2[Sub-Sector],Table3[[#This Row],[Sub-Sector]],Table2[% Price above 20 EMA],"&gt;=0")/Table3[[#This Row],[Count]]</f>
        <v>0.33333333333333331</v>
      </c>
      <c r="S84" s="1">
        <f>COUNTIFS(Table2[Sub-Sector],Table3[[#This Row],[Sub-Sector]],Table2[% Price above 50 EMA],"&gt;=0")/Table3[[#This Row],[Count]]</f>
        <v>0.33333333333333331</v>
      </c>
      <c r="T84" s="1">
        <f>COUNTIFS(Table2[Sub-Sector],Table3[[#This Row],[Sub-Sector]],Table2[% Price above 200 EMA],"&gt;=0")/Table3[[#This Row],[Count]]</f>
        <v>0.66666666666666663</v>
      </c>
      <c r="U84" s="1">
        <f>COUNTIFS(Table2[Sub-Sector],Table3[[#This Row],[Sub-Sector]],Table2[Rate of Change - Zone],"Positive")/Table3[[#This Row],[Count]]</f>
        <v>0</v>
      </c>
      <c r="V84" s="1">
        <f>COUNTIFS(Table2[Sub-Sector],Table3[[#This Row],[Sub-Sector]],Table2[Sharpe Ratio],"&gt;=0.10")/Table3[[#This Row],[Count]]</f>
        <v>0.66666666666666663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526.5</v>
      </c>
      <c r="X84">
        <f>_xlfn.RANK.AVG(Table3[[#This Row],[Score]],Table3[Score],1)</f>
        <v>93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269.5</v>
      </c>
      <c r="Z84">
        <f>_xlfn.RANK.AVG(Table3[[#This Row],[Score 2 ]],Table3[[Score 2 ]],1)</f>
        <v>83</v>
      </c>
    </row>
    <row r="85" spans="1:26" x14ac:dyDescent="0.3">
      <c r="A85" t="s">
        <v>279</v>
      </c>
      <c r="B85">
        <f>COUNTIFS(Table2[Sub-Sector],Table3[[#This Row],[Sub-Sector]])</f>
        <v>3</v>
      </c>
      <c r="C85" s="1">
        <f>COUNTIFS(Table2[Sub-Sector],Table3[[#This Row],[Sub-Sector]],Table2[Uptrend],"Uptrend")/Table3[[#This Row],[Count]]</f>
        <v>0.33333333333333331</v>
      </c>
      <c r="D85" s="1">
        <f>COUNTIFS(Table2[Sub-Sector],Table3[[#This Row],[Sub-Sector]],Table2[1W Return vs Nifty],"&gt;=5")/Table3[[#This Row],[Count]]</f>
        <v>0.33333333333333331</v>
      </c>
      <c r="E85" s="1">
        <f>COUNTIFS(Table2[Sub-Sector],Table3[[#This Row],[Sub-Sector]],Table2[1M Return vs Nifty],"&gt;=5")/Table3[[#This Row],[Count]]</f>
        <v>0.33333333333333331</v>
      </c>
      <c r="F85" s="1">
        <f>COUNTIFS(Table2[Sub-Sector],Table3[[#This Row],[Sub-Sector]],Table2[6M Return vs Nifty],"&gt;=10")/Table3[[#This Row],[Count]]</f>
        <v>0.66666666666666663</v>
      </c>
      <c r="G85" s="1">
        <f>COUNTIFS(Table2[Sub-Sector],Table3[[#This Row],[Sub-Sector]],Table2[1Y Return vs Nifty],"&gt;=10")/Table3[[#This Row],[Count]]</f>
        <v>0.33333333333333331</v>
      </c>
      <c r="H85" s="1">
        <f>COUNTIFS(Table2[Sub-Sector],Table3[[#This Row],[Sub-Sector]],Table2[RSI Exponential â€“ 14D],"&gt;=50")/Table3[[#This Row],[Count]]</f>
        <v>0.66666666666666663</v>
      </c>
      <c r="I85" s="1">
        <f>COUNTIFS(Table2[Sub-Sector],Table3[[#This Row],[Sub-Sector]],Table2[Relative Volume],"&gt;=1")/Table3[[#This Row],[Count]]</f>
        <v>0</v>
      </c>
      <c r="J85" s="1">
        <f>COUNTIFS(Table2[Sub-Sector],Table3[[#This Row],[Sub-Sector]],Table2[% Away From Day Low],"&gt;=0.05")/Table3[[#This Row],[Count]]</f>
        <v>0</v>
      </c>
      <c r="K85" s="1">
        <f>COUNTIFS(Table2[Sub-Sector],Table3[[#This Row],[Sub-Sector]],Table2[% Away From Day High],"&lt;=0.05")/Table3[[#This Row],[Count]]</f>
        <v>1</v>
      </c>
      <c r="L85" s="1">
        <f>COUNTIFS(Table2[Sub-Sector],Table3[[#This Row],[Sub-Sector]],Table2[% Away From Current Week Low],"&gt;=0.05")/Table3[[#This Row],[Count]]</f>
        <v>0.33333333333333331</v>
      </c>
      <c r="M85" s="1">
        <f>COUNTIFS(Table2[Sub-Sector],Table3[[#This Row],[Sub-Sector]],Table2[% Away From Current Week High],"&lt;=0.05")/Table3[[#This Row],[Count]]</f>
        <v>0.66666666666666663</v>
      </c>
      <c r="N85" s="1">
        <f>COUNTIFS(Table2[Sub-Sector],Table3[[#This Row],[Sub-Sector]],Table2[% Away From Current Month Low],"&gt;=0.05")/Table3[[#This Row],[Count]]</f>
        <v>0.66666666666666663</v>
      </c>
      <c r="O85" s="1">
        <f>COUNTIFS(Table2[Sub-Sector],Table3[[#This Row],[Sub-Sector]],Table2[% Away From Current Month High],"&lt;=0.05")/Table3[[#This Row],[Count]]</f>
        <v>0.33333333333333331</v>
      </c>
      <c r="P85" s="1">
        <f>COUNTIFS(Table2[Sub-Sector],Table3[[#This Row],[Sub-Sector]],Table2[% Away From 52W High],"&lt;=10")/Table3[[#This Row],[Count]]</f>
        <v>0.33333333333333331</v>
      </c>
      <c r="Q85" s="1">
        <f>COUNTIFS(Table2[Sub-Sector],Table3[[#This Row],[Sub-Sector]],Table2[% Away From 52W Low],"&gt;=10")/Table3[[#This Row],[Count]]</f>
        <v>0.66666666666666663</v>
      </c>
      <c r="R85" s="1">
        <f>COUNTIFS(Table2[Sub-Sector],Table3[[#This Row],[Sub-Sector]],Table2[% Price above 20 EMA],"&gt;=0")/Table3[[#This Row],[Count]]</f>
        <v>0.33333333333333331</v>
      </c>
      <c r="S85" s="1">
        <f>COUNTIFS(Table2[Sub-Sector],Table3[[#This Row],[Sub-Sector]],Table2[% Price above 50 EMA],"&gt;=0")/Table3[[#This Row],[Count]]</f>
        <v>0.33333333333333331</v>
      </c>
      <c r="T85" s="1">
        <f>COUNTIFS(Table2[Sub-Sector],Table3[[#This Row],[Sub-Sector]],Table2[% Price above 200 EMA],"&gt;=0")/Table3[[#This Row],[Count]]</f>
        <v>0.66666666666666663</v>
      </c>
      <c r="U85" s="1">
        <f>COUNTIFS(Table2[Sub-Sector],Table3[[#This Row],[Sub-Sector]],Table2[Rate of Change - Zone],"Positive")/Table3[[#This Row],[Count]]</f>
        <v>0.33333333333333331</v>
      </c>
      <c r="V85" s="1">
        <f>COUNTIFS(Table2[Sub-Sector],Table3[[#This Row],[Sub-Sector]],Table2[Sharpe Ratio],"&gt;=0.10")/Table3[[#This Row],[Count]]</f>
        <v>0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431.5</v>
      </c>
      <c r="X85">
        <f>_xlfn.RANK.AVG(Table3[[#This Row],[Score]],Table3[Score],1)</f>
        <v>65.5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280</v>
      </c>
      <c r="Z85">
        <f>_xlfn.RANK.AVG(Table3[[#This Row],[Score 2 ]],Table3[[Score 2 ]],1)</f>
        <v>84</v>
      </c>
    </row>
    <row r="86" spans="1:26" x14ac:dyDescent="0.3">
      <c r="A86" t="s">
        <v>659</v>
      </c>
      <c r="B86">
        <f>COUNTIFS(Table2[Sub-Sector],Table3[[#This Row],[Sub-Sector]])</f>
        <v>4</v>
      </c>
      <c r="C86" s="1">
        <f>COUNTIFS(Table2[Sub-Sector],Table3[[#This Row],[Sub-Sector]],Table2[Uptrend],"Uptrend")/Table3[[#This Row],[Count]]</f>
        <v>0.25</v>
      </c>
      <c r="D86" s="1">
        <f>COUNTIFS(Table2[Sub-Sector],Table3[[#This Row],[Sub-Sector]],Table2[1W Return vs Nifty],"&gt;=5")/Table3[[#This Row],[Count]]</f>
        <v>0</v>
      </c>
      <c r="E86" s="1">
        <f>COUNTIFS(Table2[Sub-Sector],Table3[[#This Row],[Sub-Sector]],Table2[1M Return vs Nifty],"&gt;=5")/Table3[[#This Row],[Count]]</f>
        <v>0.75</v>
      </c>
      <c r="F86" s="1">
        <f>COUNTIFS(Table2[Sub-Sector],Table3[[#This Row],[Sub-Sector]],Table2[6M Return vs Nifty],"&gt;=10")/Table3[[#This Row],[Count]]</f>
        <v>0.25</v>
      </c>
      <c r="G86" s="1">
        <f>COUNTIFS(Table2[Sub-Sector],Table3[[#This Row],[Sub-Sector]],Table2[1Y Return vs Nifty],"&gt;=10")/Table3[[#This Row],[Count]]</f>
        <v>0.5</v>
      </c>
      <c r="H86" s="1">
        <f>COUNTIFS(Table2[Sub-Sector],Table3[[#This Row],[Sub-Sector]],Table2[RSI Exponential â€“ 14D],"&gt;=50")/Table3[[#This Row],[Count]]</f>
        <v>1</v>
      </c>
      <c r="I86" s="1">
        <f>COUNTIFS(Table2[Sub-Sector],Table3[[#This Row],[Sub-Sector]],Table2[Relative Volume],"&gt;=1")/Table3[[#This Row],[Count]]</f>
        <v>0.25</v>
      </c>
      <c r="J86" s="1">
        <f>COUNTIFS(Table2[Sub-Sector],Table3[[#This Row],[Sub-Sector]],Table2[% Away From Day Low],"&gt;=0.05")/Table3[[#This Row],[Count]]</f>
        <v>0</v>
      </c>
      <c r="K86" s="1">
        <f>COUNTIFS(Table2[Sub-Sector],Table3[[#This Row],[Sub-Sector]],Table2[% Away From Day High],"&lt;=0.05")/Table3[[#This Row],[Count]]</f>
        <v>1</v>
      </c>
      <c r="L86" s="1">
        <f>COUNTIFS(Table2[Sub-Sector],Table3[[#This Row],[Sub-Sector]],Table2[% Away From Current Week Low],"&gt;=0.05")/Table3[[#This Row],[Count]]</f>
        <v>0</v>
      </c>
      <c r="M86" s="1">
        <f>COUNTIFS(Table2[Sub-Sector],Table3[[#This Row],[Sub-Sector]],Table2[% Away From Current Week High],"&lt;=0.05")/Table3[[#This Row],[Count]]</f>
        <v>0.5</v>
      </c>
      <c r="N86" s="1">
        <f>COUNTIFS(Table2[Sub-Sector],Table3[[#This Row],[Sub-Sector]],Table2[% Away From Current Month Low],"&gt;=0.05")/Table3[[#This Row],[Count]]</f>
        <v>0.75</v>
      </c>
      <c r="O86" s="1">
        <f>COUNTIFS(Table2[Sub-Sector],Table3[[#This Row],[Sub-Sector]],Table2[% Away From Current Month High],"&lt;=0.05")/Table3[[#This Row],[Count]]</f>
        <v>0</v>
      </c>
      <c r="P86" s="1">
        <f>COUNTIFS(Table2[Sub-Sector],Table3[[#This Row],[Sub-Sector]],Table2[% Away From 52W High],"&lt;=10")/Table3[[#This Row],[Count]]</f>
        <v>0</v>
      </c>
      <c r="Q86" s="1">
        <f>COUNTIFS(Table2[Sub-Sector],Table3[[#This Row],[Sub-Sector]],Table2[% Away From 52W Low],"&gt;=10")/Table3[[#This Row],[Count]]</f>
        <v>0.75</v>
      </c>
      <c r="R86" s="1">
        <f>COUNTIFS(Table2[Sub-Sector],Table3[[#This Row],[Sub-Sector]],Table2[% Price above 20 EMA],"&gt;=0")/Table3[[#This Row],[Count]]</f>
        <v>0.75</v>
      </c>
      <c r="S86" s="1">
        <f>COUNTIFS(Table2[Sub-Sector],Table3[[#This Row],[Sub-Sector]],Table2[% Price above 50 EMA],"&gt;=0")/Table3[[#This Row],[Count]]</f>
        <v>0.5</v>
      </c>
      <c r="T86" s="1">
        <f>COUNTIFS(Table2[Sub-Sector],Table3[[#This Row],[Sub-Sector]],Table2[% Price above 200 EMA],"&gt;=0")/Table3[[#This Row],[Count]]</f>
        <v>0.75</v>
      </c>
      <c r="U86" s="1">
        <f>COUNTIFS(Table2[Sub-Sector],Table3[[#This Row],[Sub-Sector]],Table2[Rate of Change - Zone],"Positive")/Table3[[#This Row],[Count]]</f>
        <v>0.25</v>
      </c>
      <c r="V86" s="1">
        <f>COUNTIFS(Table2[Sub-Sector],Table3[[#This Row],[Sub-Sector]],Table2[Sharpe Ratio],"&gt;=0.10")/Table3[[#This Row],[Count]]</f>
        <v>0.25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444.5</v>
      </c>
      <c r="X86">
        <f>_xlfn.RANK.AVG(Table3[[#This Row],[Score]],Table3[Score],1)</f>
        <v>68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283</v>
      </c>
      <c r="Z86">
        <f>_xlfn.RANK.AVG(Table3[[#This Row],[Score 2 ]],Table3[[Score 2 ]],1)</f>
        <v>85.5</v>
      </c>
    </row>
    <row r="87" spans="1:26" x14ac:dyDescent="0.3">
      <c r="A87" t="s">
        <v>128</v>
      </c>
      <c r="B87">
        <f>COUNTIFS(Table2[Sub-Sector],Table3[[#This Row],[Sub-Sector]])</f>
        <v>4</v>
      </c>
      <c r="C87" s="1">
        <f>COUNTIFS(Table2[Sub-Sector],Table3[[#This Row],[Sub-Sector]],Table2[Uptrend],"Uptrend")/Table3[[#This Row],[Count]]</f>
        <v>0</v>
      </c>
      <c r="D87" s="1">
        <f>COUNTIFS(Table2[Sub-Sector],Table3[[#This Row],[Sub-Sector]],Table2[1W Return vs Nifty],"&gt;=5")/Table3[[#This Row],[Count]]</f>
        <v>0.5</v>
      </c>
      <c r="E87" s="1">
        <f>COUNTIFS(Table2[Sub-Sector],Table3[[#This Row],[Sub-Sector]],Table2[1M Return vs Nifty],"&gt;=5")/Table3[[#This Row],[Count]]</f>
        <v>0.25</v>
      </c>
      <c r="F87" s="1">
        <f>COUNTIFS(Table2[Sub-Sector],Table3[[#This Row],[Sub-Sector]],Table2[6M Return vs Nifty],"&gt;=10")/Table3[[#This Row],[Count]]</f>
        <v>0.25</v>
      </c>
      <c r="G87" s="1">
        <f>COUNTIFS(Table2[Sub-Sector],Table3[[#This Row],[Sub-Sector]],Table2[1Y Return vs Nifty],"&gt;=10")/Table3[[#This Row],[Count]]</f>
        <v>0.5</v>
      </c>
      <c r="H87" s="1">
        <f>COUNTIFS(Table2[Sub-Sector],Table3[[#This Row],[Sub-Sector]],Table2[RSI Exponential â€“ 14D],"&gt;=50")/Table3[[#This Row],[Count]]</f>
        <v>1</v>
      </c>
      <c r="I87" s="1">
        <f>COUNTIFS(Table2[Sub-Sector],Table3[[#This Row],[Sub-Sector]],Table2[Relative Volume],"&gt;=1")/Table3[[#This Row],[Count]]</f>
        <v>0.25</v>
      </c>
      <c r="J87" s="1">
        <f>COUNTIFS(Table2[Sub-Sector],Table3[[#This Row],[Sub-Sector]],Table2[% Away From Day Low],"&gt;=0.05")/Table3[[#This Row],[Count]]</f>
        <v>0</v>
      </c>
      <c r="K87" s="1">
        <f>COUNTIFS(Table2[Sub-Sector],Table3[[#This Row],[Sub-Sector]],Table2[% Away From Day High],"&lt;=0.05")/Table3[[#This Row],[Count]]</f>
        <v>1</v>
      </c>
      <c r="L87" s="1">
        <f>COUNTIFS(Table2[Sub-Sector],Table3[[#This Row],[Sub-Sector]],Table2[% Away From Current Week Low],"&gt;=0.05")/Table3[[#This Row],[Count]]</f>
        <v>0.25</v>
      </c>
      <c r="M87" s="1">
        <f>COUNTIFS(Table2[Sub-Sector],Table3[[#This Row],[Sub-Sector]],Table2[% Away From Current Week High],"&lt;=0.05")/Table3[[#This Row],[Count]]</f>
        <v>1</v>
      </c>
      <c r="N87" s="1">
        <f>COUNTIFS(Table2[Sub-Sector],Table3[[#This Row],[Sub-Sector]],Table2[% Away From Current Month Low],"&gt;=0.05")/Table3[[#This Row],[Count]]</f>
        <v>0.75</v>
      </c>
      <c r="O87" s="1">
        <f>COUNTIFS(Table2[Sub-Sector],Table3[[#This Row],[Sub-Sector]],Table2[% Away From Current Month High],"&lt;=0.05")/Table3[[#This Row],[Count]]</f>
        <v>0.25</v>
      </c>
      <c r="P87" s="1">
        <f>COUNTIFS(Table2[Sub-Sector],Table3[[#This Row],[Sub-Sector]],Table2[% Away From 52W High],"&lt;=10")/Table3[[#This Row],[Count]]</f>
        <v>0</v>
      </c>
      <c r="Q87" s="1">
        <f>COUNTIFS(Table2[Sub-Sector],Table3[[#This Row],[Sub-Sector]],Table2[% Away From 52W Low],"&gt;=10")/Table3[[#This Row],[Count]]</f>
        <v>1</v>
      </c>
      <c r="R87" s="1">
        <f>COUNTIFS(Table2[Sub-Sector],Table3[[#This Row],[Sub-Sector]],Table2[% Price above 20 EMA],"&gt;=0")/Table3[[#This Row],[Count]]</f>
        <v>0.75</v>
      </c>
      <c r="S87" s="1">
        <f>COUNTIFS(Table2[Sub-Sector],Table3[[#This Row],[Sub-Sector]],Table2[% Price above 50 EMA],"&gt;=0")/Table3[[#This Row],[Count]]</f>
        <v>0.25</v>
      </c>
      <c r="T87" s="1">
        <f>COUNTIFS(Table2[Sub-Sector],Table3[[#This Row],[Sub-Sector]],Table2[% Price above 200 EMA],"&gt;=0")/Table3[[#This Row],[Count]]</f>
        <v>0.75</v>
      </c>
      <c r="U87" s="1">
        <f>COUNTIFS(Table2[Sub-Sector],Table3[[#This Row],[Sub-Sector]],Table2[Rate of Change - Zone],"Positive")/Table3[[#This Row],[Count]]</f>
        <v>0.25</v>
      </c>
      <c r="V87" s="1">
        <f>COUNTIFS(Table2[Sub-Sector],Table3[[#This Row],[Sub-Sector]],Table2[Sharpe Ratio],"&gt;=0.10")/Table3[[#This Row],[Count]]</f>
        <v>0.5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481.5</v>
      </c>
      <c r="X87">
        <f>_xlfn.RANK.AVG(Table3[[#This Row],[Score]],Table3[Score],1)</f>
        <v>82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283</v>
      </c>
      <c r="Z87">
        <f>_xlfn.RANK.AVG(Table3[[#This Row],[Score 2 ]],Table3[[Score 2 ]],1)</f>
        <v>85.5</v>
      </c>
    </row>
    <row r="88" spans="1:26" x14ac:dyDescent="0.3">
      <c r="A88" t="s">
        <v>471</v>
      </c>
      <c r="B88">
        <f>COUNTIFS(Table2[Sub-Sector],Table3[[#This Row],[Sub-Sector]])</f>
        <v>9</v>
      </c>
      <c r="C88" s="1">
        <f>COUNTIFS(Table2[Sub-Sector],Table3[[#This Row],[Sub-Sector]],Table2[Uptrend],"Uptrend")/Table3[[#This Row],[Count]]</f>
        <v>0</v>
      </c>
      <c r="D88" s="1">
        <f>COUNTIFS(Table2[Sub-Sector],Table3[[#This Row],[Sub-Sector]],Table2[1W Return vs Nifty],"&gt;=5")/Table3[[#This Row],[Count]]</f>
        <v>0.1111111111111111</v>
      </c>
      <c r="E88" s="1">
        <f>COUNTIFS(Table2[Sub-Sector],Table3[[#This Row],[Sub-Sector]],Table2[1M Return vs Nifty],"&gt;=5")/Table3[[#This Row],[Count]]</f>
        <v>0.22222222222222221</v>
      </c>
      <c r="F88" s="1">
        <f>COUNTIFS(Table2[Sub-Sector],Table3[[#This Row],[Sub-Sector]],Table2[6M Return vs Nifty],"&gt;=10")/Table3[[#This Row],[Count]]</f>
        <v>0</v>
      </c>
      <c r="G88" s="1">
        <f>COUNTIFS(Table2[Sub-Sector],Table3[[#This Row],[Sub-Sector]],Table2[1Y Return vs Nifty],"&gt;=10")/Table3[[#This Row],[Count]]</f>
        <v>0.33333333333333331</v>
      </c>
      <c r="H88" s="1">
        <f>COUNTIFS(Table2[Sub-Sector],Table3[[#This Row],[Sub-Sector]],Table2[RSI Exponential â€“ 14D],"&gt;=50")/Table3[[#This Row],[Count]]</f>
        <v>0.66666666666666663</v>
      </c>
      <c r="I88" s="1">
        <f>COUNTIFS(Table2[Sub-Sector],Table3[[#This Row],[Sub-Sector]],Table2[Relative Volume],"&gt;=1")/Table3[[#This Row],[Count]]</f>
        <v>0.33333333333333331</v>
      </c>
      <c r="J88" s="1">
        <f>COUNTIFS(Table2[Sub-Sector],Table3[[#This Row],[Sub-Sector]],Table2[% Away From Day Low],"&gt;=0.05")/Table3[[#This Row],[Count]]</f>
        <v>0</v>
      </c>
      <c r="K88" s="1">
        <f>COUNTIFS(Table2[Sub-Sector],Table3[[#This Row],[Sub-Sector]],Table2[% Away From Day High],"&lt;=0.05")/Table3[[#This Row],[Count]]</f>
        <v>0.88888888888888884</v>
      </c>
      <c r="L88" s="1">
        <f>COUNTIFS(Table2[Sub-Sector],Table3[[#This Row],[Sub-Sector]],Table2[% Away From Current Week Low],"&gt;=0.05")/Table3[[#This Row],[Count]]</f>
        <v>0.1111111111111111</v>
      </c>
      <c r="M88" s="1">
        <f>COUNTIFS(Table2[Sub-Sector],Table3[[#This Row],[Sub-Sector]],Table2[% Away From Current Week High],"&lt;=0.05")/Table3[[#This Row],[Count]]</f>
        <v>0.88888888888888884</v>
      </c>
      <c r="N88" s="1">
        <f>COUNTIFS(Table2[Sub-Sector],Table3[[#This Row],[Sub-Sector]],Table2[% Away From Current Month Low],"&gt;=0.05")/Table3[[#This Row],[Count]]</f>
        <v>0.66666666666666663</v>
      </c>
      <c r="O88" s="1">
        <f>COUNTIFS(Table2[Sub-Sector],Table3[[#This Row],[Sub-Sector]],Table2[% Away From Current Month High],"&lt;=0.05")/Table3[[#This Row],[Count]]</f>
        <v>0.33333333333333331</v>
      </c>
      <c r="P88" s="1">
        <f>COUNTIFS(Table2[Sub-Sector],Table3[[#This Row],[Sub-Sector]],Table2[% Away From 52W High],"&lt;=10")/Table3[[#This Row],[Count]]</f>
        <v>0</v>
      </c>
      <c r="Q88" s="1">
        <f>COUNTIFS(Table2[Sub-Sector],Table3[[#This Row],[Sub-Sector]],Table2[% Away From 52W Low],"&gt;=10")/Table3[[#This Row],[Count]]</f>
        <v>0.77777777777777779</v>
      </c>
      <c r="R88" s="1">
        <f>COUNTIFS(Table2[Sub-Sector],Table3[[#This Row],[Sub-Sector]],Table2[% Price above 20 EMA],"&gt;=0")/Table3[[#This Row],[Count]]</f>
        <v>0.33333333333333331</v>
      </c>
      <c r="S88" s="1">
        <f>COUNTIFS(Table2[Sub-Sector],Table3[[#This Row],[Sub-Sector]],Table2[% Price above 50 EMA],"&gt;=0")/Table3[[#This Row],[Count]]</f>
        <v>0.22222222222222221</v>
      </c>
      <c r="T88" s="1">
        <f>COUNTIFS(Table2[Sub-Sector],Table3[[#This Row],[Sub-Sector]],Table2[% Price above 200 EMA],"&gt;=0")/Table3[[#This Row],[Count]]</f>
        <v>0.33333333333333331</v>
      </c>
      <c r="U88" s="1">
        <f>COUNTIFS(Table2[Sub-Sector],Table3[[#This Row],[Sub-Sector]],Table2[Rate of Change - Zone],"Positive")/Table3[[#This Row],[Count]]</f>
        <v>0.55555555555555558</v>
      </c>
      <c r="V88" s="1">
        <f>COUNTIFS(Table2[Sub-Sector],Table3[[#This Row],[Sub-Sector]],Table2[Sharpe Ratio],"&gt;=0.10")/Table3[[#This Row],[Count]]</f>
        <v>0.44444444444444442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538.5</v>
      </c>
      <c r="X88">
        <f>_xlfn.RANK.AVG(Table3[[#This Row],[Score]],Table3[Score],1)</f>
        <v>97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284.5</v>
      </c>
      <c r="Z88">
        <f>_xlfn.RANK.AVG(Table3[[#This Row],[Score 2 ]],Table3[[Score 2 ]],1)</f>
        <v>87</v>
      </c>
    </row>
    <row r="89" spans="1:26" x14ac:dyDescent="0.3">
      <c r="A89" t="s">
        <v>40</v>
      </c>
      <c r="B89">
        <f>COUNTIFS(Table2[Sub-Sector],Table3[[#This Row],[Sub-Sector]])</f>
        <v>3</v>
      </c>
      <c r="C89" s="1">
        <f>COUNTIFS(Table2[Sub-Sector],Table3[[#This Row],[Sub-Sector]],Table2[Uptrend],"Uptrend")/Table3[[#This Row],[Count]]</f>
        <v>0</v>
      </c>
      <c r="D89" s="1">
        <f>COUNTIFS(Table2[Sub-Sector],Table3[[#This Row],[Sub-Sector]],Table2[1W Return vs Nifty],"&gt;=5")/Table3[[#This Row],[Count]]</f>
        <v>0</v>
      </c>
      <c r="E89" s="1">
        <f>COUNTIFS(Table2[Sub-Sector],Table3[[#This Row],[Sub-Sector]],Table2[1M Return vs Nifty],"&gt;=5")/Table3[[#This Row],[Count]]</f>
        <v>0</v>
      </c>
      <c r="F89" s="1">
        <f>COUNTIFS(Table2[Sub-Sector],Table3[[#This Row],[Sub-Sector]],Table2[6M Return vs Nifty],"&gt;=10")/Table3[[#This Row],[Count]]</f>
        <v>0.33333333333333331</v>
      </c>
      <c r="G89" s="1">
        <f>COUNTIFS(Table2[Sub-Sector],Table3[[#This Row],[Sub-Sector]],Table2[1Y Return vs Nifty],"&gt;=10")/Table3[[#This Row],[Count]]</f>
        <v>0.33333333333333331</v>
      </c>
      <c r="H89" s="1">
        <f>COUNTIFS(Table2[Sub-Sector],Table3[[#This Row],[Sub-Sector]],Table2[RSI Exponential â€“ 14D],"&gt;=50")/Table3[[#This Row],[Count]]</f>
        <v>0.33333333333333331</v>
      </c>
      <c r="I89" s="1">
        <f>COUNTIFS(Table2[Sub-Sector],Table3[[#This Row],[Sub-Sector]],Table2[Relative Volume],"&gt;=1")/Table3[[#This Row],[Count]]</f>
        <v>0.33333333333333331</v>
      </c>
      <c r="J89" s="1">
        <f>COUNTIFS(Table2[Sub-Sector],Table3[[#This Row],[Sub-Sector]],Table2[% Away From Day Low],"&gt;=0.05")/Table3[[#This Row],[Count]]</f>
        <v>0</v>
      </c>
      <c r="K89" s="1">
        <f>COUNTIFS(Table2[Sub-Sector],Table3[[#This Row],[Sub-Sector]],Table2[% Away From Day High],"&lt;=0.05")/Table3[[#This Row],[Count]]</f>
        <v>1</v>
      </c>
      <c r="L89" s="1">
        <f>COUNTIFS(Table2[Sub-Sector],Table3[[#This Row],[Sub-Sector]],Table2[% Away From Current Week Low],"&gt;=0.05")/Table3[[#This Row],[Count]]</f>
        <v>0</v>
      </c>
      <c r="M89" s="1">
        <f>COUNTIFS(Table2[Sub-Sector],Table3[[#This Row],[Sub-Sector]],Table2[% Away From Current Week High],"&lt;=0.05")/Table3[[#This Row],[Count]]</f>
        <v>0.66666666666666663</v>
      </c>
      <c r="N89" s="1">
        <f>COUNTIFS(Table2[Sub-Sector],Table3[[#This Row],[Sub-Sector]],Table2[% Away From Current Month Low],"&gt;=0.05")/Table3[[#This Row],[Count]]</f>
        <v>0.33333333333333331</v>
      </c>
      <c r="O89" s="1">
        <f>COUNTIFS(Table2[Sub-Sector],Table3[[#This Row],[Sub-Sector]],Table2[% Away From Current Month High],"&lt;=0.05")/Table3[[#This Row],[Count]]</f>
        <v>0.33333333333333331</v>
      </c>
      <c r="P89" s="1">
        <f>COUNTIFS(Table2[Sub-Sector],Table3[[#This Row],[Sub-Sector]],Table2[% Away From 52W High],"&lt;=10")/Table3[[#This Row],[Count]]</f>
        <v>0</v>
      </c>
      <c r="Q89" s="1">
        <f>COUNTIFS(Table2[Sub-Sector],Table3[[#This Row],[Sub-Sector]],Table2[% Away From 52W Low],"&gt;=10")/Table3[[#This Row],[Count]]</f>
        <v>1</v>
      </c>
      <c r="R89" s="1">
        <f>COUNTIFS(Table2[Sub-Sector],Table3[[#This Row],[Sub-Sector]],Table2[% Price above 20 EMA],"&gt;=0")/Table3[[#This Row],[Count]]</f>
        <v>0.33333333333333331</v>
      </c>
      <c r="S89" s="1">
        <f>COUNTIFS(Table2[Sub-Sector],Table3[[#This Row],[Sub-Sector]],Table2[% Price above 50 EMA],"&gt;=0")/Table3[[#This Row],[Count]]</f>
        <v>0</v>
      </c>
      <c r="T89" s="1">
        <f>COUNTIFS(Table2[Sub-Sector],Table3[[#This Row],[Sub-Sector]],Table2[% Price above 200 EMA],"&gt;=0")/Table3[[#This Row],[Count]]</f>
        <v>0.66666666666666663</v>
      </c>
      <c r="U89" s="1">
        <f>COUNTIFS(Table2[Sub-Sector],Table3[[#This Row],[Sub-Sector]],Table2[Rate of Change - Zone],"Positive")/Table3[[#This Row],[Count]]</f>
        <v>0</v>
      </c>
      <c r="V89" s="1">
        <f>COUNTIFS(Table2[Sub-Sector],Table3[[#This Row],[Sub-Sector]],Table2[Sharpe Ratio],"&gt;=0.10")/Table3[[#This Row],[Count]]</f>
        <v>0.66666666666666663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585.5</v>
      </c>
      <c r="X89">
        <f>_xlfn.RANK.AVG(Table3[[#This Row],[Score]],Table3[Score],1)</f>
        <v>104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287</v>
      </c>
      <c r="Z89">
        <f>_xlfn.RANK.AVG(Table3[[#This Row],[Score 2 ]],Table3[[Score 2 ]],1)</f>
        <v>88</v>
      </c>
    </row>
    <row r="90" spans="1:26" x14ac:dyDescent="0.3">
      <c r="A90" t="s">
        <v>188</v>
      </c>
      <c r="B90">
        <f>COUNTIFS(Table2[Sub-Sector],Table3[[#This Row],[Sub-Sector]])</f>
        <v>6</v>
      </c>
      <c r="C90" s="1">
        <f>COUNTIFS(Table2[Sub-Sector],Table3[[#This Row],[Sub-Sector]],Table2[Uptrend],"Uptrend")/Table3[[#This Row],[Count]]</f>
        <v>0</v>
      </c>
      <c r="D90" s="1">
        <f>COUNTIFS(Table2[Sub-Sector],Table3[[#This Row],[Sub-Sector]],Table2[1W Return vs Nifty],"&gt;=5")/Table3[[#This Row],[Count]]</f>
        <v>0.16666666666666666</v>
      </c>
      <c r="E90" s="1">
        <f>COUNTIFS(Table2[Sub-Sector],Table3[[#This Row],[Sub-Sector]],Table2[1M Return vs Nifty],"&gt;=5")/Table3[[#This Row],[Count]]</f>
        <v>0.16666666666666666</v>
      </c>
      <c r="F90" s="1">
        <f>COUNTIFS(Table2[Sub-Sector],Table3[[#This Row],[Sub-Sector]],Table2[6M Return vs Nifty],"&gt;=10")/Table3[[#This Row],[Count]]</f>
        <v>0.16666666666666666</v>
      </c>
      <c r="G90" s="1">
        <f>COUNTIFS(Table2[Sub-Sector],Table3[[#This Row],[Sub-Sector]],Table2[1Y Return vs Nifty],"&gt;=10")/Table3[[#This Row],[Count]]</f>
        <v>0.16666666666666666</v>
      </c>
      <c r="H90" s="1">
        <f>COUNTIFS(Table2[Sub-Sector],Table3[[#This Row],[Sub-Sector]],Table2[RSI Exponential â€“ 14D],"&gt;=50")/Table3[[#This Row],[Count]]</f>
        <v>0.5</v>
      </c>
      <c r="I90" s="1">
        <f>COUNTIFS(Table2[Sub-Sector],Table3[[#This Row],[Sub-Sector]],Table2[Relative Volume],"&gt;=1")/Table3[[#This Row],[Count]]</f>
        <v>0.5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0.83333333333333337</v>
      </c>
      <c r="L90" s="1">
        <f>COUNTIFS(Table2[Sub-Sector],Table3[[#This Row],[Sub-Sector]],Table2[% Away From Current Week Low],"&gt;=0.05")/Table3[[#This Row],[Count]]</f>
        <v>0.33333333333333331</v>
      </c>
      <c r="M90" s="1">
        <f>COUNTIFS(Table2[Sub-Sector],Table3[[#This Row],[Sub-Sector]],Table2[% Away From Current Week High],"&lt;=0.05")/Table3[[#This Row],[Count]]</f>
        <v>0.83333333333333337</v>
      </c>
      <c r="N90" s="1">
        <f>COUNTIFS(Table2[Sub-Sector],Table3[[#This Row],[Sub-Sector]],Table2[% Away From Current Month Low],"&gt;=0.05")/Table3[[#This Row],[Count]]</f>
        <v>1</v>
      </c>
      <c r="O90" s="1">
        <f>COUNTIFS(Table2[Sub-Sector],Table3[[#This Row],[Sub-Sector]],Table2[% Away From Current Month High],"&lt;=0.05")/Table3[[#This Row],[Count]]</f>
        <v>0</v>
      </c>
      <c r="P90" s="1">
        <f>COUNTIFS(Table2[Sub-Sector],Table3[[#This Row],[Sub-Sector]],Table2[% Away From 52W High],"&lt;=10")/Table3[[#This Row],[Count]]</f>
        <v>0</v>
      </c>
      <c r="Q90" s="1">
        <f>COUNTIFS(Table2[Sub-Sector],Table3[[#This Row],[Sub-Sector]],Table2[% Away From 52W Low],"&gt;=10")/Table3[[#This Row],[Count]]</f>
        <v>0.83333333333333337</v>
      </c>
      <c r="R90" s="1">
        <f>COUNTIFS(Table2[Sub-Sector],Table3[[#This Row],[Sub-Sector]],Table2[% Price above 20 EMA],"&gt;=0")/Table3[[#This Row],[Count]]</f>
        <v>0.33333333333333331</v>
      </c>
      <c r="S90" s="1">
        <f>COUNTIFS(Table2[Sub-Sector],Table3[[#This Row],[Sub-Sector]],Table2[% Price above 50 EMA],"&gt;=0")/Table3[[#This Row],[Count]]</f>
        <v>0.16666666666666666</v>
      </c>
      <c r="T90" s="1">
        <f>COUNTIFS(Table2[Sub-Sector],Table3[[#This Row],[Sub-Sector]],Table2[% Price above 200 EMA],"&gt;=0")/Table3[[#This Row],[Count]]</f>
        <v>0.16666666666666666</v>
      </c>
      <c r="U90" s="1">
        <f>COUNTIFS(Table2[Sub-Sector],Table3[[#This Row],[Sub-Sector]],Table2[Rate of Change - Zone],"Positive")/Table3[[#This Row],[Count]]</f>
        <v>0.16666666666666666</v>
      </c>
      <c r="V90" s="1">
        <f>COUNTIFS(Table2[Sub-Sector],Table3[[#This Row],[Sub-Sector]],Table2[Sharpe Ratio],"&gt;=0.10")/Table3[[#This Row],[Count]]</f>
        <v>0.16666666666666666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550.5</v>
      </c>
      <c r="X90">
        <f>_xlfn.RANK.AVG(Table3[[#This Row],[Score]],Table3[Score],1)</f>
        <v>99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295</v>
      </c>
      <c r="Z90">
        <f>_xlfn.RANK.AVG(Table3[[#This Row],[Score 2 ]],Table3[[Score 2 ]],1)</f>
        <v>89</v>
      </c>
    </row>
    <row r="91" spans="1:26" x14ac:dyDescent="0.3">
      <c r="A91" t="s">
        <v>941</v>
      </c>
      <c r="B91">
        <f>COUNTIFS(Table2[Sub-Sector],Table3[[#This Row],[Sub-Sector]])</f>
        <v>3</v>
      </c>
      <c r="C91" s="1">
        <f>COUNTIFS(Table2[Sub-Sector],Table3[[#This Row],[Sub-Sector]],Table2[Uptrend],"Uptrend")/Table3[[#This Row],[Count]]</f>
        <v>0</v>
      </c>
      <c r="D91" s="1">
        <f>COUNTIFS(Table2[Sub-Sector],Table3[[#This Row],[Sub-Sector]],Table2[1W Return vs Nifty],"&gt;=5")/Table3[[#This Row],[Count]]</f>
        <v>0.33333333333333331</v>
      </c>
      <c r="E91" s="1">
        <f>COUNTIFS(Table2[Sub-Sector],Table3[[#This Row],[Sub-Sector]],Table2[1M Return vs Nifty],"&gt;=5")/Table3[[#This Row],[Count]]</f>
        <v>0</v>
      </c>
      <c r="F91" s="1">
        <f>COUNTIFS(Table2[Sub-Sector],Table3[[#This Row],[Sub-Sector]],Table2[6M Return vs Nifty],"&gt;=10")/Table3[[#This Row],[Count]]</f>
        <v>0.66666666666666663</v>
      </c>
      <c r="G91" s="1">
        <f>COUNTIFS(Table2[Sub-Sector],Table3[[#This Row],[Sub-Sector]],Table2[1Y Return vs Nifty],"&gt;=10")/Table3[[#This Row],[Count]]</f>
        <v>0.33333333333333331</v>
      </c>
      <c r="H91" s="1">
        <f>COUNTIFS(Table2[Sub-Sector],Table3[[#This Row],[Sub-Sector]],Table2[RSI Exponential â€“ 14D],"&gt;=50")/Table3[[#This Row],[Count]]</f>
        <v>0.33333333333333331</v>
      </c>
      <c r="I91" s="1">
        <f>COUNTIFS(Table2[Sub-Sector],Table3[[#This Row],[Sub-Sector]],Table2[Relative Volume],"&gt;=1")/Table3[[#This Row],[Count]]</f>
        <v>0</v>
      </c>
      <c r="J91" s="1">
        <f>COUNTIFS(Table2[Sub-Sector],Table3[[#This Row],[Sub-Sector]],Table2[% Away From Day Low],"&gt;=0.05")/Table3[[#This Row],[Count]]</f>
        <v>0</v>
      </c>
      <c r="K91" s="1">
        <f>COUNTIFS(Table2[Sub-Sector],Table3[[#This Row],[Sub-Sector]],Table2[% Away From Day High],"&lt;=0.05")/Table3[[#This Row],[Count]]</f>
        <v>1</v>
      </c>
      <c r="L91" s="1">
        <f>COUNTIFS(Table2[Sub-Sector],Table3[[#This Row],[Sub-Sector]],Table2[% Away From Current Week Low],"&gt;=0.05")/Table3[[#This Row],[Count]]</f>
        <v>0.66666666666666663</v>
      </c>
      <c r="M91" s="1">
        <f>COUNTIFS(Table2[Sub-Sector],Table3[[#This Row],[Sub-Sector]],Table2[% Away From Current Week High],"&lt;=0.05")/Table3[[#This Row],[Count]]</f>
        <v>1</v>
      </c>
      <c r="N91" s="1">
        <f>COUNTIFS(Table2[Sub-Sector],Table3[[#This Row],[Sub-Sector]],Table2[% Away From Current Month Low],"&gt;=0.05")/Table3[[#This Row],[Count]]</f>
        <v>1</v>
      </c>
      <c r="O91" s="1">
        <f>COUNTIFS(Table2[Sub-Sector],Table3[[#This Row],[Sub-Sector]],Table2[% Away From Current Month High],"&lt;=0.05")/Table3[[#This Row],[Count]]</f>
        <v>0</v>
      </c>
      <c r="P91" s="1">
        <f>COUNTIFS(Table2[Sub-Sector],Table3[[#This Row],[Sub-Sector]],Table2[% Away From 52W High],"&lt;=10")/Table3[[#This Row],[Count]]</f>
        <v>0</v>
      </c>
      <c r="Q91" s="1">
        <f>COUNTIFS(Table2[Sub-Sector],Table3[[#This Row],[Sub-Sector]],Table2[% Away From 52W Low],"&gt;=10")/Table3[[#This Row],[Count]]</f>
        <v>1</v>
      </c>
      <c r="R91" s="1">
        <f>COUNTIFS(Table2[Sub-Sector],Table3[[#This Row],[Sub-Sector]],Table2[% Price above 20 EMA],"&gt;=0")/Table3[[#This Row],[Count]]</f>
        <v>0.33333333333333331</v>
      </c>
      <c r="S91" s="1">
        <f>COUNTIFS(Table2[Sub-Sector],Table3[[#This Row],[Sub-Sector]],Table2[% Price above 50 EMA],"&gt;=0")/Table3[[#This Row],[Count]]</f>
        <v>0</v>
      </c>
      <c r="T91" s="1">
        <f>COUNTIFS(Table2[Sub-Sector],Table3[[#This Row],[Sub-Sector]],Table2[% Price above 200 EMA],"&gt;=0")/Table3[[#This Row],[Count]]</f>
        <v>0.33333333333333331</v>
      </c>
      <c r="U91" s="1">
        <f>COUNTIFS(Table2[Sub-Sector],Table3[[#This Row],[Sub-Sector]],Table2[Rate of Change - Zone],"Positive")/Table3[[#This Row],[Count]]</f>
        <v>0</v>
      </c>
      <c r="V91" s="1">
        <f>COUNTIFS(Table2[Sub-Sector],Table3[[#This Row],[Sub-Sector]],Table2[Sharpe Ratio],"&gt;=0.10")/Table3[[#This Row],[Count]]</f>
        <v>0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553</v>
      </c>
      <c r="X91">
        <f>_xlfn.RANK.AVG(Table3[[#This Row],[Score]],Table3[Score],1)</f>
        <v>100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301</v>
      </c>
      <c r="Z91">
        <f>_xlfn.RANK.AVG(Table3[[#This Row],[Score 2 ]],Table3[[Score 2 ]],1)</f>
        <v>90</v>
      </c>
    </row>
    <row r="92" spans="1:26" x14ac:dyDescent="0.3">
      <c r="A92" t="s">
        <v>43</v>
      </c>
      <c r="B92">
        <f>COUNTIFS(Table2[Sub-Sector],Table3[[#This Row],[Sub-Sector]])</f>
        <v>3</v>
      </c>
      <c r="C92" s="1">
        <f>COUNTIFS(Table2[Sub-Sector],Table3[[#This Row],[Sub-Sector]],Table2[Uptrend],"Uptrend")/Table3[[#This Row],[Count]]</f>
        <v>0</v>
      </c>
      <c r="D92" s="1">
        <f>COUNTIFS(Table2[Sub-Sector],Table3[[#This Row],[Sub-Sector]],Table2[1W Return vs Nifty],"&gt;=5")/Table3[[#This Row],[Count]]</f>
        <v>0</v>
      </c>
      <c r="E92" s="1">
        <f>COUNTIFS(Table2[Sub-Sector],Table3[[#This Row],[Sub-Sector]],Table2[1M Return vs Nifty],"&gt;=5")/Table3[[#This Row],[Count]]</f>
        <v>0</v>
      </c>
      <c r="F92" s="1">
        <f>COUNTIFS(Table2[Sub-Sector],Table3[[#This Row],[Sub-Sector]],Table2[6M Return vs Nifty],"&gt;=10")/Table3[[#This Row],[Count]]</f>
        <v>0</v>
      </c>
      <c r="G92" s="1">
        <f>COUNTIFS(Table2[Sub-Sector],Table3[[#This Row],[Sub-Sector]],Table2[1Y Return vs Nifty],"&gt;=10")/Table3[[#This Row],[Count]]</f>
        <v>0</v>
      </c>
      <c r="H92" s="1">
        <f>COUNTIFS(Table2[Sub-Sector],Table3[[#This Row],[Sub-Sector]],Table2[RSI Exponential â€“ 14D],"&gt;=50")/Table3[[#This Row],[Count]]</f>
        <v>0.66666666666666663</v>
      </c>
      <c r="I92" s="1">
        <f>COUNTIFS(Table2[Sub-Sector],Table3[[#This Row],[Sub-Sector]],Table2[Relative Volume],"&gt;=1")/Table3[[#This Row],[Count]]</f>
        <v>0.66666666666666663</v>
      </c>
      <c r="J92" s="1">
        <f>COUNTIFS(Table2[Sub-Sector],Table3[[#This Row],[Sub-Sector]],Table2[% Away From Day Low],"&gt;=0.05")/Table3[[#This Row],[Count]]</f>
        <v>0</v>
      </c>
      <c r="K92" s="1">
        <f>COUNTIFS(Table2[Sub-Sector],Table3[[#This Row],[Sub-Sector]],Table2[% Away From Day High],"&lt;=0.05")/Table3[[#This Row],[Count]]</f>
        <v>1</v>
      </c>
      <c r="L92" s="1">
        <f>COUNTIFS(Table2[Sub-Sector],Table3[[#This Row],[Sub-Sector]],Table2[% Away From Current Week Low],"&gt;=0.05")/Table3[[#This Row],[Count]]</f>
        <v>0.66666666666666663</v>
      </c>
      <c r="M92" s="1">
        <f>COUNTIFS(Table2[Sub-Sector],Table3[[#This Row],[Sub-Sector]],Table2[% Away From Current Week High],"&lt;=0.05")/Table3[[#This Row],[Count]]</f>
        <v>1</v>
      </c>
      <c r="N92" s="1">
        <f>COUNTIFS(Table2[Sub-Sector],Table3[[#This Row],[Sub-Sector]],Table2[% Away From Current Month Low],"&gt;=0.05")/Table3[[#This Row],[Count]]</f>
        <v>1</v>
      </c>
      <c r="O92" s="1">
        <f>COUNTIFS(Table2[Sub-Sector],Table3[[#This Row],[Sub-Sector]],Table2[% Away From Current Month High],"&lt;=0.05")/Table3[[#This Row],[Count]]</f>
        <v>0.33333333333333331</v>
      </c>
      <c r="P92" s="1">
        <f>COUNTIFS(Table2[Sub-Sector],Table3[[#This Row],[Sub-Sector]],Table2[% Away From 52W High],"&lt;=10")/Table3[[#This Row],[Count]]</f>
        <v>0</v>
      </c>
      <c r="Q92" s="1">
        <f>COUNTIFS(Table2[Sub-Sector],Table3[[#This Row],[Sub-Sector]],Table2[% Away From 52W Low],"&gt;=10")/Table3[[#This Row],[Count]]</f>
        <v>1</v>
      </c>
      <c r="R92" s="1">
        <f>COUNTIFS(Table2[Sub-Sector],Table3[[#This Row],[Sub-Sector]],Table2[% Price above 20 EMA],"&gt;=0")/Table3[[#This Row],[Count]]</f>
        <v>0.33333333333333331</v>
      </c>
      <c r="S92" s="1">
        <f>COUNTIFS(Table2[Sub-Sector],Table3[[#This Row],[Sub-Sector]],Table2[% Price above 50 EMA],"&gt;=0")/Table3[[#This Row],[Count]]</f>
        <v>0</v>
      </c>
      <c r="T92" s="1">
        <f>COUNTIFS(Table2[Sub-Sector],Table3[[#This Row],[Sub-Sector]],Table2[% Price above 200 EMA],"&gt;=0")/Table3[[#This Row],[Count]]</f>
        <v>0</v>
      </c>
      <c r="U92" s="1">
        <f>COUNTIFS(Table2[Sub-Sector],Table3[[#This Row],[Sub-Sector]],Table2[Rate of Change - Zone],"Positive")/Table3[[#This Row],[Count]]</f>
        <v>0.33333333333333331</v>
      </c>
      <c r="V92" s="1">
        <f>COUNTIFS(Table2[Sub-Sector],Table3[[#This Row],[Sub-Sector]],Table2[Sharpe Ratio],"&gt;=0.10")/Table3[[#This Row],[Count]]</f>
        <v>0.33333333333333331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606.5</v>
      </c>
      <c r="X92">
        <f>_xlfn.RANK.AVG(Table3[[#This Row],[Score]],Table3[Score],1)</f>
        <v>108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308</v>
      </c>
      <c r="Z92">
        <f>_xlfn.RANK.AVG(Table3[[#This Row],[Score 2 ]],Table3[[Score 2 ]],1)</f>
        <v>91</v>
      </c>
    </row>
    <row r="93" spans="1:26" x14ac:dyDescent="0.3">
      <c r="A93" t="s">
        <v>103</v>
      </c>
      <c r="B93">
        <f>COUNTIFS(Table2[Sub-Sector],Table3[[#This Row],[Sub-Sector]])</f>
        <v>3</v>
      </c>
      <c r="C93" s="1">
        <f>COUNTIFS(Table2[Sub-Sector],Table3[[#This Row],[Sub-Sector]],Table2[Uptrend],"Uptrend")/Table3[[#This Row],[Count]]</f>
        <v>0</v>
      </c>
      <c r="D93" s="1">
        <f>COUNTIFS(Table2[Sub-Sector],Table3[[#This Row],[Sub-Sector]],Table2[1W Return vs Nifty],"&gt;=5")/Table3[[#This Row],[Count]]</f>
        <v>0</v>
      </c>
      <c r="E93" s="1">
        <f>COUNTIFS(Table2[Sub-Sector],Table3[[#This Row],[Sub-Sector]],Table2[1M Return vs Nifty],"&gt;=5")/Table3[[#This Row],[Count]]</f>
        <v>0</v>
      </c>
      <c r="F93" s="1">
        <f>COUNTIFS(Table2[Sub-Sector],Table3[[#This Row],[Sub-Sector]],Table2[6M Return vs Nifty],"&gt;=10")/Table3[[#This Row],[Count]]</f>
        <v>0</v>
      </c>
      <c r="G93" s="1">
        <f>COUNTIFS(Table2[Sub-Sector],Table3[[#This Row],[Sub-Sector]],Table2[1Y Return vs Nifty],"&gt;=10")/Table3[[#This Row],[Count]]</f>
        <v>0.33333333333333331</v>
      </c>
      <c r="H93" s="1">
        <f>COUNTIFS(Table2[Sub-Sector],Table3[[#This Row],[Sub-Sector]],Table2[RSI Exponential â€“ 14D],"&gt;=50")/Table3[[#This Row],[Count]]</f>
        <v>0</v>
      </c>
      <c r="I93" s="1">
        <f>COUNTIFS(Table2[Sub-Sector],Table3[[#This Row],[Sub-Sector]],Table2[Relative Volume],"&gt;=1")/Table3[[#This Row],[Count]]</f>
        <v>0.33333333333333331</v>
      </c>
      <c r="J93" s="1">
        <f>COUNTIFS(Table2[Sub-Sector],Table3[[#This Row],[Sub-Sector]],Table2[% Away From Day Low],"&gt;=0.05")/Table3[[#This Row],[Count]]</f>
        <v>0</v>
      </c>
      <c r="K93" s="1">
        <f>COUNTIFS(Table2[Sub-Sector],Table3[[#This Row],[Sub-Sector]],Table2[% Away From Day High],"&lt;=0.05")/Table3[[#This Row],[Count]]</f>
        <v>1</v>
      </c>
      <c r="L93" s="1">
        <f>COUNTIFS(Table2[Sub-Sector],Table3[[#This Row],[Sub-Sector]],Table2[% Away From Current Week Low],"&gt;=0.05")/Table3[[#This Row],[Count]]</f>
        <v>0</v>
      </c>
      <c r="M93" s="1">
        <f>COUNTIFS(Table2[Sub-Sector],Table3[[#This Row],[Sub-Sector]],Table2[% Away From Current Week High],"&lt;=0.05")/Table3[[#This Row],[Count]]</f>
        <v>0.66666666666666663</v>
      </c>
      <c r="N93" s="1">
        <f>COUNTIFS(Table2[Sub-Sector],Table3[[#This Row],[Sub-Sector]],Table2[% Away From Current Month Low],"&gt;=0.05")/Table3[[#This Row],[Count]]</f>
        <v>0.33333333333333331</v>
      </c>
      <c r="O93" s="1">
        <f>COUNTIFS(Table2[Sub-Sector],Table3[[#This Row],[Sub-Sector]],Table2[% Away From Current Month High],"&lt;=0.05")/Table3[[#This Row],[Count]]</f>
        <v>0.33333333333333331</v>
      </c>
      <c r="P93" s="1">
        <f>COUNTIFS(Table2[Sub-Sector],Table3[[#This Row],[Sub-Sector]],Table2[% Away From 52W High],"&lt;=10")/Table3[[#This Row],[Count]]</f>
        <v>0</v>
      </c>
      <c r="Q93" s="1">
        <f>COUNTIFS(Table2[Sub-Sector],Table3[[#This Row],[Sub-Sector]],Table2[% Away From 52W Low],"&gt;=10")/Table3[[#This Row],[Count]]</f>
        <v>1</v>
      </c>
      <c r="R93" s="1">
        <f>COUNTIFS(Table2[Sub-Sector],Table3[[#This Row],[Sub-Sector]],Table2[% Price above 20 EMA],"&gt;=0")/Table3[[#This Row],[Count]]</f>
        <v>0</v>
      </c>
      <c r="S93" s="1">
        <f>COUNTIFS(Table2[Sub-Sector],Table3[[#This Row],[Sub-Sector]],Table2[% Price above 50 EMA],"&gt;=0")/Table3[[#This Row],[Count]]</f>
        <v>0</v>
      </c>
      <c r="T93" s="1">
        <f>COUNTIFS(Table2[Sub-Sector],Table3[[#This Row],[Sub-Sector]],Table2[% Price above 200 EMA],"&gt;=0")/Table3[[#This Row],[Count]]</f>
        <v>0.33333333333333331</v>
      </c>
      <c r="U93" s="1">
        <f>COUNTIFS(Table2[Sub-Sector],Table3[[#This Row],[Sub-Sector]],Table2[Rate of Change - Zone],"Positive")/Table3[[#This Row],[Count]]</f>
        <v>0.33333333333333331</v>
      </c>
      <c r="V93" s="1">
        <f>COUNTIFS(Table2[Sub-Sector],Table3[[#This Row],[Sub-Sector]],Table2[Sharpe Ratio],"&gt;=0.10")/Table3[[#This Row],[Count]]</f>
        <v>0.66666666666666663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611</v>
      </c>
      <c r="X93">
        <f>_xlfn.RANK.AVG(Table3[[#This Row],[Score]],Table3[Score],1)</f>
        <v>109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312.5</v>
      </c>
      <c r="Z93">
        <f>_xlfn.RANK.AVG(Table3[[#This Row],[Score 2 ]],Table3[[Score 2 ]],1)</f>
        <v>92.5</v>
      </c>
    </row>
    <row r="94" spans="1:26" x14ac:dyDescent="0.3">
      <c r="A94" t="s">
        <v>18</v>
      </c>
      <c r="B94">
        <f>COUNTIFS(Table2[Sub-Sector],Table3[[#This Row],[Sub-Sector]])</f>
        <v>6</v>
      </c>
      <c r="C94" s="1">
        <f>COUNTIFS(Table2[Sub-Sector],Table3[[#This Row],[Sub-Sector]],Table2[Uptrend],"Uptrend")/Table3[[#This Row],[Count]]</f>
        <v>0</v>
      </c>
      <c r="D94" s="1">
        <f>COUNTIFS(Table2[Sub-Sector],Table3[[#This Row],[Sub-Sector]],Table2[1W Return vs Nifty],"&gt;=5")/Table3[[#This Row],[Count]]</f>
        <v>0.16666666666666666</v>
      </c>
      <c r="E94" s="1">
        <f>COUNTIFS(Table2[Sub-Sector],Table3[[#This Row],[Sub-Sector]],Table2[1M Return vs Nifty],"&gt;=5")/Table3[[#This Row],[Count]]</f>
        <v>0.16666666666666666</v>
      </c>
      <c r="F94" s="1">
        <f>COUNTIFS(Table2[Sub-Sector],Table3[[#This Row],[Sub-Sector]],Table2[6M Return vs Nifty],"&gt;=10")/Table3[[#This Row],[Count]]</f>
        <v>0</v>
      </c>
      <c r="G94" s="1">
        <f>COUNTIFS(Table2[Sub-Sector],Table3[[#This Row],[Sub-Sector]],Table2[1Y Return vs Nifty],"&gt;=10")/Table3[[#This Row],[Count]]</f>
        <v>0.33333333333333331</v>
      </c>
      <c r="H94" s="1">
        <f>COUNTIFS(Table2[Sub-Sector],Table3[[#This Row],[Sub-Sector]],Table2[RSI Exponential â€“ 14D],"&gt;=50")/Table3[[#This Row],[Count]]</f>
        <v>0.83333333333333337</v>
      </c>
      <c r="I94" s="1">
        <f>COUNTIFS(Table2[Sub-Sector],Table3[[#This Row],[Sub-Sector]],Table2[Relative Volume],"&gt;=1")/Table3[[#This Row],[Count]]</f>
        <v>0.33333333333333331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1</v>
      </c>
      <c r="L94" s="1">
        <f>COUNTIFS(Table2[Sub-Sector],Table3[[#This Row],[Sub-Sector]],Table2[% Away From Current Week Low],"&gt;=0.05")/Table3[[#This Row],[Count]]</f>
        <v>0.16666666666666666</v>
      </c>
      <c r="M94" s="1">
        <f>COUNTIFS(Table2[Sub-Sector],Table3[[#This Row],[Sub-Sector]],Table2[% Away From Current Week High],"&lt;=0.05")/Table3[[#This Row],[Count]]</f>
        <v>0.83333333333333337</v>
      </c>
      <c r="N94" s="1">
        <f>COUNTIFS(Table2[Sub-Sector],Table3[[#This Row],[Sub-Sector]],Table2[% Away From Current Month Low],"&gt;=0.05")/Table3[[#This Row],[Count]]</f>
        <v>0.83333333333333337</v>
      </c>
      <c r="O94" s="1">
        <f>COUNTIFS(Table2[Sub-Sector],Table3[[#This Row],[Sub-Sector]],Table2[% Away From Current Month High],"&lt;=0.05")/Table3[[#This Row],[Count]]</f>
        <v>0.33333333333333331</v>
      </c>
      <c r="P94" s="1">
        <f>COUNTIFS(Table2[Sub-Sector],Table3[[#This Row],[Sub-Sector]],Table2[% Away From 52W High],"&lt;=10")/Table3[[#This Row],[Count]]</f>
        <v>0</v>
      </c>
      <c r="Q94" s="1">
        <f>COUNTIFS(Table2[Sub-Sector],Table3[[#This Row],[Sub-Sector]],Table2[% Away From 52W Low],"&gt;=10")/Table3[[#This Row],[Count]]</f>
        <v>0.83333333333333337</v>
      </c>
      <c r="R94" s="1">
        <f>COUNTIFS(Table2[Sub-Sector],Table3[[#This Row],[Sub-Sector]],Table2[% Price above 20 EMA],"&gt;=0")/Table3[[#This Row],[Count]]</f>
        <v>0.33333333333333331</v>
      </c>
      <c r="S94" s="1">
        <f>COUNTIFS(Table2[Sub-Sector],Table3[[#This Row],[Sub-Sector]],Table2[% Price above 50 EMA],"&gt;=0")/Table3[[#This Row],[Count]]</f>
        <v>0</v>
      </c>
      <c r="T94" s="1">
        <f>COUNTIFS(Table2[Sub-Sector],Table3[[#This Row],[Sub-Sector]],Table2[% Price above 200 EMA],"&gt;=0")/Table3[[#This Row],[Count]]</f>
        <v>0.16666666666666666</v>
      </c>
      <c r="U94" s="1">
        <f>COUNTIFS(Table2[Sub-Sector],Table3[[#This Row],[Sub-Sector]],Table2[Rate of Change - Zone],"Positive")/Table3[[#This Row],[Count]]</f>
        <v>0.33333333333333331</v>
      </c>
      <c r="V94" s="1">
        <f>COUNTIFS(Table2[Sub-Sector],Table3[[#This Row],[Sub-Sector]],Table2[Sharpe Ratio],"&gt;=0.10")/Table3[[#This Row],[Count]]</f>
        <v>0.33333333333333331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568</v>
      </c>
      <c r="X94">
        <f>_xlfn.RANK.AVG(Table3[[#This Row],[Score]],Table3[Score],1)</f>
        <v>102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312.5</v>
      </c>
      <c r="Z94">
        <f>_xlfn.RANK.AVG(Table3[[#This Row],[Score 2 ]],Table3[[Score 2 ]],1)</f>
        <v>92.5</v>
      </c>
    </row>
    <row r="95" spans="1:26" x14ac:dyDescent="0.3">
      <c r="A95" t="s">
        <v>570</v>
      </c>
      <c r="B95">
        <f>COUNTIFS(Table2[Sub-Sector],Table3[[#This Row],[Sub-Sector]])</f>
        <v>8</v>
      </c>
      <c r="C95" s="1">
        <f>COUNTIFS(Table2[Sub-Sector],Table3[[#This Row],[Sub-Sector]],Table2[Uptrend],"Uptrend")/Table3[[#This Row],[Count]]</f>
        <v>0</v>
      </c>
      <c r="D95" s="1">
        <f>COUNTIFS(Table2[Sub-Sector],Table3[[#This Row],[Sub-Sector]],Table2[1W Return vs Nifty],"&gt;=5")/Table3[[#This Row],[Count]]</f>
        <v>0</v>
      </c>
      <c r="E95" s="1">
        <f>COUNTIFS(Table2[Sub-Sector],Table3[[#This Row],[Sub-Sector]],Table2[1M Return vs Nifty],"&gt;=5")/Table3[[#This Row],[Count]]</f>
        <v>0.125</v>
      </c>
      <c r="F95" s="1">
        <f>COUNTIFS(Table2[Sub-Sector],Table3[[#This Row],[Sub-Sector]],Table2[6M Return vs Nifty],"&gt;=10")/Table3[[#This Row],[Count]]</f>
        <v>0.25</v>
      </c>
      <c r="G95" s="1">
        <f>COUNTIFS(Table2[Sub-Sector],Table3[[#This Row],[Sub-Sector]],Table2[1Y Return vs Nifty],"&gt;=10")/Table3[[#This Row],[Count]]</f>
        <v>0.125</v>
      </c>
      <c r="H95" s="1">
        <f>COUNTIFS(Table2[Sub-Sector],Table3[[#This Row],[Sub-Sector]],Table2[RSI Exponential â€“ 14D],"&gt;=50")/Table3[[#This Row],[Count]]</f>
        <v>0.375</v>
      </c>
      <c r="I95" s="1">
        <f>COUNTIFS(Table2[Sub-Sector],Table3[[#This Row],[Sub-Sector]],Table2[Relative Volume],"&gt;=1")/Table3[[#This Row],[Count]]</f>
        <v>0.125</v>
      </c>
      <c r="J95" s="1">
        <f>COUNTIFS(Table2[Sub-Sector],Table3[[#This Row],[Sub-Sector]],Table2[% Away From Day Low],"&gt;=0.05")/Table3[[#This Row],[Count]]</f>
        <v>0</v>
      </c>
      <c r="K95" s="1">
        <f>COUNTIFS(Table2[Sub-Sector],Table3[[#This Row],[Sub-Sector]],Table2[% Away From Day High],"&lt;=0.05")/Table3[[#This Row],[Count]]</f>
        <v>1</v>
      </c>
      <c r="L95" s="1">
        <f>COUNTIFS(Table2[Sub-Sector],Table3[[#This Row],[Sub-Sector]],Table2[% Away From Current Week Low],"&gt;=0.05")/Table3[[#This Row],[Count]]</f>
        <v>0.125</v>
      </c>
      <c r="M95" s="1">
        <f>COUNTIFS(Table2[Sub-Sector],Table3[[#This Row],[Sub-Sector]],Table2[% Away From Current Week High],"&lt;=0.05")/Table3[[#This Row],[Count]]</f>
        <v>0.625</v>
      </c>
      <c r="N95" s="1">
        <f>COUNTIFS(Table2[Sub-Sector],Table3[[#This Row],[Sub-Sector]],Table2[% Away From Current Month Low],"&gt;=0.05")/Table3[[#This Row],[Count]]</f>
        <v>0.375</v>
      </c>
      <c r="O95" s="1">
        <f>COUNTIFS(Table2[Sub-Sector],Table3[[#This Row],[Sub-Sector]],Table2[% Away From Current Month High],"&lt;=0.05")/Table3[[#This Row],[Count]]</f>
        <v>0.375</v>
      </c>
      <c r="P95" s="1">
        <f>COUNTIFS(Table2[Sub-Sector],Table3[[#This Row],[Sub-Sector]],Table2[% Away From 52W High],"&lt;=10")/Table3[[#This Row],[Count]]</f>
        <v>0</v>
      </c>
      <c r="Q95" s="1">
        <f>COUNTIFS(Table2[Sub-Sector],Table3[[#This Row],[Sub-Sector]],Table2[% Away From 52W Low],"&gt;=10")/Table3[[#This Row],[Count]]</f>
        <v>1</v>
      </c>
      <c r="R95" s="1">
        <f>COUNTIFS(Table2[Sub-Sector],Table3[[#This Row],[Sub-Sector]],Table2[% Price above 20 EMA],"&gt;=0")/Table3[[#This Row],[Count]]</f>
        <v>0.375</v>
      </c>
      <c r="S95" s="1">
        <f>COUNTIFS(Table2[Sub-Sector],Table3[[#This Row],[Sub-Sector]],Table2[% Price above 50 EMA],"&gt;=0")/Table3[[#This Row],[Count]]</f>
        <v>0.25</v>
      </c>
      <c r="T95" s="1">
        <f>COUNTIFS(Table2[Sub-Sector],Table3[[#This Row],[Sub-Sector]],Table2[% Price above 200 EMA],"&gt;=0")/Table3[[#This Row],[Count]]</f>
        <v>0.625</v>
      </c>
      <c r="U95" s="1">
        <f>COUNTIFS(Table2[Sub-Sector],Table3[[#This Row],[Sub-Sector]],Table2[Rate of Change - Zone],"Positive")/Table3[[#This Row],[Count]]</f>
        <v>0.375</v>
      </c>
      <c r="V95" s="1">
        <f>COUNTIFS(Table2[Sub-Sector],Table3[[#This Row],[Sub-Sector]],Table2[Sharpe Ratio],"&gt;=0.10")/Table3[[#This Row],[Count]]</f>
        <v>0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598.5</v>
      </c>
      <c r="X95">
        <f>_xlfn.RANK.AVG(Table3[[#This Row],[Score]],Table3[Score],1)</f>
        <v>105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317</v>
      </c>
      <c r="Z95">
        <f>_xlfn.RANK.AVG(Table3[[#This Row],[Score 2 ]],Table3[[Score 2 ]],1)</f>
        <v>94</v>
      </c>
    </row>
    <row r="96" spans="1:26" x14ac:dyDescent="0.3">
      <c r="A96" t="s">
        <v>57</v>
      </c>
      <c r="B96">
        <f>COUNTIFS(Table2[Sub-Sector],Table3[[#This Row],[Sub-Sector]])</f>
        <v>4</v>
      </c>
      <c r="C96" s="1">
        <f>COUNTIFS(Table2[Sub-Sector],Table3[[#This Row],[Sub-Sector]],Table2[Uptrend],"Uptrend")/Table3[[#This Row],[Count]]</f>
        <v>0.25</v>
      </c>
      <c r="D96" s="1">
        <f>COUNTIFS(Table2[Sub-Sector],Table3[[#This Row],[Sub-Sector]],Table2[1W Return vs Nifty],"&gt;=5")/Table3[[#This Row],[Count]]</f>
        <v>0</v>
      </c>
      <c r="E96" s="1">
        <f>COUNTIFS(Table2[Sub-Sector],Table3[[#This Row],[Sub-Sector]],Table2[1M Return vs Nifty],"&gt;=5")/Table3[[#This Row],[Count]]</f>
        <v>0.5</v>
      </c>
      <c r="F96" s="1">
        <f>COUNTIFS(Table2[Sub-Sector],Table3[[#This Row],[Sub-Sector]],Table2[6M Return vs Nifty],"&gt;=10")/Table3[[#This Row],[Count]]</f>
        <v>0</v>
      </c>
      <c r="G96" s="1">
        <f>COUNTIFS(Table2[Sub-Sector],Table3[[#This Row],[Sub-Sector]],Table2[1Y Return vs Nifty],"&gt;=10")/Table3[[#This Row],[Count]]</f>
        <v>0.5</v>
      </c>
      <c r="H96" s="1">
        <f>COUNTIFS(Table2[Sub-Sector],Table3[[#This Row],[Sub-Sector]],Table2[RSI Exponential â€“ 14D],"&gt;=50")/Table3[[#This Row],[Count]]</f>
        <v>0.5</v>
      </c>
      <c r="I96" s="1">
        <f>COUNTIFS(Table2[Sub-Sector],Table3[[#This Row],[Sub-Sector]],Table2[Relative Volume],"&gt;=1")/Table3[[#This Row],[Count]]</f>
        <v>0.25</v>
      </c>
      <c r="J96" s="1">
        <f>COUNTIFS(Table2[Sub-Sector],Table3[[#This Row],[Sub-Sector]],Table2[% Away From Day Low],"&gt;=0.05")/Table3[[#This Row],[Count]]</f>
        <v>0</v>
      </c>
      <c r="K96" s="1">
        <f>COUNTIFS(Table2[Sub-Sector],Table3[[#This Row],[Sub-Sector]],Table2[% Away From Day High],"&lt;=0.05")/Table3[[#This Row],[Count]]</f>
        <v>1</v>
      </c>
      <c r="L96" s="1">
        <f>COUNTIFS(Table2[Sub-Sector],Table3[[#This Row],[Sub-Sector]],Table2[% Away From Current Week Low],"&gt;=0.05")/Table3[[#This Row],[Count]]</f>
        <v>0</v>
      </c>
      <c r="M96" s="1">
        <f>COUNTIFS(Table2[Sub-Sector],Table3[[#This Row],[Sub-Sector]],Table2[% Away From Current Week High],"&lt;=0.05")/Table3[[#This Row],[Count]]</f>
        <v>0.75</v>
      </c>
      <c r="N96" s="1">
        <f>COUNTIFS(Table2[Sub-Sector],Table3[[#This Row],[Sub-Sector]],Table2[% Away From Current Month Low],"&gt;=0.05")/Table3[[#This Row],[Count]]</f>
        <v>0.5</v>
      </c>
      <c r="O96" s="1">
        <f>COUNTIFS(Table2[Sub-Sector],Table3[[#This Row],[Sub-Sector]],Table2[% Away From Current Month High],"&lt;=0.05")/Table3[[#This Row],[Count]]</f>
        <v>0.25</v>
      </c>
      <c r="P96" s="1">
        <f>COUNTIFS(Table2[Sub-Sector],Table3[[#This Row],[Sub-Sector]],Table2[% Away From 52W High],"&lt;=10")/Table3[[#This Row],[Count]]</f>
        <v>0.25</v>
      </c>
      <c r="Q96" s="1">
        <f>COUNTIFS(Table2[Sub-Sector],Table3[[#This Row],[Sub-Sector]],Table2[% Away From 52W Low],"&gt;=10")/Table3[[#This Row],[Count]]</f>
        <v>1</v>
      </c>
      <c r="R96" s="1">
        <f>COUNTIFS(Table2[Sub-Sector],Table3[[#This Row],[Sub-Sector]],Table2[% Price above 20 EMA],"&gt;=0")/Table3[[#This Row],[Count]]</f>
        <v>0.25</v>
      </c>
      <c r="S96" s="1">
        <f>COUNTIFS(Table2[Sub-Sector],Table3[[#This Row],[Sub-Sector]],Table2[% Price above 50 EMA],"&gt;=0")/Table3[[#This Row],[Count]]</f>
        <v>0.25</v>
      </c>
      <c r="T96" s="1">
        <f>COUNTIFS(Table2[Sub-Sector],Table3[[#This Row],[Sub-Sector]],Table2[% Price above 200 EMA],"&gt;=0")/Table3[[#This Row],[Count]]</f>
        <v>0.25</v>
      </c>
      <c r="U96" s="1">
        <f>COUNTIFS(Table2[Sub-Sector],Table3[[#This Row],[Sub-Sector]],Table2[Rate of Change - Zone],"Positive")/Table3[[#This Row],[Count]]</f>
        <v>0.25</v>
      </c>
      <c r="V96" s="1">
        <f>COUNTIFS(Table2[Sub-Sector],Table3[[#This Row],[Sub-Sector]],Table2[Sharpe Ratio],"&gt;=0.10")/Table3[[#This Row],[Count]]</f>
        <v>0.5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499.5</v>
      </c>
      <c r="X96">
        <f>_xlfn.RANK.AVG(Table3[[#This Row],[Score]],Table3[Score],1)</f>
        <v>84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319</v>
      </c>
      <c r="Z96">
        <f>_xlfn.RANK.AVG(Table3[[#This Row],[Score 2 ]],Table3[[Score 2 ]],1)</f>
        <v>96</v>
      </c>
    </row>
    <row r="97" spans="1:26" x14ac:dyDescent="0.3">
      <c r="A97" t="s">
        <v>353</v>
      </c>
      <c r="B97">
        <f>COUNTIFS(Table2[Sub-Sector],Table3[[#This Row],[Sub-Sector]])</f>
        <v>1</v>
      </c>
      <c r="C97" s="1">
        <f>COUNTIFS(Table2[Sub-Sector],Table3[[#This Row],[Sub-Sector]],Table2[Uptrend],"Uptrend")/Table3[[#This Row],[Count]]</f>
        <v>0</v>
      </c>
      <c r="D97" s="1">
        <f>COUNTIFS(Table2[Sub-Sector],Table3[[#This Row],[Sub-Sector]],Table2[1W Return vs Nifty],"&gt;=5")/Table3[[#This Row],[Count]]</f>
        <v>0</v>
      </c>
      <c r="E97" s="1">
        <f>COUNTIFS(Table2[Sub-Sector],Table3[[#This Row],[Sub-Sector]],Table2[1M Return vs Nifty],"&gt;=5")/Table3[[#This Row],[Count]]</f>
        <v>0</v>
      </c>
      <c r="F97" s="1">
        <f>COUNTIFS(Table2[Sub-Sector],Table3[[#This Row],[Sub-Sector]],Table2[6M Return vs Nifty],"&gt;=10")/Table3[[#This Row],[Count]]</f>
        <v>0</v>
      </c>
      <c r="G97" s="1">
        <f>COUNTIFS(Table2[Sub-Sector],Table3[[#This Row],[Sub-Sector]],Table2[1Y Return vs Nifty],"&gt;=10")/Table3[[#This Row],[Count]]</f>
        <v>0</v>
      </c>
      <c r="H97" s="1">
        <f>COUNTIFS(Table2[Sub-Sector],Table3[[#This Row],[Sub-Sector]],Table2[RSI Exponential â€“ 14D],"&gt;=50")/Table3[[#This Row],[Count]]</f>
        <v>0</v>
      </c>
      <c r="I97" s="1">
        <f>COUNTIFS(Table2[Sub-Sector],Table3[[#This Row],[Sub-Sector]],Table2[Relative Volume],"&gt;=1")/Table3[[#This Row],[Count]]</f>
        <v>1</v>
      </c>
      <c r="J97" s="1">
        <f>COUNTIFS(Table2[Sub-Sector],Table3[[#This Row],[Sub-Sector]],Table2[% Away From Day Low],"&gt;=0.05")/Table3[[#This Row],[Count]]</f>
        <v>0</v>
      </c>
      <c r="K97" s="1">
        <f>COUNTIFS(Table2[Sub-Sector],Table3[[#This Row],[Sub-Sector]],Table2[% Away From Day High],"&lt;=0.05")/Table3[[#This Row],[Count]]</f>
        <v>1</v>
      </c>
      <c r="L97" s="1">
        <f>COUNTIFS(Table2[Sub-Sector],Table3[[#This Row],[Sub-Sector]],Table2[% Away From Current Week Low],"&gt;=0.05")/Table3[[#This Row],[Count]]</f>
        <v>1</v>
      </c>
      <c r="M97" s="1">
        <f>COUNTIFS(Table2[Sub-Sector],Table3[[#This Row],[Sub-Sector]],Table2[% Away From Current Week High],"&lt;=0.05")/Table3[[#This Row],[Count]]</f>
        <v>1</v>
      </c>
      <c r="N97" s="1">
        <f>COUNTIFS(Table2[Sub-Sector],Table3[[#This Row],[Sub-Sector]],Table2[% Away From Current Month Low],"&gt;=0.05")/Table3[[#This Row],[Count]]</f>
        <v>1</v>
      </c>
      <c r="O97" s="1">
        <f>COUNTIFS(Table2[Sub-Sector],Table3[[#This Row],[Sub-Sector]],Table2[% Away From Current Month High],"&lt;=0.05")/Table3[[#This Row],[Count]]</f>
        <v>0</v>
      </c>
      <c r="P97" s="1">
        <f>COUNTIFS(Table2[Sub-Sector],Table3[[#This Row],[Sub-Sector]],Table2[% Away From 52W High],"&lt;=10")/Table3[[#This Row],[Count]]</f>
        <v>0</v>
      </c>
      <c r="Q97" s="1">
        <f>COUNTIFS(Table2[Sub-Sector],Table3[[#This Row],[Sub-Sector]],Table2[% Away From 52W Low],"&gt;=10")/Table3[[#This Row],[Count]]</f>
        <v>1</v>
      </c>
      <c r="R97" s="1">
        <f>COUNTIFS(Table2[Sub-Sector],Table3[[#This Row],[Sub-Sector]],Table2[% Price above 20 EMA],"&gt;=0")/Table3[[#This Row],[Count]]</f>
        <v>0</v>
      </c>
      <c r="S97" s="1">
        <f>COUNTIFS(Table2[Sub-Sector],Table3[[#This Row],[Sub-Sector]],Table2[% Price above 50 EMA],"&gt;=0")/Table3[[#This Row],[Count]]</f>
        <v>0</v>
      </c>
      <c r="T97" s="1">
        <f>COUNTIFS(Table2[Sub-Sector],Table3[[#This Row],[Sub-Sector]],Table2[% Price above 200 EMA],"&gt;=0")/Table3[[#This Row],[Count]]</f>
        <v>0</v>
      </c>
      <c r="U97" s="1">
        <f>COUNTIFS(Table2[Sub-Sector],Table3[[#This Row],[Sub-Sector]],Table2[Rate of Change - Zone],"Positive")/Table3[[#This Row],[Count]]</f>
        <v>0</v>
      </c>
      <c r="V97" s="1">
        <f>COUNTIFS(Table2[Sub-Sector],Table3[[#This Row],[Sub-Sector]],Table2[Sharpe Ratio],"&gt;=0.10")/Table3[[#This Row],[Count]]</f>
        <v>0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617.5</v>
      </c>
      <c r="X97">
        <f>_xlfn.RANK.AVG(Table3[[#This Row],[Score]],Table3[Score],1)</f>
        <v>111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319</v>
      </c>
      <c r="Z97">
        <f>_xlfn.RANK.AVG(Table3[[#This Row],[Score 2 ]],Table3[[Score 2 ]],1)</f>
        <v>96</v>
      </c>
    </row>
    <row r="98" spans="1:26" x14ac:dyDescent="0.3">
      <c r="A98" t="s">
        <v>1549</v>
      </c>
      <c r="B98">
        <f>COUNTIFS(Table2[Sub-Sector],Table3[[#This Row],[Sub-Sector]])</f>
        <v>1</v>
      </c>
      <c r="C98" s="1">
        <f>COUNTIFS(Table2[Sub-Sector],Table3[[#This Row],[Sub-Sector]],Table2[Uptrend],"Uptrend")/Table3[[#This Row],[Count]]</f>
        <v>0</v>
      </c>
      <c r="D98" s="1">
        <f>COUNTIFS(Table2[Sub-Sector],Table3[[#This Row],[Sub-Sector]],Table2[1W Return vs Nifty],"&gt;=5")/Table3[[#This Row],[Count]]</f>
        <v>1</v>
      </c>
      <c r="E98" s="1">
        <f>COUNTIFS(Table2[Sub-Sector],Table3[[#This Row],[Sub-Sector]],Table2[1M Return vs Nifty],"&gt;=5")/Table3[[#This Row],[Count]]</f>
        <v>0</v>
      </c>
      <c r="F98" s="1">
        <f>COUNTIFS(Table2[Sub-Sector],Table3[[#This Row],[Sub-Sector]],Table2[6M Return vs Nifty],"&gt;=10")/Table3[[#This Row],[Count]]</f>
        <v>0</v>
      </c>
      <c r="G98" s="1">
        <f>COUNTIFS(Table2[Sub-Sector],Table3[[#This Row],[Sub-Sector]],Table2[1Y Return vs Nifty],"&gt;=10")/Table3[[#This Row],[Count]]</f>
        <v>0</v>
      </c>
      <c r="H98" s="1">
        <f>COUNTIFS(Table2[Sub-Sector],Table3[[#This Row],[Sub-Sector]],Table2[RSI Exponential â€“ 14D],"&gt;=50")/Table3[[#This Row],[Count]]</f>
        <v>1</v>
      </c>
      <c r="I98" s="1">
        <f>COUNTIFS(Table2[Sub-Sector],Table3[[#This Row],[Sub-Sector]],Table2[Relative Volume],"&gt;=1")/Table3[[#This Row],[Count]]</f>
        <v>1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1</v>
      </c>
      <c r="L98" s="1">
        <f>COUNTIFS(Table2[Sub-Sector],Table3[[#This Row],[Sub-Sector]],Table2[% Away From Current Week Low],"&gt;=0.05")/Table3[[#This Row],[Count]]</f>
        <v>1</v>
      </c>
      <c r="M98" s="1">
        <f>COUNTIFS(Table2[Sub-Sector],Table3[[#This Row],[Sub-Sector]],Table2[% Away From Current Week High],"&lt;=0.05")/Table3[[#This Row],[Count]]</f>
        <v>0</v>
      </c>
      <c r="N98" s="1">
        <f>COUNTIFS(Table2[Sub-Sector],Table3[[#This Row],[Sub-Sector]],Table2[% Away From Current Month Low],"&gt;=0.05")/Table3[[#This Row],[Count]]</f>
        <v>1</v>
      </c>
      <c r="O98" s="1">
        <f>COUNTIFS(Table2[Sub-Sector],Table3[[#This Row],[Sub-Sector]],Table2[% Away From Current Month High],"&lt;=0.05")/Table3[[#This Row],[Count]]</f>
        <v>0</v>
      </c>
      <c r="P98" s="1">
        <f>COUNTIFS(Table2[Sub-Sector],Table3[[#This Row],[Sub-Sector]],Table2[% Away From 52W High],"&lt;=10")/Table3[[#This Row],[Count]]</f>
        <v>0</v>
      </c>
      <c r="Q98" s="1">
        <f>COUNTIFS(Table2[Sub-Sector],Table3[[#This Row],[Sub-Sector]],Table2[% Away From 52W Low],"&gt;=10")/Table3[[#This Row],[Count]]</f>
        <v>1</v>
      </c>
      <c r="R98" s="1">
        <f>COUNTIFS(Table2[Sub-Sector],Table3[[#This Row],[Sub-Sector]],Table2[% Price above 20 EMA],"&gt;=0")/Table3[[#This Row],[Count]]</f>
        <v>0</v>
      </c>
      <c r="S98" s="1">
        <f>COUNTIFS(Table2[Sub-Sector],Table3[[#This Row],[Sub-Sector]],Table2[% Price above 50 EMA],"&gt;=0")/Table3[[#This Row],[Count]]</f>
        <v>0</v>
      </c>
      <c r="T98" s="1">
        <f>COUNTIFS(Table2[Sub-Sector],Table3[[#This Row],[Sub-Sector]],Table2[% Price above 200 EMA],"&gt;=0")/Table3[[#This Row],[Count]]</f>
        <v>0</v>
      </c>
      <c r="U98" s="1">
        <f>COUNTIFS(Table2[Sub-Sector],Table3[[#This Row],[Sub-Sector]],Table2[Rate of Change - Zone],"Positive")/Table3[[#This Row],[Count]]</f>
        <v>0</v>
      </c>
      <c r="V98" s="1">
        <f>COUNTIFS(Table2[Sub-Sector],Table3[[#This Row],[Sub-Sector]],Table2[Sharpe Ratio],"&gt;=0.10")/Table3[[#This Row],[Count]]</f>
        <v>0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523.5</v>
      </c>
      <c r="X98">
        <f>_xlfn.RANK.AVG(Table3[[#This Row],[Score]],Table3[Score],1)</f>
        <v>92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319</v>
      </c>
      <c r="Z98">
        <f>_xlfn.RANK.AVG(Table3[[#This Row],[Score 2 ]],Table3[[Score 2 ]],1)</f>
        <v>96</v>
      </c>
    </row>
    <row r="99" spans="1:26" x14ac:dyDescent="0.3">
      <c r="A99" t="s">
        <v>1794</v>
      </c>
      <c r="B99">
        <f>COUNTIFS(Table2[Sub-Sector],Table3[[#This Row],[Sub-Sector]])</f>
        <v>1</v>
      </c>
      <c r="C99" s="1">
        <f>COUNTIFS(Table2[Sub-Sector],Table3[[#This Row],[Sub-Sector]],Table2[Uptrend],"Uptrend")/Table3[[#This Row],[Count]]</f>
        <v>0</v>
      </c>
      <c r="D99" s="1">
        <f>COUNTIFS(Table2[Sub-Sector],Table3[[#This Row],[Sub-Sector]],Table2[1W Return vs Nifty],"&gt;=5")/Table3[[#This Row],[Count]]</f>
        <v>0</v>
      </c>
      <c r="E99" s="1">
        <f>COUNTIFS(Table2[Sub-Sector],Table3[[#This Row],[Sub-Sector]],Table2[1M Return vs Nifty],"&gt;=5")/Table3[[#This Row],[Count]]</f>
        <v>0</v>
      </c>
      <c r="F99" s="1">
        <f>COUNTIFS(Table2[Sub-Sector],Table3[[#This Row],[Sub-Sector]],Table2[6M Return vs Nifty],"&gt;=10")/Table3[[#This Row],[Count]]</f>
        <v>0</v>
      </c>
      <c r="G99" s="1">
        <f>COUNTIFS(Table2[Sub-Sector],Table3[[#This Row],[Sub-Sector]],Table2[1Y Return vs Nifty],"&gt;=10")/Table3[[#This Row],[Count]]</f>
        <v>1</v>
      </c>
      <c r="H99" s="1">
        <f>COUNTIFS(Table2[Sub-Sector],Table3[[#This Row],[Sub-Sector]],Table2[RSI Exponential â€“ 14D],"&gt;=50")/Table3[[#This Row],[Count]]</f>
        <v>0</v>
      </c>
      <c r="I99" s="1">
        <f>COUNTIFS(Table2[Sub-Sector],Table3[[#This Row],[Sub-Sector]],Table2[Relative Volume],"&gt;=1")/Table3[[#This Row],[Count]]</f>
        <v>0</v>
      </c>
      <c r="J99" s="1">
        <f>COUNTIFS(Table2[Sub-Sector],Table3[[#This Row],[Sub-Sector]],Table2[% Away From Day Low],"&gt;=0.05")/Table3[[#This Row],[Count]]</f>
        <v>0</v>
      </c>
      <c r="K99" s="1">
        <f>COUNTIFS(Table2[Sub-Sector],Table3[[#This Row],[Sub-Sector]],Table2[% Away From Day High],"&lt;=0.05")/Table3[[#This Row],[Count]]</f>
        <v>1</v>
      </c>
      <c r="L99" s="1">
        <f>COUNTIFS(Table2[Sub-Sector],Table3[[#This Row],[Sub-Sector]],Table2[% Away From Current Week Low],"&gt;=0.05")/Table3[[#This Row],[Count]]</f>
        <v>0</v>
      </c>
      <c r="M99" s="1">
        <f>COUNTIFS(Table2[Sub-Sector],Table3[[#This Row],[Sub-Sector]],Table2[% Away From Current Week High],"&lt;=0.05")/Table3[[#This Row],[Count]]</f>
        <v>1</v>
      </c>
      <c r="N99" s="1">
        <f>COUNTIFS(Table2[Sub-Sector],Table3[[#This Row],[Sub-Sector]],Table2[% Away From Current Month Low],"&gt;=0.05")/Table3[[#This Row],[Count]]</f>
        <v>1</v>
      </c>
      <c r="O99" s="1">
        <f>COUNTIFS(Table2[Sub-Sector],Table3[[#This Row],[Sub-Sector]],Table2[% Away From Current Month High],"&lt;=0.05")/Table3[[#This Row],[Count]]</f>
        <v>0</v>
      </c>
      <c r="P99" s="1">
        <f>COUNTIFS(Table2[Sub-Sector],Table3[[#This Row],[Sub-Sector]],Table2[% Away From 52W High],"&lt;=10")/Table3[[#This Row],[Count]]</f>
        <v>0</v>
      </c>
      <c r="Q99" s="1">
        <f>COUNTIFS(Table2[Sub-Sector],Table3[[#This Row],[Sub-Sector]],Table2[% Away From 52W Low],"&gt;=10")/Table3[[#This Row],[Count]]</f>
        <v>1</v>
      </c>
      <c r="R99" s="1">
        <f>COUNTIFS(Table2[Sub-Sector],Table3[[#This Row],[Sub-Sector]],Table2[% Price above 20 EMA],"&gt;=0")/Table3[[#This Row],[Count]]</f>
        <v>0</v>
      </c>
      <c r="S99" s="1">
        <f>COUNTIFS(Table2[Sub-Sector],Table3[[#This Row],[Sub-Sector]],Table2[% Price above 50 EMA],"&gt;=0")/Table3[[#This Row],[Count]]</f>
        <v>0</v>
      </c>
      <c r="T99" s="1">
        <f>COUNTIFS(Table2[Sub-Sector],Table3[[#This Row],[Sub-Sector]],Table2[% Price above 200 EMA],"&gt;=0")/Table3[[#This Row],[Count]]</f>
        <v>0</v>
      </c>
      <c r="U99" s="1">
        <f>COUNTIFS(Table2[Sub-Sector],Table3[[#This Row],[Sub-Sector]],Table2[Rate of Change - Zone],"Positive")/Table3[[#This Row],[Count]]</f>
        <v>0</v>
      </c>
      <c r="V99" s="1">
        <f>COUNTIFS(Table2[Sub-Sector],Table3[[#This Row],[Sub-Sector]],Table2[Sharpe Ratio],"&gt;=0.10")/Table3[[#This Row],[Count]]</f>
        <v>0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618</v>
      </c>
      <c r="X99">
        <f>_xlfn.RANK.AVG(Table3[[#This Row],[Score]],Table3[Score],1)</f>
        <v>112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319.5</v>
      </c>
      <c r="Z99">
        <f>_xlfn.RANK.AVG(Table3[[#This Row],[Score 2 ]],Table3[[Score 2 ]],1)</f>
        <v>98</v>
      </c>
    </row>
    <row r="100" spans="1:26" x14ac:dyDescent="0.3">
      <c r="A100" t="s">
        <v>896</v>
      </c>
      <c r="B100">
        <f>COUNTIFS(Table2[Sub-Sector],Table3[[#This Row],[Sub-Sector]])</f>
        <v>2</v>
      </c>
      <c r="C100" s="1">
        <f>COUNTIFS(Table2[Sub-Sector],Table3[[#This Row],[Sub-Sector]],Table2[Uptrend],"Uptrend")/Table3[[#This Row],[Count]]</f>
        <v>0</v>
      </c>
      <c r="D100" s="1">
        <f>COUNTIFS(Table2[Sub-Sector],Table3[[#This Row],[Sub-Sector]],Table2[1W Return vs Nifty],"&gt;=5")/Table3[[#This Row],[Count]]</f>
        <v>0.5</v>
      </c>
      <c r="E100" s="1">
        <f>COUNTIFS(Table2[Sub-Sector],Table3[[#This Row],[Sub-Sector]],Table2[1M Return vs Nifty],"&gt;=5")/Table3[[#This Row],[Count]]</f>
        <v>1</v>
      </c>
      <c r="F100" s="1">
        <f>COUNTIFS(Table2[Sub-Sector],Table3[[#This Row],[Sub-Sector]],Table2[6M Return vs Nifty],"&gt;=10")/Table3[[#This Row],[Count]]</f>
        <v>0</v>
      </c>
      <c r="G100" s="1">
        <f>COUNTIFS(Table2[Sub-Sector],Table3[[#This Row],[Sub-Sector]],Table2[1Y Return vs Nifty],"&gt;=10")/Table3[[#This Row],[Count]]</f>
        <v>0</v>
      </c>
      <c r="H100" s="1">
        <f>COUNTIFS(Table2[Sub-Sector],Table3[[#This Row],[Sub-Sector]],Table2[RSI Exponential â€“ 14D],"&gt;=50")/Table3[[#This Row],[Count]]</f>
        <v>1</v>
      </c>
      <c r="I100" s="1">
        <f>COUNTIFS(Table2[Sub-Sector],Table3[[#This Row],[Sub-Sector]],Table2[Relative Volume],"&gt;=1")/Table3[[#This Row],[Count]]</f>
        <v>0</v>
      </c>
      <c r="J100" s="1">
        <f>COUNTIFS(Table2[Sub-Sector],Table3[[#This Row],[Sub-Sector]],Table2[% Away From Day Low],"&gt;=0.05")/Table3[[#This Row],[Count]]</f>
        <v>0.5</v>
      </c>
      <c r="K100" s="1">
        <f>COUNTIFS(Table2[Sub-Sector],Table3[[#This Row],[Sub-Sector]],Table2[% Away From Day High],"&lt;=0.05")/Table3[[#This Row],[Count]]</f>
        <v>0.5</v>
      </c>
      <c r="L100" s="1">
        <f>COUNTIFS(Table2[Sub-Sector],Table3[[#This Row],[Sub-Sector]],Table2[% Away From Current Week Low],"&gt;=0.05")/Table3[[#This Row],[Count]]</f>
        <v>1</v>
      </c>
      <c r="M100" s="1">
        <f>COUNTIFS(Table2[Sub-Sector],Table3[[#This Row],[Sub-Sector]],Table2[% Away From Current Week High],"&lt;=0.05")/Table3[[#This Row],[Count]]</f>
        <v>0.5</v>
      </c>
      <c r="N100" s="1">
        <f>COUNTIFS(Table2[Sub-Sector],Table3[[#This Row],[Sub-Sector]],Table2[% Away From Current Month Low],"&gt;=0.05")/Table3[[#This Row],[Count]]</f>
        <v>1</v>
      </c>
      <c r="O100" s="1">
        <f>COUNTIFS(Table2[Sub-Sector],Table3[[#This Row],[Sub-Sector]],Table2[% Away From Current Month High],"&lt;=0.05")/Table3[[#This Row],[Count]]</f>
        <v>0.5</v>
      </c>
      <c r="P100" s="1">
        <f>COUNTIFS(Table2[Sub-Sector],Table3[[#This Row],[Sub-Sector]],Table2[% Away From 52W High],"&lt;=10")/Table3[[#This Row],[Count]]</f>
        <v>0</v>
      </c>
      <c r="Q100" s="1">
        <f>COUNTIFS(Table2[Sub-Sector],Table3[[#This Row],[Sub-Sector]],Table2[% Away From 52W Low],"&gt;=10")/Table3[[#This Row],[Count]]</f>
        <v>1</v>
      </c>
      <c r="R100" s="1">
        <f>COUNTIFS(Table2[Sub-Sector],Table3[[#This Row],[Sub-Sector]],Table2[% Price above 20 EMA],"&gt;=0")/Table3[[#This Row],[Count]]</f>
        <v>1</v>
      </c>
      <c r="S100" s="1">
        <f>COUNTIFS(Table2[Sub-Sector],Table3[[#This Row],[Sub-Sector]],Table2[% Price above 50 EMA],"&gt;=0")/Table3[[#This Row],[Count]]</f>
        <v>1</v>
      </c>
      <c r="T100" s="1">
        <f>COUNTIFS(Table2[Sub-Sector],Table3[[#This Row],[Sub-Sector]],Table2[% Price above 200 EMA],"&gt;=0")/Table3[[#This Row],[Count]]</f>
        <v>0.5</v>
      </c>
      <c r="U100" s="1">
        <f>COUNTIFS(Table2[Sub-Sector],Table3[[#This Row],[Sub-Sector]],Table2[Rate of Change - Zone],"Positive")/Table3[[#This Row],[Count]]</f>
        <v>1</v>
      </c>
      <c r="V100" s="1">
        <f>COUNTIFS(Table2[Sub-Sector],Table3[[#This Row],[Sub-Sector]],Table2[Sharpe Ratio],"&gt;=0.10")/Table3[[#This Row],[Count]]</f>
        <v>0.5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452.5</v>
      </c>
      <c r="X100">
        <f>_xlfn.RANK.AVG(Table3[[#This Row],[Score]],Table3[Score],1)</f>
        <v>71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321.5</v>
      </c>
      <c r="Z100">
        <f>_xlfn.RANK.AVG(Table3[[#This Row],[Score 2 ]],Table3[[Score 2 ]],1)</f>
        <v>101</v>
      </c>
    </row>
    <row r="101" spans="1:26" x14ac:dyDescent="0.3">
      <c r="A101" t="s">
        <v>584</v>
      </c>
      <c r="B101">
        <f>COUNTIFS(Table2[Sub-Sector],Table3[[#This Row],[Sub-Sector]])</f>
        <v>2</v>
      </c>
      <c r="C101" s="1">
        <f>COUNTIFS(Table2[Sub-Sector],Table3[[#This Row],[Sub-Sector]],Table2[Uptrend],"Uptrend")/Table3[[#This Row],[Count]]</f>
        <v>0</v>
      </c>
      <c r="D101" s="1">
        <f>COUNTIFS(Table2[Sub-Sector],Table3[[#This Row],[Sub-Sector]],Table2[1W Return vs Nifty],"&gt;=5")/Table3[[#This Row],[Count]]</f>
        <v>1</v>
      </c>
      <c r="E101" s="1">
        <f>COUNTIFS(Table2[Sub-Sector],Table3[[#This Row],[Sub-Sector]],Table2[1M Return vs Nifty],"&gt;=5")/Table3[[#This Row],[Count]]</f>
        <v>0.5</v>
      </c>
      <c r="F101" s="1">
        <f>COUNTIFS(Table2[Sub-Sector],Table3[[#This Row],[Sub-Sector]],Table2[6M Return vs Nifty],"&gt;=10")/Table3[[#This Row],[Count]]</f>
        <v>0</v>
      </c>
      <c r="G101" s="1">
        <f>COUNTIFS(Table2[Sub-Sector],Table3[[#This Row],[Sub-Sector]],Table2[1Y Return vs Nifty],"&gt;=10")/Table3[[#This Row],[Count]]</f>
        <v>0</v>
      </c>
      <c r="H101" s="1">
        <f>COUNTIFS(Table2[Sub-Sector],Table3[[#This Row],[Sub-Sector]],Table2[RSI Exponential â€“ 14D],"&gt;=50")/Table3[[#This Row],[Count]]</f>
        <v>1</v>
      </c>
      <c r="I101" s="1">
        <f>COUNTIFS(Table2[Sub-Sector],Table3[[#This Row],[Sub-Sector]],Table2[Relative Volume],"&gt;=1")/Table3[[#This Row],[Count]]</f>
        <v>0</v>
      </c>
      <c r="J101" s="1">
        <f>COUNTIFS(Table2[Sub-Sector],Table3[[#This Row],[Sub-Sector]],Table2[% Away From Day Low],"&gt;=0.05")/Table3[[#This Row],[Count]]</f>
        <v>0</v>
      </c>
      <c r="K101" s="1">
        <f>COUNTIFS(Table2[Sub-Sector],Table3[[#This Row],[Sub-Sector]],Table2[% Away From Day High],"&lt;=0.05")/Table3[[#This Row],[Count]]</f>
        <v>1</v>
      </c>
      <c r="L101" s="1">
        <f>COUNTIFS(Table2[Sub-Sector],Table3[[#This Row],[Sub-Sector]],Table2[% Away From Current Week Low],"&gt;=0.05")/Table3[[#This Row],[Count]]</f>
        <v>1</v>
      </c>
      <c r="M101" s="1">
        <f>COUNTIFS(Table2[Sub-Sector],Table3[[#This Row],[Sub-Sector]],Table2[% Away From Current Week High],"&lt;=0.05")/Table3[[#This Row],[Count]]</f>
        <v>1</v>
      </c>
      <c r="N101" s="1">
        <f>COUNTIFS(Table2[Sub-Sector],Table3[[#This Row],[Sub-Sector]],Table2[% Away From Current Month Low],"&gt;=0.05")/Table3[[#This Row],[Count]]</f>
        <v>1</v>
      </c>
      <c r="O101" s="1">
        <f>COUNTIFS(Table2[Sub-Sector],Table3[[#This Row],[Sub-Sector]],Table2[% Away From Current Month High],"&lt;=0.05")/Table3[[#This Row],[Count]]</f>
        <v>1</v>
      </c>
      <c r="P101" s="1">
        <f>COUNTIFS(Table2[Sub-Sector],Table3[[#This Row],[Sub-Sector]],Table2[% Away From 52W High],"&lt;=10")/Table3[[#This Row],[Count]]</f>
        <v>0</v>
      </c>
      <c r="Q101" s="1">
        <f>COUNTIFS(Table2[Sub-Sector],Table3[[#This Row],[Sub-Sector]],Table2[% Away From 52W Low],"&gt;=10")/Table3[[#This Row],[Count]]</f>
        <v>1</v>
      </c>
      <c r="R101" s="1">
        <f>COUNTIFS(Table2[Sub-Sector],Table3[[#This Row],[Sub-Sector]],Table2[% Price above 20 EMA],"&gt;=0")/Table3[[#This Row],[Count]]</f>
        <v>1</v>
      </c>
      <c r="S101" s="1">
        <f>COUNTIFS(Table2[Sub-Sector],Table3[[#This Row],[Sub-Sector]],Table2[% Price above 50 EMA],"&gt;=0")/Table3[[#This Row],[Count]]</f>
        <v>1</v>
      </c>
      <c r="T101" s="1">
        <f>COUNTIFS(Table2[Sub-Sector],Table3[[#This Row],[Sub-Sector]],Table2[% Price above 200 EMA],"&gt;=0")/Table3[[#This Row],[Count]]</f>
        <v>0.5</v>
      </c>
      <c r="U101" s="1">
        <f>COUNTIFS(Table2[Sub-Sector],Table3[[#This Row],[Sub-Sector]],Table2[Rate of Change - Zone],"Positive")/Table3[[#This Row],[Count]]</f>
        <v>1</v>
      </c>
      <c r="V101" s="1">
        <f>COUNTIFS(Table2[Sub-Sector],Table3[[#This Row],[Sub-Sector]],Table2[Sharpe Ratio],"&gt;=0.10")/Table3[[#This Row],[Count]]</f>
        <v>0.5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458</v>
      </c>
      <c r="X101">
        <f>_xlfn.RANK.AVG(Table3[[#This Row],[Score]],Table3[Score],1)</f>
        <v>74.5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321.5</v>
      </c>
      <c r="Z101">
        <f>_xlfn.RANK.AVG(Table3[[#This Row],[Score 2 ]],Table3[[Score 2 ]],1)</f>
        <v>101</v>
      </c>
    </row>
    <row r="102" spans="1:26" x14ac:dyDescent="0.3">
      <c r="A102" t="s">
        <v>1558</v>
      </c>
      <c r="B102">
        <f>COUNTIFS(Table2[Sub-Sector],Table3[[#This Row],[Sub-Sector]])</f>
        <v>1</v>
      </c>
      <c r="C102" s="1">
        <f>COUNTIFS(Table2[Sub-Sector],Table3[[#This Row],[Sub-Sector]],Table2[Uptrend],"Uptrend")/Table3[[#This Row],[Count]]</f>
        <v>0</v>
      </c>
      <c r="D102" s="1">
        <f>COUNTIFS(Table2[Sub-Sector],Table3[[#This Row],[Sub-Sector]],Table2[1W Return vs Nifty],"&gt;=5")/Table3[[#This Row],[Count]]</f>
        <v>1</v>
      </c>
      <c r="E102" s="1">
        <f>COUNTIFS(Table2[Sub-Sector],Table3[[#This Row],[Sub-Sector]],Table2[1M Return vs Nifty],"&gt;=5")/Table3[[#This Row],[Count]]</f>
        <v>1</v>
      </c>
      <c r="F102" s="1">
        <f>COUNTIFS(Table2[Sub-Sector],Table3[[#This Row],[Sub-Sector]],Table2[6M Return vs Nifty],"&gt;=10")/Table3[[#This Row],[Count]]</f>
        <v>0</v>
      </c>
      <c r="G102" s="1">
        <f>COUNTIFS(Table2[Sub-Sector],Table3[[#This Row],[Sub-Sector]],Table2[1Y Return vs Nifty],"&gt;=10")/Table3[[#This Row],[Count]]</f>
        <v>0</v>
      </c>
      <c r="H102" s="1">
        <f>COUNTIFS(Table2[Sub-Sector],Table3[[#This Row],[Sub-Sector]],Table2[RSI Exponential â€“ 14D],"&gt;=50")/Table3[[#This Row],[Count]]</f>
        <v>1</v>
      </c>
      <c r="I102" s="1">
        <f>COUNTIFS(Table2[Sub-Sector],Table3[[#This Row],[Sub-Sector]],Table2[Relative Volume],"&gt;=1")/Table3[[#This Row],[Count]]</f>
        <v>0</v>
      </c>
      <c r="J102" s="1">
        <f>COUNTIFS(Table2[Sub-Sector],Table3[[#This Row],[Sub-Sector]],Table2[% Away From Day Low],"&gt;=0.05")/Table3[[#This Row],[Count]]</f>
        <v>0</v>
      </c>
      <c r="K102" s="1">
        <f>COUNTIFS(Table2[Sub-Sector],Table3[[#This Row],[Sub-Sector]],Table2[% Away From Day High],"&lt;=0.05")/Table3[[#This Row],[Count]]</f>
        <v>1</v>
      </c>
      <c r="L102" s="1">
        <f>COUNTIFS(Table2[Sub-Sector],Table3[[#This Row],[Sub-Sector]],Table2[% Away From Current Week Low],"&gt;=0.05")/Table3[[#This Row],[Count]]</f>
        <v>1</v>
      </c>
      <c r="M102" s="1">
        <f>COUNTIFS(Table2[Sub-Sector],Table3[[#This Row],[Sub-Sector]],Table2[% Away From Current Week High],"&lt;=0.05")/Table3[[#This Row],[Count]]</f>
        <v>1</v>
      </c>
      <c r="N102" s="1">
        <f>COUNTIFS(Table2[Sub-Sector],Table3[[#This Row],[Sub-Sector]],Table2[% Away From Current Month Low],"&gt;=0.05")/Table3[[#This Row],[Count]]</f>
        <v>1</v>
      </c>
      <c r="O102" s="1">
        <f>COUNTIFS(Table2[Sub-Sector],Table3[[#This Row],[Sub-Sector]],Table2[% Away From Current Month High],"&lt;=0.05")/Table3[[#This Row],[Count]]</f>
        <v>1</v>
      </c>
      <c r="P102" s="1">
        <f>COUNTIFS(Table2[Sub-Sector],Table3[[#This Row],[Sub-Sector]],Table2[% Away From 52W High],"&lt;=10")/Table3[[#This Row],[Count]]</f>
        <v>0</v>
      </c>
      <c r="Q102" s="1">
        <f>COUNTIFS(Table2[Sub-Sector],Table3[[#This Row],[Sub-Sector]],Table2[% Away From 52W Low],"&gt;=10")/Table3[[#This Row],[Count]]</f>
        <v>1</v>
      </c>
      <c r="R102" s="1">
        <f>COUNTIFS(Table2[Sub-Sector],Table3[[#This Row],[Sub-Sector]],Table2[% Price above 20 EMA],"&gt;=0")/Table3[[#This Row],[Count]]</f>
        <v>1</v>
      </c>
      <c r="S102" s="1">
        <f>COUNTIFS(Table2[Sub-Sector],Table3[[#This Row],[Sub-Sector]],Table2[% Price above 50 EMA],"&gt;=0")/Table3[[#This Row],[Count]]</f>
        <v>1</v>
      </c>
      <c r="T102" s="1">
        <f>COUNTIFS(Table2[Sub-Sector],Table3[[#This Row],[Sub-Sector]],Table2[% Price above 200 EMA],"&gt;=0")/Table3[[#This Row],[Count]]</f>
        <v>1</v>
      </c>
      <c r="U102" s="1">
        <f>COUNTIFS(Table2[Sub-Sector],Table3[[#This Row],[Sub-Sector]],Table2[Rate of Change - Zone],"Positive")/Table3[[#This Row],[Count]]</f>
        <v>1</v>
      </c>
      <c r="V102" s="1">
        <f>COUNTIFS(Table2[Sub-Sector],Table3[[#This Row],[Sub-Sector]],Table2[Sharpe Ratio],"&gt;=0.10")/Table3[[#This Row],[Count]]</f>
        <v>0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428</v>
      </c>
      <c r="X102">
        <f>_xlfn.RANK.AVG(Table3[[#This Row],[Score]],Table3[Score],1)</f>
        <v>64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321.5</v>
      </c>
      <c r="Z102">
        <f>_xlfn.RANK.AVG(Table3[[#This Row],[Score 2 ]],Table3[[Score 2 ]],1)</f>
        <v>101</v>
      </c>
    </row>
    <row r="103" spans="1:26" x14ac:dyDescent="0.3">
      <c r="A103" t="s">
        <v>995</v>
      </c>
      <c r="B103">
        <f>COUNTIFS(Table2[Sub-Sector],Table3[[#This Row],[Sub-Sector]])</f>
        <v>1</v>
      </c>
      <c r="C103" s="1">
        <f>COUNTIFS(Table2[Sub-Sector],Table3[[#This Row],[Sub-Sector]],Table2[Uptrend],"Uptrend")/Table3[[#This Row],[Count]]</f>
        <v>0</v>
      </c>
      <c r="D103" s="1">
        <f>COUNTIFS(Table2[Sub-Sector],Table3[[#This Row],[Sub-Sector]],Table2[1W Return vs Nifty],"&gt;=5")/Table3[[#This Row],[Count]]</f>
        <v>0</v>
      </c>
      <c r="E103" s="1">
        <f>COUNTIFS(Table2[Sub-Sector],Table3[[#This Row],[Sub-Sector]],Table2[1M Return vs Nifty],"&gt;=5")/Table3[[#This Row],[Count]]</f>
        <v>1</v>
      </c>
      <c r="F103" s="1">
        <f>COUNTIFS(Table2[Sub-Sector],Table3[[#This Row],[Sub-Sector]],Table2[6M Return vs Nifty],"&gt;=10")/Table3[[#This Row],[Count]]</f>
        <v>0</v>
      </c>
      <c r="G103" s="1">
        <f>COUNTIFS(Table2[Sub-Sector],Table3[[#This Row],[Sub-Sector]],Table2[1Y Return vs Nifty],"&gt;=10")/Table3[[#This Row],[Count]]</f>
        <v>0</v>
      </c>
      <c r="H103" s="1">
        <f>COUNTIFS(Table2[Sub-Sector],Table3[[#This Row],[Sub-Sector]],Table2[RSI Exponential â€“ 14D],"&gt;=50")/Table3[[#This Row],[Count]]</f>
        <v>1</v>
      </c>
      <c r="I103" s="1">
        <f>COUNTIFS(Table2[Sub-Sector],Table3[[#This Row],[Sub-Sector]],Table2[Relative Volume],"&gt;=1")/Table3[[#This Row],[Count]]</f>
        <v>0</v>
      </c>
      <c r="J103" s="1">
        <f>COUNTIFS(Table2[Sub-Sector],Table3[[#This Row],[Sub-Sector]],Table2[% Away From Day Low],"&gt;=0.05")/Table3[[#This Row],[Count]]</f>
        <v>0</v>
      </c>
      <c r="K103" s="1">
        <f>COUNTIFS(Table2[Sub-Sector],Table3[[#This Row],[Sub-Sector]],Table2[% Away From Day High],"&lt;=0.05")/Table3[[#This Row],[Count]]</f>
        <v>1</v>
      </c>
      <c r="L103" s="1">
        <f>COUNTIFS(Table2[Sub-Sector],Table3[[#This Row],[Sub-Sector]],Table2[% Away From Current Week Low],"&gt;=0.05")/Table3[[#This Row],[Count]]</f>
        <v>1</v>
      </c>
      <c r="M103" s="1">
        <f>COUNTIFS(Table2[Sub-Sector],Table3[[#This Row],[Sub-Sector]],Table2[% Away From Current Week High],"&lt;=0.05")/Table3[[#This Row],[Count]]</f>
        <v>1</v>
      </c>
      <c r="N103" s="1">
        <f>COUNTIFS(Table2[Sub-Sector],Table3[[#This Row],[Sub-Sector]],Table2[% Away From Current Month Low],"&gt;=0.05")/Table3[[#This Row],[Count]]</f>
        <v>1</v>
      </c>
      <c r="O103" s="1">
        <f>COUNTIFS(Table2[Sub-Sector],Table3[[#This Row],[Sub-Sector]],Table2[% Away From Current Month High],"&lt;=0.05")/Table3[[#This Row],[Count]]</f>
        <v>1</v>
      </c>
      <c r="P103" s="1">
        <f>COUNTIFS(Table2[Sub-Sector],Table3[[#This Row],[Sub-Sector]],Table2[% Away From 52W High],"&lt;=10")/Table3[[#This Row],[Count]]</f>
        <v>0</v>
      </c>
      <c r="Q103" s="1">
        <f>COUNTIFS(Table2[Sub-Sector],Table3[[#This Row],[Sub-Sector]],Table2[% Away From 52W Low],"&gt;=10")/Table3[[#This Row],[Count]]</f>
        <v>1</v>
      </c>
      <c r="R103" s="1">
        <f>COUNTIFS(Table2[Sub-Sector],Table3[[#This Row],[Sub-Sector]],Table2[% Price above 20 EMA],"&gt;=0")/Table3[[#This Row],[Count]]</f>
        <v>1</v>
      </c>
      <c r="S103" s="1">
        <f>COUNTIFS(Table2[Sub-Sector],Table3[[#This Row],[Sub-Sector]],Table2[% Price above 50 EMA],"&gt;=0")/Table3[[#This Row],[Count]]</f>
        <v>1</v>
      </c>
      <c r="T103" s="1">
        <f>COUNTIFS(Table2[Sub-Sector],Table3[[#This Row],[Sub-Sector]],Table2[% Price above 200 EMA],"&gt;=0")/Table3[[#This Row],[Count]]</f>
        <v>0</v>
      </c>
      <c r="U103" s="1">
        <f>COUNTIFS(Table2[Sub-Sector],Table3[[#This Row],[Sub-Sector]],Table2[Rate of Change - Zone],"Positive")/Table3[[#This Row],[Count]]</f>
        <v>1</v>
      </c>
      <c r="V103" s="1">
        <f>COUNTIFS(Table2[Sub-Sector],Table3[[#This Row],[Sub-Sector]],Table2[Sharpe Ratio],"&gt;=0.10")/Table3[[#This Row],[Count]]</f>
        <v>0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522</v>
      </c>
      <c r="X103">
        <f>_xlfn.RANK.AVG(Table3[[#This Row],[Score]],Table3[Score],1)</f>
        <v>87.5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321.5</v>
      </c>
      <c r="Z103">
        <f>_xlfn.RANK.AVG(Table3[[#This Row],[Score 2 ]],Table3[[Score 2 ]],1)</f>
        <v>101</v>
      </c>
    </row>
    <row r="104" spans="1:26" x14ac:dyDescent="0.3">
      <c r="A104" t="s">
        <v>367</v>
      </c>
      <c r="B104">
        <f>COUNTIFS(Table2[Sub-Sector],Table3[[#This Row],[Sub-Sector]])</f>
        <v>1</v>
      </c>
      <c r="C104" s="1">
        <f>COUNTIFS(Table2[Sub-Sector],Table3[[#This Row],[Sub-Sector]],Table2[Uptrend],"Uptrend")/Table3[[#This Row],[Count]]</f>
        <v>0</v>
      </c>
      <c r="D104" s="1">
        <f>COUNTIFS(Table2[Sub-Sector],Table3[[#This Row],[Sub-Sector]],Table2[1W Return vs Nifty],"&gt;=5")/Table3[[#This Row],[Count]]</f>
        <v>0</v>
      </c>
      <c r="E104" s="1">
        <f>COUNTIFS(Table2[Sub-Sector],Table3[[#This Row],[Sub-Sector]],Table2[1M Return vs Nifty],"&gt;=5")/Table3[[#This Row],[Count]]</f>
        <v>1</v>
      </c>
      <c r="F104" s="1">
        <f>COUNTIFS(Table2[Sub-Sector],Table3[[#This Row],[Sub-Sector]],Table2[6M Return vs Nifty],"&gt;=10")/Table3[[#This Row],[Count]]</f>
        <v>0</v>
      </c>
      <c r="G104" s="1">
        <f>COUNTIFS(Table2[Sub-Sector],Table3[[#This Row],[Sub-Sector]],Table2[1Y Return vs Nifty],"&gt;=10")/Table3[[#This Row],[Count]]</f>
        <v>0</v>
      </c>
      <c r="H104" s="1">
        <f>COUNTIFS(Table2[Sub-Sector],Table3[[#This Row],[Sub-Sector]],Table2[RSI Exponential â€“ 14D],"&gt;=50")/Table3[[#This Row],[Count]]</f>
        <v>1</v>
      </c>
      <c r="I104" s="1">
        <f>COUNTIFS(Table2[Sub-Sector],Table3[[#This Row],[Sub-Sector]],Table2[Relative Volume],"&gt;=1")/Table3[[#This Row],[Count]]</f>
        <v>0</v>
      </c>
      <c r="J104" s="1">
        <f>COUNTIFS(Table2[Sub-Sector],Table3[[#This Row],[Sub-Sector]],Table2[% Away From Day Low],"&gt;=0.05")/Table3[[#This Row],[Count]]</f>
        <v>0</v>
      </c>
      <c r="K104" s="1">
        <f>COUNTIFS(Table2[Sub-Sector],Table3[[#This Row],[Sub-Sector]],Table2[% Away From Day High],"&lt;=0.05")/Table3[[#This Row],[Count]]</f>
        <v>1</v>
      </c>
      <c r="L104" s="1">
        <f>COUNTIFS(Table2[Sub-Sector],Table3[[#This Row],[Sub-Sector]],Table2[% Away From Current Week Low],"&gt;=0.05")/Table3[[#This Row],[Count]]</f>
        <v>0</v>
      </c>
      <c r="M104" s="1">
        <f>COUNTIFS(Table2[Sub-Sector],Table3[[#This Row],[Sub-Sector]],Table2[% Away From Current Week High],"&lt;=0.05")/Table3[[#This Row],[Count]]</f>
        <v>1</v>
      </c>
      <c r="N104" s="1">
        <f>COUNTIFS(Table2[Sub-Sector],Table3[[#This Row],[Sub-Sector]],Table2[% Away From Current Month Low],"&gt;=0.05")/Table3[[#This Row],[Count]]</f>
        <v>0</v>
      </c>
      <c r="O104" s="1">
        <f>COUNTIFS(Table2[Sub-Sector],Table3[[#This Row],[Sub-Sector]],Table2[% Away From Current Month High],"&lt;=0.05")/Table3[[#This Row],[Count]]</f>
        <v>1</v>
      </c>
      <c r="P104" s="1">
        <f>COUNTIFS(Table2[Sub-Sector],Table3[[#This Row],[Sub-Sector]],Table2[% Away From 52W High],"&lt;=10")/Table3[[#This Row],[Count]]</f>
        <v>0</v>
      </c>
      <c r="Q104" s="1">
        <f>COUNTIFS(Table2[Sub-Sector],Table3[[#This Row],[Sub-Sector]],Table2[% Away From 52W Low],"&gt;=10")/Table3[[#This Row],[Count]]</f>
        <v>0</v>
      </c>
      <c r="R104" s="1">
        <f>COUNTIFS(Table2[Sub-Sector],Table3[[#This Row],[Sub-Sector]],Table2[% Price above 20 EMA],"&gt;=0")/Table3[[#This Row],[Count]]</f>
        <v>1</v>
      </c>
      <c r="S104" s="1">
        <f>COUNTIFS(Table2[Sub-Sector],Table3[[#This Row],[Sub-Sector]],Table2[% Price above 50 EMA],"&gt;=0")/Table3[[#This Row],[Count]]</f>
        <v>0</v>
      </c>
      <c r="T104" s="1">
        <f>COUNTIFS(Table2[Sub-Sector],Table3[[#This Row],[Sub-Sector]],Table2[% Price above 200 EMA],"&gt;=0")/Table3[[#This Row],[Count]]</f>
        <v>0</v>
      </c>
      <c r="U104" s="1">
        <f>COUNTIFS(Table2[Sub-Sector],Table3[[#This Row],[Sub-Sector]],Table2[Rate of Change - Zone],"Positive")/Table3[[#This Row],[Count]]</f>
        <v>1</v>
      </c>
      <c r="V104" s="1">
        <f>COUNTIFS(Table2[Sub-Sector],Table3[[#This Row],[Sub-Sector]],Table2[Sharpe Ratio],"&gt;=0.10")/Table3[[#This Row],[Count]]</f>
        <v>0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522</v>
      </c>
      <c r="X104">
        <f>_xlfn.RANK.AVG(Table3[[#This Row],[Score]],Table3[Score],1)</f>
        <v>87.5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321.5</v>
      </c>
      <c r="Z104">
        <f>_xlfn.RANK.AVG(Table3[[#This Row],[Score 2 ]],Table3[[Score 2 ]],1)</f>
        <v>101</v>
      </c>
    </row>
    <row r="105" spans="1:26" x14ac:dyDescent="0.3">
      <c r="A105" t="s">
        <v>493</v>
      </c>
      <c r="B105">
        <f>COUNTIFS(Table2[Sub-Sector],Table3[[#This Row],[Sub-Sector]])</f>
        <v>17</v>
      </c>
      <c r="C105" s="1">
        <f>COUNTIFS(Table2[Sub-Sector],Table3[[#This Row],[Sub-Sector]],Table2[Uptrend],"Uptrend")/Table3[[#This Row],[Count]]</f>
        <v>0.11764705882352941</v>
      </c>
      <c r="D105" s="1">
        <f>COUNTIFS(Table2[Sub-Sector],Table3[[#This Row],[Sub-Sector]],Table2[1W Return vs Nifty],"&gt;=5")/Table3[[#This Row],[Count]]</f>
        <v>0.29411764705882354</v>
      </c>
      <c r="E105" s="1">
        <f>COUNTIFS(Table2[Sub-Sector],Table3[[#This Row],[Sub-Sector]],Table2[1M Return vs Nifty],"&gt;=5")/Table3[[#This Row],[Count]]</f>
        <v>0.23529411764705882</v>
      </c>
      <c r="F105" s="1">
        <f>COUNTIFS(Table2[Sub-Sector],Table3[[#This Row],[Sub-Sector]],Table2[6M Return vs Nifty],"&gt;=10")/Table3[[#This Row],[Count]]</f>
        <v>0.23529411764705882</v>
      </c>
      <c r="G105" s="1">
        <f>COUNTIFS(Table2[Sub-Sector],Table3[[#This Row],[Sub-Sector]],Table2[1Y Return vs Nifty],"&gt;=10")/Table3[[#This Row],[Count]]</f>
        <v>0.17647058823529413</v>
      </c>
      <c r="H105" s="1">
        <f>COUNTIFS(Table2[Sub-Sector],Table3[[#This Row],[Sub-Sector]],Table2[RSI Exponential â€“ 14D],"&gt;=50")/Table3[[#This Row],[Count]]</f>
        <v>0.58823529411764708</v>
      </c>
      <c r="I105" s="1">
        <f>COUNTIFS(Table2[Sub-Sector],Table3[[#This Row],[Sub-Sector]],Table2[Relative Volume],"&gt;=1")/Table3[[#This Row],[Count]]</f>
        <v>0</v>
      </c>
      <c r="J105" s="1">
        <f>COUNTIFS(Table2[Sub-Sector],Table3[[#This Row],[Sub-Sector]],Table2[% Away From Day Low],"&gt;=0.05")/Table3[[#This Row],[Count]]</f>
        <v>5.8823529411764705E-2</v>
      </c>
      <c r="K105" s="1">
        <f>COUNTIFS(Table2[Sub-Sector],Table3[[#This Row],[Sub-Sector]],Table2[% Away From Day High],"&lt;=0.05")/Table3[[#This Row],[Count]]</f>
        <v>1</v>
      </c>
      <c r="L105" s="1">
        <f>COUNTIFS(Table2[Sub-Sector],Table3[[#This Row],[Sub-Sector]],Table2[% Away From Current Week Low],"&gt;=0.05")/Table3[[#This Row],[Count]]</f>
        <v>0.29411764705882354</v>
      </c>
      <c r="M105" s="1">
        <f>COUNTIFS(Table2[Sub-Sector],Table3[[#This Row],[Sub-Sector]],Table2[% Away From Current Week High],"&lt;=0.05")/Table3[[#This Row],[Count]]</f>
        <v>0.94117647058823528</v>
      </c>
      <c r="N105" s="1">
        <f>COUNTIFS(Table2[Sub-Sector],Table3[[#This Row],[Sub-Sector]],Table2[% Away From Current Month Low],"&gt;=0.05")/Table3[[#This Row],[Count]]</f>
        <v>0.76470588235294112</v>
      </c>
      <c r="O105" s="1">
        <f>COUNTIFS(Table2[Sub-Sector],Table3[[#This Row],[Sub-Sector]],Table2[% Away From Current Month High],"&lt;=0.05")/Table3[[#This Row],[Count]]</f>
        <v>0.29411764705882354</v>
      </c>
      <c r="P105" s="1">
        <f>COUNTIFS(Table2[Sub-Sector],Table3[[#This Row],[Sub-Sector]],Table2[% Away From 52W High],"&lt;=10")/Table3[[#This Row],[Count]]</f>
        <v>5.8823529411764705E-2</v>
      </c>
      <c r="Q105" s="1">
        <f>COUNTIFS(Table2[Sub-Sector],Table3[[#This Row],[Sub-Sector]],Table2[% Away From 52W Low],"&gt;=10")/Table3[[#This Row],[Count]]</f>
        <v>0.6470588235294118</v>
      </c>
      <c r="R105" s="1">
        <f>COUNTIFS(Table2[Sub-Sector],Table3[[#This Row],[Sub-Sector]],Table2[% Price above 20 EMA],"&gt;=0")/Table3[[#This Row],[Count]]</f>
        <v>0.52941176470588236</v>
      </c>
      <c r="S105" s="1">
        <f>COUNTIFS(Table2[Sub-Sector],Table3[[#This Row],[Sub-Sector]],Table2[% Price above 50 EMA],"&gt;=0")/Table3[[#This Row],[Count]]</f>
        <v>0.23529411764705882</v>
      </c>
      <c r="T105" s="1">
        <f>COUNTIFS(Table2[Sub-Sector],Table3[[#This Row],[Sub-Sector]],Table2[% Price above 200 EMA],"&gt;=0")/Table3[[#This Row],[Count]]</f>
        <v>0.35294117647058826</v>
      </c>
      <c r="U105" s="1">
        <f>COUNTIFS(Table2[Sub-Sector],Table3[[#This Row],[Sub-Sector]],Table2[Rate of Change - Zone],"Positive")/Table3[[#This Row],[Count]]</f>
        <v>0.47058823529411764</v>
      </c>
      <c r="V105" s="1">
        <f>COUNTIFS(Table2[Sub-Sector],Table3[[#This Row],[Sub-Sector]],Table2[Sharpe Ratio],"&gt;=0.10")/Table3[[#This Row],[Count]]</f>
        <v>5.8823529411764705E-2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533</v>
      </c>
      <c r="X105">
        <f>_xlfn.RANK.AVG(Table3[[#This Row],[Score]],Table3[Score],1)</f>
        <v>96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332.5</v>
      </c>
      <c r="Z105">
        <f>_xlfn.RANK.AVG(Table3[[#This Row],[Score 2 ]],Table3[[Score 2 ]],1)</f>
        <v>104</v>
      </c>
    </row>
    <row r="106" spans="1:26" x14ac:dyDescent="0.3">
      <c r="A106" t="s">
        <v>447</v>
      </c>
      <c r="B106">
        <f>COUNTIFS(Table2[Sub-Sector],Table3[[#This Row],[Sub-Sector]])</f>
        <v>11</v>
      </c>
      <c r="C106" s="1">
        <f>COUNTIFS(Table2[Sub-Sector],Table3[[#This Row],[Sub-Sector]],Table2[Uptrend],"Uptrend")/Table3[[#This Row],[Count]]</f>
        <v>0</v>
      </c>
      <c r="D106" s="1">
        <f>COUNTIFS(Table2[Sub-Sector],Table3[[#This Row],[Sub-Sector]],Table2[1W Return vs Nifty],"&gt;=5")/Table3[[#This Row],[Count]]</f>
        <v>0.18181818181818182</v>
      </c>
      <c r="E106" s="1">
        <f>COUNTIFS(Table2[Sub-Sector],Table3[[#This Row],[Sub-Sector]],Table2[1M Return vs Nifty],"&gt;=5")/Table3[[#This Row],[Count]]</f>
        <v>0.27272727272727271</v>
      </c>
      <c r="F106" s="1">
        <f>COUNTIFS(Table2[Sub-Sector],Table3[[#This Row],[Sub-Sector]],Table2[6M Return vs Nifty],"&gt;=10")/Table3[[#This Row],[Count]]</f>
        <v>0</v>
      </c>
      <c r="G106" s="1">
        <f>COUNTIFS(Table2[Sub-Sector],Table3[[#This Row],[Sub-Sector]],Table2[1Y Return vs Nifty],"&gt;=10")/Table3[[#This Row],[Count]]</f>
        <v>9.0909090909090912E-2</v>
      </c>
      <c r="H106" s="1">
        <f>COUNTIFS(Table2[Sub-Sector],Table3[[#This Row],[Sub-Sector]],Table2[RSI Exponential â€“ 14D],"&gt;=50")/Table3[[#This Row],[Count]]</f>
        <v>0.27272727272727271</v>
      </c>
      <c r="I106" s="1">
        <f>COUNTIFS(Table2[Sub-Sector],Table3[[#This Row],[Sub-Sector]],Table2[Relative Volume],"&gt;=1")/Table3[[#This Row],[Count]]</f>
        <v>0.36363636363636365</v>
      </c>
      <c r="J106" s="1">
        <f>COUNTIFS(Table2[Sub-Sector],Table3[[#This Row],[Sub-Sector]],Table2[% Away From Day Low],"&gt;=0.05")/Table3[[#This Row],[Count]]</f>
        <v>0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9.0909090909090912E-2</v>
      </c>
      <c r="M106" s="1">
        <f>COUNTIFS(Table2[Sub-Sector],Table3[[#This Row],[Sub-Sector]],Table2[% Away From Current Week High],"&lt;=0.05")/Table3[[#This Row],[Count]]</f>
        <v>0.81818181818181823</v>
      </c>
      <c r="N106" s="1">
        <f>COUNTIFS(Table2[Sub-Sector],Table3[[#This Row],[Sub-Sector]],Table2[% Away From Current Month Low],"&gt;=0.05")/Table3[[#This Row],[Count]]</f>
        <v>0.36363636363636365</v>
      </c>
      <c r="O106" s="1">
        <f>COUNTIFS(Table2[Sub-Sector],Table3[[#This Row],[Sub-Sector]],Table2[% Away From Current Month High],"&lt;=0.05")/Table3[[#This Row],[Count]]</f>
        <v>0.18181818181818182</v>
      </c>
      <c r="P106" s="1">
        <f>COUNTIFS(Table2[Sub-Sector],Table3[[#This Row],[Sub-Sector]],Table2[% Away From 52W High],"&lt;=10")/Table3[[#This Row],[Count]]</f>
        <v>0</v>
      </c>
      <c r="Q106" s="1">
        <f>COUNTIFS(Table2[Sub-Sector],Table3[[#This Row],[Sub-Sector]],Table2[% Away From 52W Low],"&gt;=10")/Table3[[#This Row],[Count]]</f>
        <v>0.36363636363636365</v>
      </c>
      <c r="R106" s="1">
        <f>COUNTIFS(Table2[Sub-Sector],Table3[[#This Row],[Sub-Sector]],Table2[% Price above 20 EMA],"&gt;=0")/Table3[[#This Row],[Count]]</f>
        <v>0.27272727272727271</v>
      </c>
      <c r="S106" s="1">
        <f>COUNTIFS(Table2[Sub-Sector],Table3[[#This Row],[Sub-Sector]],Table2[% Price above 50 EMA],"&gt;=0")/Table3[[#This Row],[Count]]</f>
        <v>0.18181818181818182</v>
      </c>
      <c r="T106" s="1">
        <f>COUNTIFS(Table2[Sub-Sector],Table3[[#This Row],[Sub-Sector]],Table2[% Price above 200 EMA],"&gt;=0")/Table3[[#This Row],[Count]]</f>
        <v>9.0909090909090912E-2</v>
      </c>
      <c r="U106" s="1">
        <f>COUNTIFS(Table2[Sub-Sector],Table3[[#This Row],[Sub-Sector]],Table2[Rate of Change - Zone],"Positive")/Table3[[#This Row],[Count]]</f>
        <v>0.18181818181818182</v>
      </c>
      <c r="V106" s="1">
        <f>COUNTIFS(Table2[Sub-Sector],Table3[[#This Row],[Sub-Sector]],Table2[Sharpe Ratio],"&gt;=0.10")/Table3[[#This Row],[Count]]</f>
        <v>0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569.5</v>
      </c>
      <c r="X106">
        <f>_xlfn.RANK.AVG(Table3[[#This Row],[Score]],Table3[Score],1)</f>
        <v>103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334</v>
      </c>
      <c r="Z106">
        <f>_xlfn.RANK.AVG(Table3[[#This Row],[Score 2 ]],Table3[[Score 2 ]],1)</f>
        <v>105</v>
      </c>
    </row>
    <row r="107" spans="1:26" x14ac:dyDescent="0.3">
      <c r="A107" t="s">
        <v>505</v>
      </c>
      <c r="B107">
        <f>COUNTIFS(Table2[Sub-Sector],Table3[[#This Row],[Sub-Sector]])</f>
        <v>5</v>
      </c>
      <c r="C107" s="1">
        <f>COUNTIFS(Table2[Sub-Sector],Table3[[#This Row],[Sub-Sector]],Table2[Uptrend],"Uptrend")/Table3[[#This Row],[Count]]</f>
        <v>0.2</v>
      </c>
      <c r="D107" s="1">
        <f>COUNTIFS(Table2[Sub-Sector],Table3[[#This Row],[Sub-Sector]],Table2[1W Return vs Nifty],"&gt;=5")/Table3[[#This Row],[Count]]</f>
        <v>0.4</v>
      </c>
      <c r="E107" s="1">
        <f>COUNTIFS(Table2[Sub-Sector],Table3[[#This Row],[Sub-Sector]],Table2[1M Return vs Nifty],"&gt;=5")/Table3[[#This Row],[Count]]</f>
        <v>0.2</v>
      </c>
      <c r="F107" s="1">
        <f>COUNTIFS(Table2[Sub-Sector],Table3[[#This Row],[Sub-Sector]],Table2[6M Return vs Nifty],"&gt;=10")/Table3[[#This Row],[Count]]</f>
        <v>0.2</v>
      </c>
      <c r="G107" s="1">
        <f>COUNTIFS(Table2[Sub-Sector],Table3[[#This Row],[Sub-Sector]],Table2[1Y Return vs Nifty],"&gt;=10")/Table3[[#This Row],[Count]]</f>
        <v>0</v>
      </c>
      <c r="H107" s="1">
        <f>COUNTIFS(Table2[Sub-Sector],Table3[[#This Row],[Sub-Sector]],Table2[RSI Exponential â€“ 14D],"&gt;=50")/Table3[[#This Row],[Count]]</f>
        <v>0.8</v>
      </c>
      <c r="I107" s="1">
        <f>COUNTIFS(Table2[Sub-Sector],Table3[[#This Row],[Sub-Sector]],Table2[Relative Volume],"&gt;=1")/Table3[[#This Row],[Count]]</f>
        <v>0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1</v>
      </c>
      <c r="L107" s="1">
        <f>COUNTIFS(Table2[Sub-Sector],Table3[[#This Row],[Sub-Sector]],Table2[% Away From Current Week Low],"&gt;=0.05")/Table3[[#This Row],[Count]]</f>
        <v>0.6</v>
      </c>
      <c r="M107" s="1">
        <f>COUNTIFS(Table2[Sub-Sector],Table3[[#This Row],[Sub-Sector]],Table2[% Away From Current Week High],"&lt;=0.05")/Table3[[#This Row],[Count]]</f>
        <v>1</v>
      </c>
      <c r="N107" s="1">
        <f>COUNTIFS(Table2[Sub-Sector],Table3[[#This Row],[Sub-Sector]],Table2[% Away From Current Month Low],"&gt;=0.05")/Table3[[#This Row],[Count]]</f>
        <v>0.8</v>
      </c>
      <c r="O107" s="1">
        <f>COUNTIFS(Table2[Sub-Sector],Table3[[#This Row],[Sub-Sector]],Table2[% Away From Current Month High],"&lt;=0.05")/Table3[[#This Row],[Count]]</f>
        <v>0.6</v>
      </c>
      <c r="P107" s="1">
        <f>COUNTIFS(Table2[Sub-Sector],Table3[[#This Row],[Sub-Sector]],Table2[% Away From 52W High],"&lt;=10")/Table3[[#This Row],[Count]]</f>
        <v>0</v>
      </c>
      <c r="Q107" s="1">
        <f>COUNTIFS(Table2[Sub-Sector],Table3[[#This Row],[Sub-Sector]],Table2[% Away From 52W Low],"&gt;=10")/Table3[[#This Row],[Count]]</f>
        <v>1</v>
      </c>
      <c r="R107" s="1">
        <f>COUNTIFS(Table2[Sub-Sector],Table3[[#This Row],[Sub-Sector]],Table2[% Price above 20 EMA],"&gt;=0")/Table3[[#This Row],[Count]]</f>
        <v>0.6</v>
      </c>
      <c r="S107" s="1">
        <f>COUNTIFS(Table2[Sub-Sector],Table3[[#This Row],[Sub-Sector]],Table2[% Price above 50 EMA],"&gt;=0")/Table3[[#This Row],[Count]]</f>
        <v>0.4</v>
      </c>
      <c r="T107" s="1">
        <f>COUNTIFS(Table2[Sub-Sector],Table3[[#This Row],[Sub-Sector]],Table2[% Price above 200 EMA],"&gt;=0")/Table3[[#This Row],[Count]]</f>
        <v>0.4</v>
      </c>
      <c r="U107" s="1">
        <f>COUNTIFS(Table2[Sub-Sector],Table3[[#This Row],[Sub-Sector]],Table2[Rate of Change - Zone],"Positive")/Table3[[#This Row],[Count]]</f>
        <v>0.6</v>
      </c>
      <c r="V107" s="1">
        <f>COUNTIFS(Table2[Sub-Sector],Table3[[#This Row],[Sub-Sector]],Table2[Sharpe Ratio],"&gt;=0.10")/Table3[[#This Row],[Count]]</f>
        <v>0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514</v>
      </c>
      <c r="X107">
        <f>_xlfn.RANK.AVG(Table3[[#This Row],[Score]],Table3[Score],1)</f>
        <v>86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336.5</v>
      </c>
      <c r="Z107">
        <f>_xlfn.RANK.AVG(Table3[[#This Row],[Score 2 ]],Table3[[Score 2 ]],1)</f>
        <v>106</v>
      </c>
    </row>
    <row r="108" spans="1:26" x14ac:dyDescent="0.3">
      <c r="A108" t="s">
        <v>522</v>
      </c>
      <c r="B108">
        <f>COUNTIFS(Table2[Sub-Sector],Table3[[#This Row],[Sub-Sector]])</f>
        <v>5</v>
      </c>
      <c r="C108" s="1">
        <f>COUNTIFS(Table2[Sub-Sector],Table3[[#This Row],[Sub-Sector]],Table2[Uptrend],"Uptrend")/Table3[[#This Row],[Count]]</f>
        <v>0</v>
      </c>
      <c r="D108" s="1">
        <f>COUNTIFS(Table2[Sub-Sector],Table3[[#This Row],[Sub-Sector]],Table2[1W Return vs Nifty],"&gt;=5")/Table3[[#This Row],[Count]]</f>
        <v>0.4</v>
      </c>
      <c r="E108" s="1">
        <f>COUNTIFS(Table2[Sub-Sector],Table3[[#This Row],[Sub-Sector]],Table2[1M Return vs Nifty],"&gt;=5")/Table3[[#This Row],[Count]]</f>
        <v>0.4</v>
      </c>
      <c r="F108" s="1">
        <f>COUNTIFS(Table2[Sub-Sector],Table3[[#This Row],[Sub-Sector]],Table2[6M Return vs Nifty],"&gt;=10")/Table3[[#This Row],[Count]]</f>
        <v>0</v>
      </c>
      <c r="G108" s="1">
        <f>COUNTIFS(Table2[Sub-Sector],Table3[[#This Row],[Sub-Sector]],Table2[1Y Return vs Nifty],"&gt;=10")/Table3[[#This Row],[Count]]</f>
        <v>0.2</v>
      </c>
      <c r="H108" s="1">
        <f>COUNTIFS(Table2[Sub-Sector],Table3[[#This Row],[Sub-Sector]],Table2[RSI Exponential â€“ 14D],"&gt;=50")/Table3[[#This Row],[Count]]</f>
        <v>0.6</v>
      </c>
      <c r="I108" s="1">
        <f>COUNTIFS(Table2[Sub-Sector],Table3[[#This Row],[Sub-Sector]],Table2[Relative Volume],"&gt;=1")/Table3[[#This Row],[Count]]</f>
        <v>0.2</v>
      </c>
      <c r="J108" s="1">
        <f>COUNTIFS(Table2[Sub-Sector],Table3[[#This Row],[Sub-Sector]],Table2[% Away From Day Low],"&gt;=0.05")/Table3[[#This Row],[Count]]</f>
        <v>0</v>
      </c>
      <c r="K108" s="1">
        <f>COUNTIFS(Table2[Sub-Sector],Table3[[#This Row],[Sub-Sector]],Table2[% Away From Day High],"&lt;=0.05")/Table3[[#This Row],[Count]]</f>
        <v>1</v>
      </c>
      <c r="L108" s="1">
        <f>COUNTIFS(Table2[Sub-Sector],Table3[[#This Row],[Sub-Sector]],Table2[% Away From Current Week Low],"&gt;=0.05")/Table3[[#This Row],[Count]]</f>
        <v>0.2</v>
      </c>
      <c r="M108" s="1">
        <f>COUNTIFS(Table2[Sub-Sector],Table3[[#This Row],[Sub-Sector]],Table2[% Away From Current Week High],"&lt;=0.05")/Table3[[#This Row],[Count]]</f>
        <v>1</v>
      </c>
      <c r="N108" s="1">
        <f>COUNTIFS(Table2[Sub-Sector],Table3[[#This Row],[Sub-Sector]],Table2[% Away From Current Month Low],"&gt;=0.05")/Table3[[#This Row],[Count]]</f>
        <v>0.8</v>
      </c>
      <c r="O108" s="1">
        <f>COUNTIFS(Table2[Sub-Sector],Table3[[#This Row],[Sub-Sector]],Table2[% Away From Current Month High],"&lt;=0.05")/Table3[[#This Row],[Count]]</f>
        <v>0.4</v>
      </c>
      <c r="P108" s="1">
        <f>COUNTIFS(Table2[Sub-Sector],Table3[[#This Row],[Sub-Sector]],Table2[% Away From 52W High],"&lt;=10")/Table3[[#This Row],[Count]]</f>
        <v>0</v>
      </c>
      <c r="Q108" s="1">
        <f>COUNTIFS(Table2[Sub-Sector],Table3[[#This Row],[Sub-Sector]],Table2[% Away From 52W Low],"&gt;=10")/Table3[[#This Row],[Count]]</f>
        <v>0.6</v>
      </c>
      <c r="R108" s="1">
        <f>COUNTIFS(Table2[Sub-Sector],Table3[[#This Row],[Sub-Sector]],Table2[% Price above 20 EMA],"&gt;=0")/Table3[[#This Row],[Count]]</f>
        <v>0.6</v>
      </c>
      <c r="S108" s="1">
        <f>COUNTIFS(Table2[Sub-Sector],Table3[[#This Row],[Sub-Sector]],Table2[% Price above 50 EMA],"&gt;=0")/Table3[[#This Row],[Count]]</f>
        <v>0.4</v>
      </c>
      <c r="T108" s="1">
        <f>COUNTIFS(Table2[Sub-Sector],Table3[[#This Row],[Sub-Sector]],Table2[% Price above 200 EMA],"&gt;=0")/Table3[[#This Row],[Count]]</f>
        <v>0.4</v>
      </c>
      <c r="U108" s="1">
        <f>COUNTIFS(Table2[Sub-Sector],Table3[[#This Row],[Sub-Sector]],Table2[Rate of Change - Zone],"Positive")/Table3[[#This Row],[Count]]</f>
        <v>0.4</v>
      </c>
      <c r="V108" s="1">
        <f>COUNTIFS(Table2[Sub-Sector],Table3[[#This Row],[Sub-Sector]],Table2[Sharpe Ratio],"&gt;=0.10")/Table3[[#This Row],[Count]]</f>
        <v>0.2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529.5</v>
      </c>
      <c r="X108">
        <f>_xlfn.RANK.AVG(Table3[[#This Row],[Score]],Table3[Score],1)</f>
        <v>95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341</v>
      </c>
      <c r="Z108">
        <f>_xlfn.RANK.AVG(Table3[[#This Row],[Score 2 ]],Table3[[Score 2 ]],1)</f>
        <v>107.5</v>
      </c>
    </row>
    <row r="109" spans="1:26" x14ac:dyDescent="0.3">
      <c r="A109" t="s">
        <v>114</v>
      </c>
      <c r="B109">
        <f>COUNTIFS(Table2[Sub-Sector],Table3[[#This Row],[Sub-Sector]])</f>
        <v>4</v>
      </c>
      <c r="C109" s="1">
        <f>COUNTIFS(Table2[Sub-Sector],Table3[[#This Row],[Sub-Sector]],Table2[Uptrend],"Uptrend")/Table3[[#This Row],[Count]]</f>
        <v>0</v>
      </c>
      <c r="D109" s="1">
        <f>COUNTIFS(Table2[Sub-Sector],Table3[[#This Row],[Sub-Sector]],Table2[1W Return vs Nifty],"&gt;=5")/Table3[[#This Row],[Count]]</f>
        <v>0.25</v>
      </c>
      <c r="E109" s="1">
        <f>COUNTIFS(Table2[Sub-Sector],Table3[[#This Row],[Sub-Sector]],Table2[1M Return vs Nifty],"&gt;=5")/Table3[[#This Row],[Count]]</f>
        <v>0</v>
      </c>
      <c r="F109" s="1">
        <f>COUNTIFS(Table2[Sub-Sector],Table3[[#This Row],[Sub-Sector]],Table2[6M Return vs Nifty],"&gt;=10")/Table3[[#This Row],[Count]]</f>
        <v>0</v>
      </c>
      <c r="G109" s="1">
        <f>COUNTIFS(Table2[Sub-Sector],Table3[[#This Row],[Sub-Sector]],Table2[1Y Return vs Nifty],"&gt;=10")/Table3[[#This Row],[Count]]</f>
        <v>0</v>
      </c>
      <c r="H109" s="1">
        <f>COUNTIFS(Table2[Sub-Sector],Table3[[#This Row],[Sub-Sector]],Table2[RSI Exponential â€“ 14D],"&gt;=50")/Table3[[#This Row],[Count]]</f>
        <v>0.5</v>
      </c>
      <c r="I109" s="1">
        <f>COUNTIFS(Table2[Sub-Sector],Table3[[#This Row],[Sub-Sector]],Table2[Relative Volume],"&gt;=1")/Table3[[#This Row],[Count]]</f>
        <v>0.25</v>
      </c>
      <c r="J109" s="1">
        <f>COUNTIFS(Table2[Sub-Sector],Table3[[#This Row],[Sub-Sector]],Table2[% Away From Day Low],"&gt;=0.05")/Table3[[#This Row],[Count]]</f>
        <v>0</v>
      </c>
      <c r="K109" s="1">
        <f>COUNTIFS(Table2[Sub-Sector],Table3[[#This Row],[Sub-Sector]],Table2[% Away From Day High],"&lt;=0.05")/Table3[[#This Row],[Count]]</f>
        <v>1</v>
      </c>
      <c r="L109" s="1">
        <f>COUNTIFS(Table2[Sub-Sector],Table3[[#This Row],[Sub-Sector]],Table2[% Away From Current Week Low],"&gt;=0.05")/Table3[[#This Row],[Count]]</f>
        <v>0.25</v>
      </c>
      <c r="M109" s="1">
        <f>COUNTIFS(Table2[Sub-Sector],Table3[[#This Row],[Sub-Sector]],Table2[% Away From Current Week High],"&lt;=0.05")/Table3[[#This Row],[Count]]</f>
        <v>0.75</v>
      </c>
      <c r="N109" s="1">
        <f>COUNTIFS(Table2[Sub-Sector],Table3[[#This Row],[Sub-Sector]],Table2[% Away From Current Month Low],"&gt;=0.05")/Table3[[#This Row],[Count]]</f>
        <v>0.5</v>
      </c>
      <c r="O109" s="1">
        <f>COUNTIFS(Table2[Sub-Sector],Table3[[#This Row],[Sub-Sector]],Table2[% Away From Current Month High],"&lt;=0.05")/Table3[[#This Row],[Count]]</f>
        <v>0.25</v>
      </c>
      <c r="P109" s="1">
        <f>COUNTIFS(Table2[Sub-Sector],Table3[[#This Row],[Sub-Sector]],Table2[% Away From 52W High],"&lt;=10")/Table3[[#This Row],[Count]]</f>
        <v>0</v>
      </c>
      <c r="Q109" s="1">
        <f>COUNTIFS(Table2[Sub-Sector],Table3[[#This Row],[Sub-Sector]],Table2[% Away From 52W Low],"&gt;=10")/Table3[[#This Row],[Count]]</f>
        <v>0.75</v>
      </c>
      <c r="R109" s="1">
        <f>COUNTIFS(Table2[Sub-Sector],Table3[[#This Row],[Sub-Sector]],Table2[% Price above 20 EMA],"&gt;=0")/Table3[[#This Row],[Count]]</f>
        <v>0.25</v>
      </c>
      <c r="S109" s="1">
        <f>COUNTIFS(Table2[Sub-Sector],Table3[[#This Row],[Sub-Sector]],Table2[% Price above 50 EMA],"&gt;=0")/Table3[[#This Row],[Count]]</f>
        <v>0.25</v>
      </c>
      <c r="T109" s="1">
        <f>COUNTIFS(Table2[Sub-Sector],Table3[[#This Row],[Sub-Sector]],Table2[% Price above 200 EMA],"&gt;=0")/Table3[[#This Row],[Count]]</f>
        <v>0</v>
      </c>
      <c r="U109" s="1">
        <f>COUNTIFS(Table2[Sub-Sector],Table3[[#This Row],[Sub-Sector]],Table2[Rate of Change - Zone],"Positive")/Table3[[#This Row],[Count]]</f>
        <v>0.5</v>
      </c>
      <c r="V109" s="1">
        <f>COUNTIFS(Table2[Sub-Sector],Table3[[#This Row],[Sub-Sector]],Table2[Sharpe Ratio],"&gt;=0.10")/Table3[[#This Row],[Count]]</f>
        <v>0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603</v>
      </c>
      <c r="X109">
        <f>_xlfn.RANK.AVG(Table3[[#This Row],[Score]],Table3[Score],1)</f>
        <v>107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341</v>
      </c>
      <c r="Z109">
        <f>_xlfn.RANK.AVG(Table3[[#This Row],[Score 2 ]],Table3[[Score 2 ]],1)</f>
        <v>107.5</v>
      </c>
    </row>
    <row r="110" spans="1:26" x14ac:dyDescent="0.3">
      <c r="A110" t="s">
        <v>1349</v>
      </c>
      <c r="B110">
        <f>COUNTIFS(Table2[Sub-Sector],Table3[[#This Row],[Sub-Sector]])</f>
        <v>4</v>
      </c>
      <c r="C110" s="1">
        <f>COUNTIFS(Table2[Sub-Sector],Table3[[#This Row],[Sub-Sector]],Table2[Uptrend],"Uptrend")/Table3[[#This Row],[Count]]</f>
        <v>0.25</v>
      </c>
      <c r="D110" s="1">
        <f>COUNTIFS(Table2[Sub-Sector],Table3[[#This Row],[Sub-Sector]],Table2[1W Return vs Nifty],"&gt;=5")/Table3[[#This Row],[Count]]</f>
        <v>0.5</v>
      </c>
      <c r="E110" s="1">
        <f>COUNTIFS(Table2[Sub-Sector],Table3[[#This Row],[Sub-Sector]],Table2[1M Return vs Nifty],"&gt;=5")/Table3[[#This Row],[Count]]</f>
        <v>0.25</v>
      </c>
      <c r="F110" s="1">
        <f>COUNTIFS(Table2[Sub-Sector],Table3[[#This Row],[Sub-Sector]],Table2[6M Return vs Nifty],"&gt;=10")/Table3[[#This Row],[Count]]</f>
        <v>0.25</v>
      </c>
      <c r="G110" s="1">
        <f>COUNTIFS(Table2[Sub-Sector],Table3[[#This Row],[Sub-Sector]],Table2[1Y Return vs Nifty],"&gt;=10")/Table3[[#This Row],[Count]]</f>
        <v>0.25</v>
      </c>
      <c r="H110" s="1">
        <f>COUNTIFS(Table2[Sub-Sector],Table3[[#This Row],[Sub-Sector]],Table2[RSI Exponential â€“ 14D],"&gt;=50")/Table3[[#This Row],[Count]]</f>
        <v>0.5</v>
      </c>
      <c r="I110" s="1">
        <f>COUNTIFS(Table2[Sub-Sector],Table3[[#This Row],[Sub-Sector]],Table2[Relative Volume],"&gt;=1")/Table3[[#This Row],[Count]]</f>
        <v>0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1</v>
      </c>
      <c r="L110" s="1">
        <f>COUNTIFS(Table2[Sub-Sector],Table3[[#This Row],[Sub-Sector]],Table2[% Away From Current Week Low],"&gt;=0.05")/Table3[[#This Row],[Count]]</f>
        <v>0.25</v>
      </c>
      <c r="M110" s="1">
        <f>COUNTIFS(Table2[Sub-Sector],Table3[[#This Row],[Sub-Sector]],Table2[% Away From Current Week High],"&lt;=0.05")/Table3[[#This Row],[Count]]</f>
        <v>1</v>
      </c>
      <c r="N110" s="1">
        <f>COUNTIFS(Table2[Sub-Sector],Table3[[#This Row],[Sub-Sector]],Table2[% Away From Current Month Low],"&gt;=0.05")/Table3[[#This Row],[Count]]</f>
        <v>0.75</v>
      </c>
      <c r="O110" s="1">
        <f>COUNTIFS(Table2[Sub-Sector],Table3[[#This Row],[Sub-Sector]],Table2[% Away From Current Month High],"&lt;=0.05")/Table3[[#This Row],[Count]]</f>
        <v>0.25</v>
      </c>
      <c r="P110" s="1">
        <f>COUNTIFS(Table2[Sub-Sector],Table3[[#This Row],[Sub-Sector]],Table2[% Away From 52W High],"&lt;=10")/Table3[[#This Row],[Count]]</f>
        <v>0</v>
      </c>
      <c r="Q110" s="1">
        <f>COUNTIFS(Table2[Sub-Sector],Table3[[#This Row],[Sub-Sector]],Table2[% Away From 52W Low],"&gt;=10")/Table3[[#This Row],[Count]]</f>
        <v>0.75</v>
      </c>
      <c r="R110" s="1">
        <f>COUNTIFS(Table2[Sub-Sector],Table3[[#This Row],[Sub-Sector]],Table2[% Price above 20 EMA],"&gt;=0")/Table3[[#This Row],[Count]]</f>
        <v>0.75</v>
      </c>
      <c r="S110" s="1">
        <f>COUNTIFS(Table2[Sub-Sector],Table3[[#This Row],[Sub-Sector]],Table2[% Price above 50 EMA],"&gt;=0")/Table3[[#This Row],[Count]]</f>
        <v>0.25</v>
      </c>
      <c r="T110" s="1">
        <f>COUNTIFS(Table2[Sub-Sector],Table3[[#This Row],[Sub-Sector]],Table2[% Price above 200 EMA],"&gt;=0")/Table3[[#This Row],[Count]]</f>
        <v>0.25</v>
      </c>
      <c r="U110" s="1">
        <f>COUNTIFS(Table2[Sub-Sector],Table3[[#This Row],[Sub-Sector]],Table2[Rate of Change - Zone],"Positive")/Table3[[#This Row],[Count]]</f>
        <v>0.25</v>
      </c>
      <c r="V110" s="1">
        <f>COUNTIFS(Table2[Sub-Sector],Table3[[#This Row],[Sub-Sector]],Table2[Sharpe Ratio],"&gt;=0.10")/Table3[[#This Row],[Count]]</f>
        <v>0.5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492</v>
      </c>
      <c r="X110">
        <f>_xlfn.RANK.AVG(Table3[[#This Row],[Score]],Table3[Score],1)</f>
        <v>83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343.5</v>
      </c>
      <c r="Z110">
        <f>_xlfn.RANK.AVG(Table3[[#This Row],[Score 2 ]],Table3[[Score 2 ]],1)</f>
        <v>109</v>
      </c>
    </row>
    <row r="111" spans="1:26" x14ac:dyDescent="0.3">
      <c r="A111" t="s">
        <v>69</v>
      </c>
      <c r="B111">
        <f>COUNTIFS(Table2[Sub-Sector],Table3[[#This Row],[Sub-Sector]])</f>
        <v>3</v>
      </c>
      <c r="C111" s="1">
        <f>COUNTIFS(Table2[Sub-Sector],Table3[[#This Row],[Sub-Sector]],Table2[Uptrend],"Uptrend")/Table3[[#This Row],[Count]]</f>
        <v>0</v>
      </c>
      <c r="D111" s="1">
        <f>COUNTIFS(Table2[Sub-Sector],Table3[[#This Row],[Sub-Sector]],Table2[1W Return vs Nifty],"&gt;=5")/Table3[[#This Row],[Count]]</f>
        <v>0</v>
      </c>
      <c r="E111" s="1">
        <f>COUNTIFS(Table2[Sub-Sector],Table3[[#This Row],[Sub-Sector]],Table2[1M Return vs Nifty],"&gt;=5")/Table3[[#This Row],[Count]]</f>
        <v>0.33333333333333331</v>
      </c>
      <c r="F111" s="1">
        <f>COUNTIFS(Table2[Sub-Sector],Table3[[#This Row],[Sub-Sector]],Table2[6M Return vs Nifty],"&gt;=10")/Table3[[#This Row],[Count]]</f>
        <v>0</v>
      </c>
      <c r="G111" s="1">
        <f>COUNTIFS(Table2[Sub-Sector],Table3[[#This Row],[Sub-Sector]],Table2[1Y Return vs Nifty],"&gt;=10")/Table3[[#This Row],[Count]]</f>
        <v>0.66666666666666663</v>
      </c>
      <c r="H111" s="1">
        <f>COUNTIFS(Table2[Sub-Sector],Table3[[#This Row],[Sub-Sector]],Table2[RSI Exponential â€“ 14D],"&gt;=50")/Table3[[#This Row],[Count]]</f>
        <v>0.33333333333333331</v>
      </c>
      <c r="I111" s="1">
        <f>COUNTIFS(Table2[Sub-Sector],Table3[[#This Row],[Sub-Sector]],Table2[Relative Volume],"&gt;=1")/Table3[[#This Row],[Count]]</f>
        <v>0</v>
      </c>
      <c r="J111" s="1">
        <f>COUNTIFS(Table2[Sub-Sector],Table3[[#This Row],[Sub-Sector]],Table2[% Away From Day Low],"&gt;=0.05")/Table3[[#This Row],[Count]]</f>
        <v>0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0</v>
      </c>
      <c r="M111" s="1">
        <f>COUNTIFS(Table2[Sub-Sector],Table3[[#This Row],[Sub-Sector]],Table2[% Away From Current Week High],"&lt;=0.05")/Table3[[#This Row],[Count]]</f>
        <v>0.66666666666666663</v>
      </c>
      <c r="N111" s="1">
        <f>COUNTIFS(Table2[Sub-Sector],Table3[[#This Row],[Sub-Sector]],Table2[% Away From Current Month Low],"&gt;=0.05")/Table3[[#This Row],[Count]]</f>
        <v>1</v>
      </c>
      <c r="O111" s="1">
        <f>COUNTIFS(Table2[Sub-Sector],Table3[[#This Row],[Sub-Sector]],Table2[% Away From Current Month High],"&lt;=0.05")/Table3[[#This Row],[Count]]</f>
        <v>0</v>
      </c>
      <c r="P111" s="1">
        <f>COUNTIFS(Table2[Sub-Sector],Table3[[#This Row],[Sub-Sector]],Table2[% Away From 52W High],"&lt;=10")/Table3[[#This Row],[Count]]</f>
        <v>0</v>
      </c>
      <c r="Q111" s="1">
        <f>COUNTIFS(Table2[Sub-Sector],Table3[[#This Row],[Sub-Sector]],Table2[% Away From 52W Low],"&gt;=10")/Table3[[#This Row],[Count]]</f>
        <v>1</v>
      </c>
      <c r="R111" s="1">
        <f>COUNTIFS(Table2[Sub-Sector],Table3[[#This Row],[Sub-Sector]],Table2[% Price above 20 EMA],"&gt;=0")/Table3[[#This Row],[Count]]</f>
        <v>0</v>
      </c>
      <c r="S111" s="1">
        <f>COUNTIFS(Table2[Sub-Sector],Table3[[#This Row],[Sub-Sector]],Table2[% Price above 50 EMA],"&gt;=0")/Table3[[#This Row],[Count]]</f>
        <v>0</v>
      </c>
      <c r="T111" s="1">
        <f>COUNTIFS(Table2[Sub-Sector],Table3[[#This Row],[Sub-Sector]],Table2[% Price above 200 EMA],"&gt;=0")/Table3[[#This Row],[Count]]</f>
        <v>0.33333333333333331</v>
      </c>
      <c r="U111" s="1">
        <f>COUNTIFS(Table2[Sub-Sector],Table3[[#This Row],[Sub-Sector]],Table2[Rate of Change - Zone],"Positive")/Table3[[#This Row],[Count]]</f>
        <v>0</v>
      </c>
      <c r="V111" s="1">
        <f>COUNTIFS(Table2[Sub-Sector],Table3[[#This Row],[Sub-Sector]],Table2[Sharpe Ratio],"&gt;=0.10")/Table3[[#This Row],[Count]]</f>
        <v>0.33333333333333331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601</v>
      </c>
      <c r="X111">
        <f>_xlfn.RANK.AVG(Table3[[#This Row],[Score]],Table3[Score],1)</f>
        <v>106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344</v>
      </c>
      <c r="Z111">
        <f>_xlfn.RANK.AVG(Table3[[#This Row],[Score 2 ]],Table3[[Score 2 ]],1)</f>
        <v>110</v>
      </c>
    </row>
    <row r="112" spans="1:26" x14ac:dyDescent="0.3">
      <c r="A112" t="s">
        <v>1628</v>
      </c>
      <c r="B112">
        <f>COUNTIFS(Table2[Sub-Sector],Table3[[#This Row],[Sub-Sector]])</f>
        <v>2</v>
      </c>
      <c r="C112" s="1">
        <f>COUNTIFS(Table2[Sub-Sector],Table3[[#This Row],[Sub-Sector]],Table2[Uptrend],"Uptrend")/Table3[[#This Row],[Count]]</f>
        <v>0.5</v>
      </c>
      <c r="D112" s="1">
        <f>COUNTIFS(Table2[Sub-Sector],Table3[[#This Row],[Sub-Sector]],Table2[1W Return vs Nifty],"&gt;=5")/Table3[[#This Row],[Count]]</f>
        <v>0</v>
      </c>
      <c r="E112" s="1">
        <f>COUNTIFS(Table2[Sub-Sector],Table3[[#This Row],[Sub-Sector]],Table2[1M Return vs Nifty],"&gt;=5")/Table3[[#This Row],[Count]]</f>
        <v>0.5</v>
      </c>
      <c r="F112" s="1">
        <f>COUNTIFS(Table2[Sub-Sector],Table3[[#This Row],[Sub-Sector]],Table2[6M Return vs Nifty],"&gt;=10")/Table3[[#This Row],[Count]]</f>
        <v>0.5</v>
      </c>
      <c r="G112" s="1">
        <f>COUNTIFS(Table2[Sub-Sector],Table3[[#This Row],[Sub-Sector]],Table2[1Y Return vs Nifty],"&gt;=10")/Table3[[#This Row],[Count]]</f>
        <v>0</v>
      </c>
      <c r="H112" s="1">
        <f>COUNTIFS(Table2[Sub-Sector],Table3[[#This Row],[Sub-Sector]],Table2[RSI Exponential â€“ 14D],"&gt;=50")/Table3[[#This Row],[Count]]</f>
        <v>0.5</v>
      </c>
      <c r="I112" s="1">
        <f>COUNTIFS(Table2[Sub-Sector],Table3[[#This Row],[Sub-Sector]],Table2[Relative Volume],"&gt;=1")/Table3[[#This Row],[Count]]</f>
        <v>0</v>
      </c>
      <c r="J112" s="1">
        <f>COUNTIFS(Table2[Sub-Sector],Table3[[#This Row],[Sub-Sector]],Table2[% Away From Day Low],"&gt;=0.05")/Table3[[#This Row],[Count]]</f>
        <v>0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0.5</v>
      </c>
      <c r="M112" s="1">
        <f>COUNTIFS(Table2[Sub-Sector],Table3[[#This Row],[Sub-Sector]],Table2[% Away From Current Week High],"&lt;=0.05")/Table3[[#This Row],[Count]]</f>
        <v>1</v>
      </c>
      <c r="N112" s="1">
        <f>COUNTIFS(Table2[Sub-Sector],Table3[[#This Row],[Sub-Sector]],Table2[% Away From Current Month Low],"&gt;=0.05")/Table3[[#This Row],[Count]]</f>
        <v>0.5</v>
      </c>
      <c r="O112" s="1">
        <f>COUNTIFS(Table2[Sub-Sector],Table3[[#This Row],[Sub-Sector]],Table2[% Away From Current Month High],"&lt;=0.05")/Table3[[#This Row],[Count]]</f>
        <v>0</v>
      </c>
      <c r="P112" s="1">
        <f>COUNTIFS(Table2[Sub-Sector],Table3[[#This Row],[Sub-Sector]],Table2[% Away From 52W High],"&lt;=10")/Table3[[#This Row],[Count]]</f>
        <v>0</v>
      </c>
      <c r="Q112" s="1">
        <f>COUNTIFS(Table2[Sub-Sector],Table3[[#This Row],[Sub-Sector]],Table2[% Away From 52W Low],"&gt;=10")/Table3[[#This Row],[Count]]</f>
        <v>0.5</v>
      </c>
      <c r="R112" s="1">
        <f>COUNTIFS(Table2[Sub-Sector],Table3[[#This Row],[Sub-Sector]],Table2[% Price above 20 EMA],"&gt;=0")/Table3[[#This Row],[Count]]</f>
        <v>0.5</v>
      </c>
      <c r="S112" s="1">
        <f>COUNTIFS(Table2[Sub-Sector],Table3[[#This Row],[Sub-Sector]],Table2[% Price above 50 EMA],"&gt;=0")/Table3[[#This Row],[Count]]</f>
        <v>0.5</v>
      </c>
      <c r="T112" s="1">
        <f>COUNTIFS(Table2[Sub-Sector],Table3[[#This Row],[Sub-Sector]],Table2[% Price above 200 EMA],"&gt;=0")/Table3[[#This Row],[Count]]</f>
        <v>0.5</v>
      </c>
      <c r="U112" s="1">
        <f>COUNTIFS(Table2[Sub-Sector],Table3[[#This Row],[Sub-Sector]],Table2[Rate of Change - Zone],"Positive")/Table3[[#This Row],[Count]]</f>
        <v>0</v>
      </c>
      <c r="V112" s="1">
        <f>COUNTIFS(Table2[Sub-Sector],Table3[[#This Row],[Sub-Sector]],Table2[Sharpe Ratio],"&gt;=0.10")/Table3[[#This Row],[Count]]</f>
        <v>0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513</v>
      </c>
      <c r="X112">
        <f>_xlfn.RANK.AVG(Table3[[#This Row],[Score]],Table3[Score],1)</f>
        <v>85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353</v>
      </c>
      <c r="Z112">
        <f>_xlfn.RANK.AVG(Table3[[#This Row],[Score 2 ]],Table3[[Score 2 ]],1)</f>
        <v>111</v>
      </c>
    </row>
    <row r="113" spans="1:26" x14ac:dyDescent="0.3">
      <c r="A113" t="s">
        <v>2100</v>
      </c>
      <c r="B113">
        <f>COUNTIFS(Table2[Sub-Sector],Table3[[#This Row],[Sub-Sector]])</f>
        <v>3</v>
      </c>
      <c r="C113" s="1">
        <f>COUNTIFS(Table2[Sub-Sector],Table3[[#This Row],[Sub-Sector]],Table2[Uptrend],"Uptrend")/Table3[[#This Row],[Count]]</f>
        <v>0</v>
      </c>
      <c r="D113" s="1">
        <f>COUNTIFS(Table2[Sub-Sector],Table3[[#This Row],[Sub-Sector]],Table2[1W Return vs Nifty],"&gt;=5")/Table3[[#This Row],[Count]]</f>
        <v>0</v>
      </c>
      <c r="E113" s="1">
        <f>COUNTIFS(Table2[Sub-Sector],Table3[[#This Row],[Sub-Sector]],Table2[1M Return vs Nifty],"&gt;=5")/Table3[[#This Row],[Count]]</f>
        <v>0</v>
      </c>
      <c r="F113" s="1">
        <f>COUNTIFS(Table2[Sub-Sector],Table3[[#This Row],[Sub-Sector]],Table2[6M Return vs Nifty],"&gt;=10")/Table3[[#This Row],[Count]]</f>
        <v>0</v>
      </c>
      <c r="G113" s="1">
        <f>COUNTIFS(Table2[Sub-Sector],Table3[[#This Row],[Sub-Sector]],Table2[1Y Return vs Nifty],"&gt;=10")/Table3[[#This Row],[Count]]</f>
        <v>0</v>
      </c>
      <c r="H113" s="1">
        <f>COUNTIFS(Table2[Sub-Sector],Table3[[#This Row],[Sub-Sector]],Table2[RSI Exponential â€“ 14D],"&gt;=50")/Table3[[#This Row],[Count]]</f>
        <v>0</v>
      </c>
      <c r="I113" s="1">
        <f>COUNTIFS(Table2[Sub-Sector],Table3[[#This Row],[Sub-Sector]],Table2[Relative Volume],"&gt;=1")/Table3[[#This Row],[Count]]</f>
        <v>0.33333333333333331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1</v>
      </c>
      <c r="L113" s="1">
        <f>COUNTIFS(Table2[Sub-Sector],Table3[[#This Row],[Sub-Sector]],Table2[% Away From Current Week Low],"&gt;=0.05")/Table3[[#This Row],[Count]]</f>
        <v>0.33333333333333331</v>
      </c>
      <c r="M113" s="1">
        <f>COUNTIFS(Table2[Sub-Sector],Table3[[#This Row],[Sub-Sector]],Table2[% Away From Current Week High],"&lt;=0.05")/Table3[[#This Row],[Count]]</f>
        <v>0.33333333333333331</v>
      </c>
      <c r="N113" s="1">
        <f>COUNTIFS(Table2[Sub-Sector],Table3[[#This Row],[Sub-Sector]],Table2[% Away From Current Month Low],"&gt;=0.05")/Table3[[#This Row],[Count]]</f>
        <v>0.66666666666666663</v>
      </c>
      <c r="O113" s="1">
        <f>COUNTIFS(Table2[Sub-Sector],Table3[[#This Row],[Sub-Sector]],Table2[% Away From Current Month High],"&lt;=0.05")/Table3[[#This Row],[Count]]</f>
        <v>0</v>
      </c>
      <c r="P113" s="1">
        <f>COUNTIFS(Table2[Sub-Sector],Table3[[#This Row],[Sub-Sector]],Table2[% Away From 52W High],"&lt;=10")/Table3[[#This Row],[Count]]</f>
        <v>0</v>
      </c>
      <c r="Q113" s="1">
        <f>COUNTIFS(Table2[Sub-Sector],Table3[[#This Row],[Sub-Sector]],Table2[% Away From 52W Low],"&gt;=10")/Table3[[#This Row],[Count]]</f>
        <v>0.33333333333333331</v>
      </c>
      <c r="R113" s="1">
        <f>COUNTIFS(Table2[Sub-Sector],Table3[[#This Row],[Sub-Sector]],Table2[% Price above 20 EMA],"&gt;=0")/Table3[[#This Row],[Count]]</f>
        <v>0</v>
      </c>
      <c r="S113" s="1">
        <f>COUNTIFS(Table2[Sub-Sector],Table3[[#This Row],[Sub-Sector]],Table2[% Price above 50 EMA],"&gt;=0")/Table3[[#This Row],[Count]]</f>
        <v>0</v>
      </c>
      <c r="T113" s="1">
        <f>COUNTIFS(Table2[Sub-Sector],Table3[[#This Row],[Sub-Sector]],Table2[% Price above 200 EMA],"&gt;=0")/Table3[[#This Row],[Count]]</f>
        <v>0</v>
      </c>
      <c r="U113" s="1">
        <f>COUNTIFS(Table2[Sub-Sector],Table3[[#This Row],[Sub-Sector]],Table2[Rate of Change - Zone],"Positive")/Table3[[#This Row],[Count]]</f>
        <v>0</v>
      </c>
      <c r="V113" s="1">
        <f>COUNTIFS(Table2[Sub-Sector],Table3[[#This Row],[Sub-Sector]],Table2[Sharpe Ratio],"&gt;=0.10")/Table3[[#This Row],[Count]]</f>
        <v>0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665</v>
      </c>
      <c r="X113">
        <f>_xlfn.RANK.AVG(Table3[[#This Row],[Score]],Table3[Score],1)</f>
        <v>113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366.5</v>
      </c>
      <c r="Z113">
        <f>_xlfn.RANK.AVG(Table3[[#This Row],[Score 2 ]],Table3[[Score 2 ]],1)</f>
        <v>112</v>
      </c>
    </row>
    <row r="114" spans="1:26" x14ac:dyDescent="0.3">
      <c r="A114" t="s">
        <v>1467</v>
      </c>
      <c r="B114">
        <f>COUNTIFS(Table2[Sub-Sector],Table3[[#This Row],[Sub-Sector]])</f>
        <v>2</v>
      </c>
      <c r="C114" s="1">
        <f>COUNTIFS(Table2[Sub-Sector],Table3[[#This Row],[Sub-Sector]],Table2[Uptrend],"Uptrend")/Table3[[#This Row],[Count]]</f>
        <v>0</v>
      </c>
      <c r="D114" s="1">
        <f>COUNTIFS(Table2[Sub-Sector],Table3[[#This Row],[Sub-Sector]],Table2[1W Return vs Nifty],"&gt;=5")/Table3[[#This Row],[Count]]</f>
        <v>0</v>
      </c>
      <c r="E114" s="1">
        <f>COUNTIFS(Table2[Sub-Sector],Table3[[#This Row],[Sub-Sector]],Table2[1M Return vs Nifty],"&gt;=5")/Table3[[#This Row],[Count]]</f>
        <v>0</v>
      </c>
      <c r="F114" s="1">
        <f>COUNTIFS(Table2[Sub-Sector],Table3[[#This Row],[Sub-Sector]],Table2[6M Return vs Nifty],"&gt;=10")/Table3[[#This Row],[Count]]</f>
        <v>0</v>
      </c>
      <c r="G114" s="1">
        <f>COUNTIFS(Table2[Sub-Sector],Table3[[#This Row],[Sub-Sector]],Table2[1Y Return vs Nifty],"&gt;=10")/Table3[[#This Row],[Count]]</f>
        <v>0</v>
      </c>
      <c r="H114" s="1">
        <f>COUNTIFS(Table2[Sub-Sector],Table3[[#This Row],[Sub-Sector]],Table2[RSI Exponential â€“ 14D],"&gt;=50")/Table3[[#This Row],[Count]]</f>
        <v>1</v>
      </c>
      <c r="I114" s="1">
        <f>COUNTIFS(Table2[Sub-Sector],Table3[[#This Row],[Sub-Sector]],Table2[Relative Volume],"&gt;=1")/Table3[[#This Row],[Count]]</f>
        <v>0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1</v>
      </c>
      <c r="L114" s="1">
        <f>COUNTIFS(Table2[Sub-Sector],Table3[[#This Row],[Sub-Sector]],Table2[% Away From Current Week Low],"&gt;=0.05")/Table3[[#This Row],[Count]]</f>
        <v>0</v>
      </c>
      <c r="M114" s="1">
        <f>COUNTIFS(Table2[Sub-Sector],Table3[[#This Row],[Sub-Sector]],Table2[% Away From Current Week High],"&lt;=0.05")/Table3[[#This Row],[Count]]</f>
        <v>1</v>
      </c>
      <c r="N114" s="1">
        <f>COUNTIFS(Table2[Sub-Sector],Table3[[#This Row],[Sub-Sector]],Table2[% Away From Current Month Low],"&gt;=0.05")/Table3[[#This Row],[Count]]</f>
        <v>1</v>
      </c>
      <c r="O114" s="1">
        <f>COUNTIFS(Table2[Sub-Sector],Table3[[#This Row],[Sub-Sector]],Table2[% Away From Current Month High],"&lt;=0.05")/Table3[[#This Row],[Count]]</f>
        <v>0.5</v>
      </c>
      <c r="P114" s="1">
        <f>COUNTIFS(Table2[Sub-Sector],Table3[[#This Row],[Sub-Sector]],Table2[% Away From 52W High],"&lt;=10")/Table3[[#This Row],[Count]]</f>
        <v>0</v>
      </c>
      <c r="Q114" s="1">
        <f>COUNTIFS(Table2[Sub-Sector],Table3[[#This Row],[Sub-Sector]],Table2[% Away From 52W Low],"&gt;=10")/Table3[[#This Row],[Count]]</f>
        <v>0.5</v>
      </c>
      <c r="R114" s="1">
        <f>COUNTIFS(Table2[Sub-Sector],Table3[[#This Row],[Sub-Sector]],Table2[% Price above 20 EMA],"&gt;=0")/Table3[[#This Row],[Count]]</f>
        <v>0</v>
      </c>
      <c r="S114" s="1">
        <f>COUNTIFS(Table2[Sub-Sector],Table3[[#This Row],[Sub-Sector]],Table2[% Price above 50 EMA],"&gt;=0")/Table3[[#This Row],[Count]]</f>
        <v>0</v>
      </c>
      <c r="T114" s="1">
        <f>COUNTIFS(Table2[Sub-Sector],Table3[[#This Row],[Sub-Sector]],Table2[% Price above 200 EMA],"&gt;=0")/Table3[[#This Row],[Count]]</f>
        <v>0</v>
      </c>
      <c r="U114" s="1">
        <f>COUNTIFS(Table2[Sub-Sector],Table3[[#This Row],[Sub-Sector]],Table2[Rate of Change - Zone],"Positive")/Table3[[#This Row],[Count]]</f>
        <v>0.5</v>
      </c>
      <c r="V114" s="1">
        <f>COUNTIFS(Table2[Sub-Sector],Table3[[#This Row],[Sub-Sector]],Table2[Sharpe Ratio],"&gt;=0.10")/Table3[[#This Row],[Count]]</f>
        <v>0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675</v>
      </c>
      <c r="X114">
        <f>_xlfn.RANK.AVG(Table3[[#This Row],[Score]],Table3[Score],1)</f>
        <v>114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376.5</v>
      </c>
      <c r="Z114">
        <f>_xlfn.RANK.AVG(Table3[[#This Row],[Score 2 ]],Table3[[Score 2 ]],1)</f>
        <v>113</v>
      </c>
    </row>
    <row r="115" spans="1:26" x14ac:dyDescent="0.3">
      <c r="A115" t="s">
        <v>958</v>
      </c>
      <c r="B115">
        <f>COUNTIFS(Table2[Sub-Sector],Table3[[#This Row],[Sub-Sector]])</f>
        <v>3</v>
      </c>
      <c r="C115" s="1">
        <f>COUNTIFS(Table2[Sub-Sector],Table3[[#This Row],[Sub-Sector]],Table2[Uptrend],"Uptrend")/Table3[[#This Row],[Count]]</f>
        <v>0</v>
      </c>
      <c r="D115" s="1">
        <f>COUNTIFS(Table2[Sub-Sector],Table3[[#This Row],[Sub-Sector]],Table2[1W Return vs Nifty],"&gt;=5")/Table3[[#This Row],[Count]]</f>
        <v>0.66666666666666663</v>
      </c>
      <c r="E115" s="1">
        <f>COUNTIFS(Table2[Sub-Sector],Table3[[#This Row],[Sub-Sector]],Table2[1M Return vs Nifty],"&gt;=5")/Table3[[#This Row],[Count]]</f>
        <v>0</v>
      </c>
      <c r="F115" s="1">
        <f>COUNTIFS(Table2[Sub-Sector],Table3[[#This Row],[Sub-Sector]],Table2[6M Return vs Nifty],"&gt;=10")/Table3[[#This Row],[Count]]</f>
        <v>0</v>
      </c>
      <c r="G115" s="1">
        <f>COUNTIFS(Table2[Sub-Sector],Table3[[#This Row],[Sub-Sector]],Table2[1Y Return vs Nifty],"&gt;=10")/Table3[[#This Row],[Count]]</f>
        <v>0</v>
      </c>
      <c r="H115" s="1">
        <f>COUNTIFS(Table2[Sub-Sector],Table3[[#This Row],[Sub-Sector]],Table2[RSI Exponential â€“ 14D],"&gt;=50")/Table3[[#This Row],[Count]]</f>
        <v>1</v>
      </c>
      <c r="I115" s="1">
        <f>COUNTIFS(Table2[Sub-Sector],Table3[[#This Row],[Sub-Sector]],Table2[Relative Volume],"&gt;=1")/Table3[[#This Row],[Count]]</f>
        <v>0</v>
      </c>
      <c r="J115" s="1">
        <f>COUNTIFS(Table2[Sub-Sector],Table3[[#This Row],[Sub-Sector]],Table2[% Away From Day Low],"&gt;=0.05")/Table3[[#This Row],[Count]]</f>
        <v>0</v>
      </c>
      <c r="K115" s="1">
        <f>COUNTIFS(Table2[Sub-Sector],Table3[[#This Row],[Sub-Sector]],Table2[% Away From Day High],"&lt;=0.05")/Table3[[#This Row],[Count]]</f>
        <v>1</v>
      </c>
      <c r="L115" s="1">
        <f>COUNTIFS(Table2[Sub-Sector],Table3[[#This Row],[Sub-Sector]],Table2[% Away From Current Week Low],"&gt;=0.05")/Table3[[#This Row],[Count]]</f>
        <v>0.66666666666666663</v>
      </c>
      <c r="M115" s="1">
        <f>COUNTIFS(Table2[Sub-Sector],Table3[[#This Row],[Sub-Sector]],Table2[% Away From Current Week High],"&lt;=0.05")/Table3[[#This Row],[Count]]</f>
        <v>1</v>
      </c>
      <c r="N115" s="1">
        <f>COUNTIFS(Table2[Sub-Sector],Table3[[#This Row],[Sub-Sector]],Table2[% Away From Current Month Low],"&gt;=0.05")/Table3[[#This Row],[Count]]</f>
        <v>1</v>
      </c>
      <c r="O115" s="1">
        <f>COUNTIFS(Table2[Sub-Sector],Table3[[#This Row],[Sub-Sector]],Table2[% Away From Current Month High],"&lt;=0.05")/Table3[[#This Row],[Count]]</f>
        <v>0.33333333333333331</v>
      </c>
      <c r="P115" s="1">
        <f>COUNTIFS(Table2[Sub-Sector],Table3[[#This Row],[Sub-Sector]],Table2[% Away From 52W High],"&lt;=10")/Table3[[#This Row],[Count]]</f>
        <v>0</v>
      </c>
      <c r="Q115" s="1">
        <f>COUNTIFS(Table2[Sub-Sector],Table3[[#This Row],[Sub-Sector]],Table2[% Away From 52W Low],"&gt;=10")/Table3[[#This Row],[Count]]</f>
        <v>1</v>
      </c>
      <c r="R115" s="1">
        <f>COUNTIFS(Table2[Sub-Sector],Table3[[#This Row],[Sub-Sector]],Table2[% Price above 20 EMA],"&gt;=0")/Table3[[#This Row],[Count]]</f>
        <v>0.66666666666666663</v>
      </c>
      <c r="S115" s="1">
        <f>COUNTIFS(Table2[Sub-Sector],Table3[[#This Row],[Sub-Sector]],Table2[% Price above 50 EMA],"&gt;=0")/Table3[[#This Row],[Count]]</f>
        <v>0</v>
      </c>
      <c r="T115" s="1">
        <f>COUNTIFS(Table2[Sub-Sector],Table3[[#This Row],[Sub-Sector]],Table2[% Price above 200 EMA],"&gt;=0")/Table3[[#This Row],[Count]]</f>
        <v>0.33333333333333331</v>
      </c>
      <c r="U115" s="1">
        <f>COUNTIFS(Table2[Sub-Sector],Table3[[#This Row],[Sub-Sector]],Table2[Rate of Change - Zone],"Positive")/Table3[[#This Row],[Count]]</f>
        <v>0.33333333333333331</v>
      </c>
      <c r="V115" s="1">
        <f>COUNTIFS(Table2[Sub-Sector],Table3[[#This Row],[Sub-Sector]],Table2[Sharpe Ratio],"&gt;=0.10")/Table3[[#This Row],[Count]]</f>
        <v>0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612.5</v>
      </c>
      <c r="X115">
        <f>_xlfn.RANK.AVG(Table3[[#This Row],[Score]],Table3[Score],1)</f>
        <v>110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395.5</v>
      </c>
      <c r="Z115">
        <f>_xlfn.RANK.AVG(Table3[[#This Row],[Score 2 ]],Table3[[Score 2 ]],1)</f>
        <v>114</v>
      </c>
    </row>
    <row r="116" spans="1:26" x14ac:dyDescent="0.3">
      <c r="A116" t="s">
        <v>362</v>
      </c>
      <c r="B116">
        <f>COUNTIFS(Table2[Sub-Sector],Table3[[#This Row],[Sub-Sector]])</f>
        <v>1</v>
      </c>
      <c r="C116" s="1">
        <f>COUNTIFS(Table2[Sub-Sector],Table3[[#This Row],[Sub-Sector]],Table2[Uptrend],"Uptrend")/Table3[[#This Row],[Count]]</f>
        <v>0</v>
      </c>
      <c r="D116" s="1">
        <f>COUNTIFS(Table2[Sub-Sector],Table3[[#This Row],[Sub-Sector]],Table2[1W Return vs Nifty],"&gt;=5")/Table3[[#This Row],[Count]]</f>
        <v>0</v>
      </c>
      <c r="E116" s="1">
        <f>COUNTIFS(Table2[Sub-Sector],Table3[[#This Row],[Sub-Sector]],Table2[1M Return vs Nifty],"&gt;=5")/Table3[[#This Row],[Count]]</f>
        <v>0</v>
      </c>
      <c r="F116" s="1">
        <f>COUNTIFS(Table2[Sub-Sector],Table3[[#This Row],[Sub-Sector]],Table2[6M Return vs Nifty],"&gt;=10")/Table3[[#This Row],[Count]]</f>
        <v>0</v>
      </c>
      <c r="G116" s="1">
        <f>COUNTIFS(Table2[Sub-Sector],Table3[[#This Row],[Sub-Sector]],Table2[1Y Return vs Nifty],"&gt;=10")/Table3[[#This Row],[Count]]</f>
        <v>0</v>
      </c>
      <c r="H116" s="1">
        <f>COUNTIFS(Table2[Sub-Sector],Table3[[#This Row],[Sub-Sector]],Table2[RSI Exponential â€“ 14D],"&gt;=50")/Table3[[#This Row],[Count]]</f>
        <v>1</v>
      </c>
      <c r="I116" s="1">
        <f>COUNTIFS(Table2[Sub-Sector],Table3[[#This Row],[Sub-Sector]],Table2[Relative Volume],"&gt;=1")/Table3[[#This Row],[Count]]</f>
        <v>0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0</v>
      </c>
      <c r="M116" s="1">
        <f>COUNTIFS(Table2[Sub-Sector],Table3[[#This Row],[Sub-Sector]],Table2[% Away From Current Week High],"&lt;=0.05")/Table3[[#This Row],[Count]]</f>
        <v>1</v>
      </c>
      <c r="N116" s="1">
        <f>COUNTIFS(Table2[Sub-Sector],Table3[[#This Row],[Sub-Sector]],Table2[% Away From Current Month Low],"&gt;=0.05")/Table3[[#This Row],[Count]]</f>
        <v>1</v>
      </c>
      <c r="O116" s="1">
        <f>COUNTIFS(Table2[Sub-Sector],Table3[[#This Row],[Sub-Sector]],Table2[% Away From Current Month High],"&lt;=0.05")/Table3[[#This Row],[Count]]</f>
        <v>0</v>
      </c>
      <c r="P116" s="1">
        <f>COUNTIFS(Table2[Sub-Sector],Table3[[#This Row],[Sub-Sector]],Table2[% Away From 52W High],"&lt;=10")/Table3[[#This Row],[Count]]</f>
        <v>0</v>
      </c>
      <c r="Q116" s="1">
        <f>COUNTIFS(Table2[Sub-Sector],Table3[[#This Row],[Sub-Sector]],Table2[% Away From 52W Low],"&gt;=10")/Table3[[#This Row],[Count]]</f>
        <v>1</v>
      </c>
      <c r="R116" s="1">
        <f>COUNTIFS(Table2[Sub-Sector],Table3[[#This Row],[Sub-Sector]],Table2[% Price above 20 EMA],"&gt;=0")/Table3[[#This Row],[Count]]</f>
        <v>1</v>
      </c>
      <c r="S116" s="1">
        <f>COUNTIFS(Table2[Sub-Sector],Table3[[#This Row],[Sub-Sector]],Table2[% Price above 50 EMA],"&gt;=0")/Table3[[#This Row],[Count]]</f>
        <v>1</v>
      </c>
      <c r="T116" s="1">
        <f>COUNTIFS(Table2[Sub-Sector],Table3[[#This Row],[Sub-Sector]],Table2[% Price above 200 EMA],"&gt;=0")/Table3[[#This Row],[Count]]</f>
        <v>1</v>
      </c>
      <c r="U116" s="1">
        <f>COUNTIFS(Table2[Sub-Sector],Table3[[#This Row],[Sub-Sector]],Table2[Rate of Change - Zone],"Positive")/Table3[[#This Row],[Count]]</f>
        <v>0</v>
      </c>
      <c r="V116" s="1">
        <f>COUNTIFS(Table2[Sub-Sector],Table3[[#This Row],[Sub-Sector]],Table2[Sharpe Ratio],"&gt;=0.10")/Table3[[#This Row],[Count]]</f>
        <v>0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715</v>
      </c>
      <c r="X116">
        <f>_xlfn.RANK.AVG(Table3[[#This Row],[Score]],Table3[Score],1)</f>
        <v>117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416.5</v>
      </c>
      <c r="Z116">
        <f>_xlfn.RANK.AVG(Table3[[#This Row],[Score 2 ]],Table3[[Score 2 ]],1)</f>
        <v>117</v>
      </c>
    </row>
    <row r="117" spans="1:26" x14ac:dyDescent="0.3">
      <c r="A117" t="s">
        <v>100</v>
      </c>
      <c r="B117">
        <f>COUNTIFS(Table2[Sub-Sector],Table3[[#This Row],[Sub-Sector]])</f>
        <v>1</v>
      </c>
      <c r="C117" s="1">
        <f>COUNTIFS(Table2[Sub-Sector],Table3[[#This Row],[Sub-Sector]],Table2[Uptrend],"Uptrend")/Table3[[#This Row],[Count]]</f>
        <v>0</v>
      </c>
      <c r="D117" s="1">
        <f>COUNTIFS(Table2[Sub-Sector],Table3[[#This Row],[Sub-Sector]],Table2[1W Return vs Nifty],"&gt;=5")/Table3[[#This Row],[Count]]</f>
        <v>0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0</v>
      </c>
      <c r="G117" s="1">
        <f>COUNTIFS(Table2[Sub-Sector],Table3[[#This Row],[Sub-Sector]],Table2[1Y Return vs Nifty],"&gt;=10")/Table3[[#This Row],[Count]]</f>
        <v>0</v>
      </c>
      <c r="H117" s="1">
        <f>COUNTIFS(Table2[Sub-Sector],Table3[[#This Row],[Sub-Sector]],Table2[RSI Exponential â€“ 14D],"&gt;=50")/Table3[[#This Row],[Count]]</f>
        <v>0</v>
      </c>
      <c r="I117" s="1">
        <f>COUNTIFS(Table2[Sub-Sector],Table3[[#This Row],[Sub-Sector]],Table2[Relative Volume],"&gt;=1")/Table3[[#This Row],[Count]]</f>
        <v>0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1</v>
      </c>
      <c r="L117" s="1">
        <f>COUNTIFS(Table2[Sub-Sector],Table3[[#This Row],[Sub-Sector]],Table2[% Away From Current Week Low],"&gt;=0.05")/Table3[[#This Row],[Count]]</f>
        <v>0</v>
      </c>
      <c r="M117" s="1">
        <f>COUNTIFS(Table2[Sub-Sector],Table3[[#This Row],[Sub-Sector]],Table2[% Away From Current Week High],"&lt;=0.05")/Table3[[#This Row],[Count]]</f>
        <v>1</v>
      </c>
      <c r="N117" s="1">
        <f>COUNTIFS(Table2[Sub-Sector],Table3[[#This Row],[Sub-Sector]],Table2[% Away From Current Month Low],"&gt;=0.05")/Table3[[#This Row],[Count]]</f>
        <v>0</v>
      </c>
      <c r="O117" s="1">
        <f>COUNTIFS(Table2[Sub-Sector],Table3[[#This Row],[Sub-Sector]],Table2[% Away From Current Month High],"&lt;=0.05")/Table3[[#This Row],[Count]]</f>
        <v>0</v>
      </c>
      <c r="P117" s="1">
        <f>COUNTIFS(Table2[Sub-Sector],Table3[[#This Row],[Sub-Sector]],Table2[% Away From 52W High],"&lt;=10")/Table3[[#This Row],[Count]]</f>
        <v>0</v>
      </c>
      <c r="Q117" s="1">
        <f>COUNTIFS(Table2[Sub-Sector],Table3[[#This Row],[Sub-Sector]],Table2[% Away From 52W Low],"&gt;=10")/Table3[[#This Row],[Count]]</f>
        <v>1</v>
      </c>
      <c r="R117" s="1">
        <f>COUNTIFS(Table2[Sub-Sector],Table3[[#This Row],[Sub-Sector]],Table2[% Price above 20 EMA],"&gt;=0")/Table3[[#This Row],[Count]]</f>
        <v>0</v>
      </c>
      <c r="S117" s="1">
        <f>COUNTIFS(Table2[Sub-Sector],Table3[[#This Row],[Sub-Sector]],Table2[% Price above 50 EMA],"&gt;=0")/Table3[[#This Row],[Count]]</f>
        <v>0</v>
      </c>
      <c r="T117" s="1">
        <f>COUNTIFS(Table2[Sub-Sector],Table3[[#This Row],[Sub-Sector]],Table2[% Price above 200 EMA],"&gt;=0")/Table3[[#This Row],[Count]]</f>
        <v>0</v>
      </c>
      <c r="U117" s="1">
        <f>COUNTIFS(Table2[Sub-Sector],Table3[[#This Row],[Sub-Sector]],Table2[Rate of Change - Zone],"Positive")/Table3[[#This Row],[Count]]</f>
        <v>0</v>
      </c>
      <c r="V117" s="1">
        <f>COUNTIFS(Table2[Sub-Sector],Table3[[#This Row],[Sub-Sector]],Table2[Sharpe Ratio],"&gt;=0.10")/Table3[[#This Row],[Count]]</f>
        <v>1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715</v>
      </c>
      <c r="X117">
        <f>_xlfn.RANK.AVG(Table3[[#This Row],[Score]],Table3[Score],1)</f>
        <v>117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416.5</v>
      </c>
      <c r="Z117">
        <f>_xlfn.RANK.AVG(Table3[[#This Row],[Score 2 ]],Table3[[Score 2 ]],1)</f>
        <v>117</v>
      </c>
    </row>
    <row r="118" spans="1:26" x14ac:dyDescent="0.3">
      <c r="A118" t="s">
        <v>535</v>
      </c>
      <c r="B118">
        <f>COUNTIFS(Table2[Sub-Sector],Table3[[#This Row],[Sub-Sector]])</f>
        <v>1</v>
      </c>
      <c r="C118" s="1">
        <f>COUNTIFS(Table2[Sub-Sector],Table3[[#This Row],[Sub-Sector]],Table2[Uptrend],"Uptrend")/Table3[[#This Row],[Count]]</f>
        <v>0</v>
      </c>
      <c r="D118" s="1">
        <f>COUNTIFS(Table2[Sub-Sector],Table3[[#This Row],[Sub-Sector]],Table2[1W Return vs Nifty],"&gt;=5")/Table3[[#This Row],[Count]]</f>
        <v>0</v>
      </c>
      <c r="E118" s="1">
        <f>COUNTIFS(Table2[Sub-Sector],Table3[[#This Row],[Sub-Sector]],Table2[1M Return vs Nifty],"&gt;=5")/Table3[[#This Row],[Count]]</f>
        <v>0</v>
      </c>
      <c r="F118" s="1">
        <f>COUNTIFS(Table2[Sub-Sector],Table3[[#This Row],[Sub-Sector]],Table2[6M Return vs Nifty],"&gt;=10")/Table3[[#This Row],[Count]]</f>
        <v>0</v>
      </c>
      <c r="G118" s="1">
        <f>COUNTIFS(Table2[Sub-Sector],Table3[[#This Row],[Sub-Sector]],Table2[1Y Return vs Nifty],"&gt;=10")/Table3[[#This Row],[Count]]</f>
        <v>0</v>
      </c>
      <c r="H118" s="1">
        <f>COUNTIFS(Table2[Sub-Sector],Table3[[#This Row],[Sub-Sector]],Table2[RSI Exponential â€“ 14D],"&gt;=50")/Table3[[#This Row],[Count]]</f>
        <v>0</v>
      </c>
      <c r="I118" s="1">
        <f>COUNTIFS(Table2[Sub-Sector],Table3[[#This Row],[Sub-Sector]],Table2[Relative Volume],"&gt;=1")/Table3[[#This Row],[Count]]</f>
        <v>0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1</v>
      </c>
      <c r="L118" s="1">
        <f>COUNTIFS(Table2[Sub-Sector],Table3[[#This Row],[Sub-Sector]],Table2[% Away From Current Week Low],"&gt;=0.05")/Table3[[#This Row],[Count]]</f>
        <v>0</v>
      </c>
      <c r="M118" s="1">
        <f>COUNTIFS(Table2[Sub-Sector],Table3[[#This Row],[Sub-Sector]],Table2[% Away From Current Week High],"&lt;=0.05")/Table3[[#This Row],[Count]]</f>
        <v>1</v>
      </c>
      <c r="N118" s="1">
        <f>COUNTIFS(Table2[Sub-Sector],Table3[[#This Row],[Sub-Sector]],Table2[% Away From Current Month Low],"&gt;=0.05")/Table3[[#This Row],[Count]]</f>
        <v>0</v>
      </c>
      <c r="O118" s="1">
        <f>COUNTIFS(Table2[Sub-Sector],Table3[[#This Row],[Sub-Sector]],Table2[% Away From Current Month High],"&lt;=0.05")/Table3[[#This Row],[Count]]</f>
        <v>0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1</v>
      </c>
      <c r="R118" s="1">
        <f>COUNTIFS(Table2[Sub-Sector],Table3[[#This Row],[Sub-Sector]],Table2[% Price above 20 EMA],"&gt;=0")/Table3[[#This Row],[Count]]</f>
        <v>0</v>
      </c>
      <c r="S118" s="1">
        <f>COUNTIFS(Table2[Sub-Sector],Table3[[#This Row],[Sub-Sector]],Table2[% Price above 50 EMA],"&gt;=0")/Table3[[#This Row],[Count]]</f>
        <v>0</v>
      </c>
      <c r="T118" s="1">
        <f>COUNTIFS(Table2[Sub-Sector],Table3[[#This Row],[Sub-Sector]],Table2[% Price above 200 EMA],"&gt;=0")/Table3[[#This Row],[Count]]</f>
        <v>0</v>
      </c>
      <c r="U118" s="1">
        <f>COUNTIFS(Table2[Sub-Sector],Table3[[#This Row],[Sub-Sector]],Table2[Rate of Change - Zone],"Positive")/Table3[[#This Row],[Count]]</f>
        <v>0</v>
      </c>
      <c r="V118" s="1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715</v>
      </c>
      <c r="X118">
        <f>_xlfn.RANK.AVG(Table3[[#This Row],[Score]],Table3[Score],1)</f>
        <v>117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416.5</v>
      </c>
      <c r="Z118">
        <f>_xlfn.RANK.AVG(Table3[[#This Row],[Score 2 ]],Table3[[Score 2 ]],1)</f>
        <v>117</v>
      </c>
    </row>
    <row r="119" spans="1:26" x14ac:dyDescent="0.3">
      <c r="A119" t="s">
        <v>464</v>
      </c>
      <c r="B119">
        <f>COUNTIFS(Table2[Sub-Sector],Table3[[#This Row],[Sub-Sector]])</f>
        <v>1</v>
      </c>
      <c r="C119" s="1">
        <f>COUNTIFS(Table2[Sub-Sector],Table3[[#This Row],[Sub-Sector]],Table2[Uptrend],"Uptrend")/Table3[[#This Row],[Count]]</f>
        <v>0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</v>
      </c>
      <c r="G119" s="1">
        <f>COUNTIFS(Table2[Sub-Sector],Table3[[#This Row],[Sub-Sector]],Table2[1Y Return vs Nifty],"&gt;=10")/Table3[[#This Row],[Count]]</f>
        <v>0</v>
      </c>
      <c r="H119" s="1">
        <f>COUNTIFS(Table2[Sub-Sector],Table3[[#This Row],[Sub-Sector]],Table2[RSI Exponential â€“ 14D],"&gt;=50")/Table3[[#This Row],[Count]]</f>
        <v>0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1</v>
      </c>
      <c r="L119" s="1">
        <f>COUNTIFS(Table2[Sub-Sector],Table3[[#This Row],[Sub-Sector]],Table2[% Away From Current Week Low],"&gt;=0.05")/Table3[[#This Row],[Count]]</f>
        <v>0</v>
      </c>
      <c r="M119" s="1">
        <f>COUNTIFS(Table2[Sub-Sector],Table3[[#This Row],[Sub-Sector]],Table2[% Away From Current Week High],"&lt;=0.05")/Table3[[#This Row],[Count]]</f>
        <v>1</v>
      </c>
      <c r="N119" s="1">
        <f>COUNTIFS(Table2[Sub-Sector],Table3[[#This Row],[Sub-Sector]],Table2[% Away From Current Month Low],"&gt;=0.05")/Table3[[#This Row],[Count]]</f>
        <v>0</v>
      </c>
      <c r="O119" s="1">
        <f>COUNTIFS(Table2[Sub-Sector],Table3[[#This Row],[Sub-Sector]],Table2[% Away From Current Month High],"&lt;=0.05")/Table3[[#This Row],[Count]]</f>
        <v>0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1</v>
      </c>
      <c r="R119" s="1">
        <f>COUNTIFS(Table2[Sub-Sector],Table3[[#This Row],[Sub-Sector]],Table2[% Price above 20 EMA],"&gt;=0")/Table3[[#This Row],[Count]]</f>
        <v>0</v>
      </c>
      <c r="S119" s="1">
        <f>COUNTIFS(Table2[Sub-Sector],Table3[[#This Row],[Sub-Sector]],Table2[% Price above 50 EMA],"&gt;=0")/Table3[[#This Row],[Count]]</f>
        <v>0</v>
      </c>
      <c r="T119" s="1">
        <f>COUNTIFS(Table2[Sub-Sector],Table3[[#This Row],[Sub-Sector]],Table2[% Price above 200 EMA],"&gt;=0")/Table3[[#This Row],[Count]]</f>
        <v>0</v>
      </c>
      <c r="U119" s="1">
        <f>COUNTIFS(Table2[Sub-Sector],Table3[[#This Row],[Sub-Sector]],Table2[Rate of Change - Zone],"Positive")/Table3[[#This Row],[Count]]</f>
        <v>0</v>
      </c>
      <c r="V119" s="1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715</v>
      </c>
      <c r="X119">
        <f>_xlfn.RANK.AVG(Table3[[#This Row],[Score]],Table3[Score],1)</f>
        <v>117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416.5</v>
      </c>
      <c r="Z119">
        <f>_xlfn.RANK.AVG(Table3[[#This Row],[Score 2 ]],Table3[[Score 2 ]],1)</f>
        <v>117</v>
      </c>
    </row>
    <row r="120" spans="1:26" x14ac:dyDescent="0.3">
      <c r="A120" t="s">
        <v>1518</v>
      </c>
      <c r="B120">
        <f>COUNTIFS(Table2[Sub-Sector],Table3[[#This Row],[Sub-Sector]])</f>
        <v>1</v>
      </c>
      <c r="C120" s="1">
        <f>COUNTIFS(Table2[Sub-Sector],Table3[[#This Row],[Sub-Sector]],Table2[Uptrend],"Uptrend")/Table3[[#This Row],[Count]]</f>
        <v>0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0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0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1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1</v>
      </c>
      <c r="N120" s="1">
        <f>COUNTIFS(Table2[Sub-Sector],Table3[[#This Row],[Sub-Sector]],Table2[% Away From Current Month Low],"&gt;=0.05")/Table3[[#This Row],[Count]]</f>
        <v>0</v>
      </c>
      <c r="O120" s="1">
        <f>COUNTIFS(Table2[Sub-Sector],Table3[[#This Row],[Sub-Sector]],Table2[% Away From Current Month High],"&lt;=0.05")/Table3[[#This Row],[Count]]</f>
        <v>0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0</v>
      </c>
      <c r="R120" s="1">
        <f>COUNTIFS(Table2[Sub-Sector],Table3[[#This Row],[Sub-Sector]],Table2[% Price above 20 EMA],"&gt;=0")/Table3[[#This Row],[Count]]</f>
        <v>0</v>
      </c>
      <c r="S120" s="1">
        <f>COUNTIFS(Table2[Sub-Sector],Table3[[#This Row],[Sub-Sector]],Table2[% Price above 50 EMA],"&gt;=0")/Table3[[#This Row],[Count]]</f>
        <v>0</v>
      </c>
      <c r="T120" s="1">
        <f>COUNTIFS(Table2[Sub-Sector],Table3[[#This Row],[Sub-Sector]],Table2[% Price above 200 EMA],"&gt;=0")/Table3[[#This Row],[Count]]</f>
        <v>0</v>
      </c>
      <c r="U120" s="1">
        <f>COUNTIFS(Table2[Sub-Sector],Table3[[#This Row],[Sub-Sector]],Table2[Rate of Change - Zone],"Positive")/Table3[[#This Row],[Count]]</f>
        <v>0</v>
      </c>
      <c r="V120" s="1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715</v>
      </c>
      <c r="X120">
        <f>_xlfn.RANK.AVG(Table3[[#This Row],[Score]],Table3[Score],1)</f>
        <v>117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416.5</v>
      </c>
      <c r="Z120">
        <f>_xlfn.RANK.AVG(Table3[[#This Row],[Score 2 ]],Table3[[Score 2 ]],1)</f>
        <v>117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E5CED-B06D-4BA0-8B32-3255A77B0D8C}">
  <dimension ref="A1:AV738"/>
  <sheetViews>
    <sheetView topLeftCell="AL1" workbookViewId="0">
      <selection activeCell="AV2" sqref="AV2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37.109375" bestFit="1" customWidth="1"/>
    <col min="5" max="5" width="13" bestFit="1" customWidth="1"/>
    <col min="6" max="6" width="12.6640625" bestFit="1" customWidth="1"/>
    <col min="7" max="7" width="18.5546875" bestFit="1" customWidth="1"/>
    <col min="8" max="8" width="25.6640625" bestFit="1" customWidth="1"/>
    <col min="9" max="9" width="19.44140625" bestFit="1" customWidth="1"/>
    <col min="10" max="10" width="26.33203125" bestFit="1" customWidth="1"/>
    <col min="11" max="11" width="19.44140625" bestFit="1" customWidth="1"/>
    <col min="12" max="12" width="26.33203125" bestFit="1" customWidth="1"/>
    <col min="13" max="13" width="19.5546875" bestFit="1" customWidth="1"/>
    <col min="14" max="14" width="26.5546875" bestFit="1" customWidth="1"/>
    <col min="15" max="15" width="10.88671875" bestFit="1" customWidth="1"/>
    <col min="16" max="17" width="12" bestFit="1" customWidth="1"/>
    <col min="18" max="18" width="23.88671875" bestFit="1" customWidth="1"/>
    <col min="19" max="20" width="22.21875" bestFit="1" customWidth="1"/>
    <col min="21" max="21" width="23.33203125" bestFit="1" customWidth="1"/>
    <col min="22" max="22" width="17.6640625" bestFit="1" customWidth="1"/>
    <col min="23" max="23" width="10.33203125" bestFit="1" customWidth="1"/>
    <col min="24" max="24" width="10.6640625" bestFit="1" customWidth="1"/>
    <col min="25" max="25" width="19.44140625" bestFit="1" customWidth="1"/>
    <col min="26" max="26" width="19.88671875" bestFit="1" customWidth="1"/>
    <col min="27" max="27" width="20.109375" bestFit="1" customWidth="1"/>
    <col min="28" max="28" width="20.5546875" bestFit="1" customWidth="1"/>
    <col min="29" max="29" width="22.44140625" bestFit="1" customWidth="1"/>
    <col min="30" max="30" width="23" bestFit="1" customWidth="1"/>
    <col min="31" max="31" width="31.77734375" bestFit="1" customWidth="1"/>
    <col min="32" max="32" width="32.21875" bestFit="1" customWidth="1"/>
    <col min="33" max="33" width="32.44140625" bestFit="1" customWidth="1"/>
    <col min="34" max="34" width="32.88671875" bestFit="1" customWidth="1"/>
    <col min="35" max="35" width="23.77734375" bestFit="1" customWidth="1"/>
    <col min="36" max="36" width="23.33203125" bestFit="1" customWidth="1"/>
    <col min="37" max="37" width="19.33203125" bestFit="1" customWidth="1"/>
    <col min="38" max="38" width="29.6640625" bestFit="1" customWidth="1"/>
    <col min="39" max="39" width="35.77734375" bestFit="1" customWidth="1"/>
    <col min="40" max="40" width="16.21875" bestFit="1" customWidth="1"/>
    <col min="41" max="41" width="22.21875" bestFit="1" customWidth="1"/>
    <col min="42" max="42" width="14" bestFit="1" customWidth="1"/>
    <col min="43" max="43" width="21.1093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3139</v>
      </c>
      <c r="D1" t="s">
        <v>2</v>
      </c>
      <c r="E1" t="s">
        <v>3</v>
      </c>
      <c r="F1" t="s">
        <v>4</v>
      </c>
      <c r="G1" t="s">
        <v>5</v>
      </c>
      <c r="H1" t="s">
        <v>3162</v>
      </c>
      <c r="I1" t="s">
        <v>6</v>
      </c>
      <c r="J1" t="s">
        <v>3163</v>
      </c>
      <c r="K1" t="s">
        <v>7</v>
      </c>
      <c r="L1" t="s">
        <v>3164</v>
      </c>
      <c r="M1" t="s">
        <v>8</v>
      </c>
      <c r="N1" t="s">
        <v>3165</v>
      </c>
      <c r="O1" t="s">
        <v>3166</v>
      </c>
      <c r="P1" t="s">
        <v>9</v>
      </c>
      <c r="Q1" t="s">
        <v>10</v>
      </c>
      <c r="R1" t="s">
        <v>11</v>
      </c>
      <c r="S1" s="1" t="s">
        <v>3167</v>
      </c>
      <c r="T1" s="1" t="s">
        <v>3168</v>
      </c>
      <c r="U1" s="1" t="s">
        <v>3169</v>
      </c>
      <c r="V1" t="s">
        <v>12</v>
      </c>
      <c r="W1" t="s">
        <v>3170</v>
      </c>
      <c r="X1" t="s">
        <v>3171</v>
      </c>
      <c r="Y1" t="s">
        <v>3172</v>
      </c>
      <c r="Z1" t="s">
        <v>3173</v>
      </c>
      <c r="AA1" t="s">
        <v>3174</v>
      </c>
      <c r="AB1" t="s">
        <v>3175</v>
      </c>
      <c r="AC1" s="1" t="s">
        <v>3176</v>
      </c>
      <c r="AD1" s="1" t="s">
        <v>3177</v>
      </c>
      <c r="AE1" s="1" t="s">
        <v>3178</v>
      </c>
      <c r="AF1" s="1" t="s">
        <v>3179</v>
      </c>
      <c r="AG1" s="1" t="s">
        <v>3180</v>
      </c>
      <c r="AH1" s="1" t="s">
        <v>3181</v>
      </c>
      <c r="AI1" t="s">
        <v>13</v>
      </c>
      <c r="AJ1" t="s">
        <v>14</v>
      </c>
      <c r="AK1" t="s">
        <v>3182</v>
      </c>
      <c r="AL1" t="s">
        <v>3183</v>
      </c>
      <c r="AM1" t="s">
        <v>3184</v>
      </c>
      <c r="AN1" t="s">
        <v>3185</v>
      </c>
      <c r="AO1" t="s">
        <v>3186</v>
      </c>
      <c r="AP1" t="s">
        <v>15</v>
      </c>
      <c r="AQ1" s="2" t="s">
        <v>3190</v>
      </c>
      <c r="AR1" s="2" t="s">
        <v>3191</v>
      </c>
      <c r="AS1" s="2" t="s">
        <v>3192</v>
      </c>
      <c r="AT1" s="2" t="s">
        <v>3193</v>
      </c>
      <c r="AU1" s="2" t="s">
        <v>3194</v>
      </c>
      <c r="AV1" s="2" t="s">
        <v>3195</v>
      </c>
    </row>
    <row r="2" spans="1:48" x14ac:dyDescent="0.3">
      <c r="A2" t="s">
        <v>830</v>
      </c>
      <c r="B2" t="s">
        <v>831</v>
      </c>
      <c r="C2" t="s">
        <v>3151</v>
      </c>
      <c r="D2" t="s">
        <v>120</v>
      </c>
      <c r="E2">
        <v>18880.2466002</v>
      </c>
      <c r="F2">
        <v>723</v>
      </c>
      <c r="G2">
        <v>181.14379345143601</v>
      </c>
      <c r="H2">
        <f>(Table2[[#This Row],[1Y Return vs Nifty]]-AVERAGE(Table2[1Y Return vs Nifty]))/_xlfn.STDEV.P(Table2[1Y Return vs Nifty])</f>
        <v>3.1639431611339575</v>
      </c>
      <c r="I2">
        <v>21.8729531529663</v>
      </c>
      <c r="J2">
        <f>(Table2[[#This Row],[1M Return vs Nifty]]-AVERAGE(Table2[1M Return vs Nifty]))/_xlfn.STDEV.P(Table2[1M Return vs Nifty])</f>
        <v>1.8014683942920171</v>
      </c>
      <c r="K2">
        <v>164.91880849907699</v>
      </c>
      <c r="L2">
        <f>(Table2[[#This Row],[6M Return vs Nifty]]-AVERAGE(Table2[6M Return vs Nifty]))/_xlfn.STDEV.P(Table2[6M Return vs Nifty])</f>
        <v>5.2020038629048084</v>
      </c>
      <c r="M2">
        <v>2.1700404704349299</v>
      </c>
      <c r="N2">
        <f>(Table2[[#This Row],[1W Return vs Nifty]]-AVERAGE(Table2[1W Return vs Nifty]))/_xlfn.STDEV.P(Table2[1W Return vs Nifty])</f>
        <v>-0.32637843047446341</v>
      </c>
      <c r="O2">
        <v>665.58</v>
      </c>
      <c r="P2">
        <v>624.50771198946995</v>
      </c>
      <c r="Q2">
        <v>447.97129781942198</v>
      </c>
      <c r="R2">
        <v>72.033347179965901</v>
      </c>
      <c r="S2" s="1">
        <f>(Table2[[#This Row],[Close Price]]-Table2[[#This Row],[20D EMA]])/Table2[[#This Row],[20D EMA]]</f>
        <v>8.6270621112413168E-2</v>
      </c>
      <c r="T2" s="1">
        <f>(Table2[[#This Row],[Close Price]]-Table2[[#This Row],[50D EMA]])/Table2[[#This Row],[50D EMA]]</f>
        <v>0.15771188428845337</v>
      </c>
      <c r="U2" s="1">
        <f>(Table2[[#This Row],[Close Price]]-Table2[[#This Row],[200D EMA]])/Table2[[#This Row],[200D EMA]]</f>
        <v>0.61394268677329988</v>
      </c>
      <c r="V2">
        <v>0.98102873339571794</v>
      </c>
      <c r="W2">
        <v>694.1</v>
      </c>
      <c r="X2">
        <v>732</v>
      </c>
      <c r="Y2">
        <v>669.5</v>
      </c>
      <c r="Z2">
        <v>732</v>
      </c>
      <c r="AA2">
        <v>609.5</v>
      </c>
      <c r="AB2">
        <v>732</v>
      </c>
      <c r="AC2" s="1">
        <f>(Table2[[#This Row],[Close Price]]/Table2[[#This Row],[Day Low]])-1</f>
        <v>4.1636651779282552E-2</v>
      </c>
      <c r="AD2" s="1">
        <f>(Table2[[#This Row],[Day High]]/Table2[[#This Row],[Close Price]])-1</f>
        <v>1.2448132780082943E-2</v>
      </c>
      <c r="AE2" s="1">
        <f>(Table2[[#This Row],[Close Price]]/Table2[[#This Row],[Current Week Low]])-1</f>
        <v>7.9910380881254683E-2</v>
      </c>
      <c r="AF2" s="1">
        <f>(Table2[[#This Row],[Current Week High]]/Table2[[#This Row],[Close Price]])-1</f>
        <v>1.2448132780082943E-2</v>
      </c>
      <c r="AG2" s="1">
        <f>(Table2[[#This Row],[Close Price]]/Table2[[#This Row],[Current Month Low]])-1</f>
        <v>0.18621821164889263</v>
      </c>
      <c r="AH2" s="1">
        <f>(Table2[[#This Row],[Current Month High]]/Table2[[#This Row],[Close Price]])-1</f>
        <v>1.2448132780082943E-2</v>
      </c>
      <c r="AI2">
        <v>1.2448132780082899</v>
      </c>
      <c r="AJ2">
        <v>392.825738727378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0.25</v>
      </c>
      <c r="AM2" t="s">
        <v>3188</v>
      </c>
      <c r="AN2">
        <v>11.82</v>
      </c>
      <c r="AO2" t="s">
        <v>3188</v>
      </c>
      <c r="AP2">
        <v>0.259183140602949</v>
      </c>
      <c r="AQ2">
        <f>(Table2[[#This Row],[Sharpe Ratio]]-AVERAGE(Table2[Sharpe Ratio]))/_xlfn.STDEV.P(Table2[Sharpe Ratio])</f>
        <v>2.3080573035704552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12.149094291426776</v>
      </c>
      <c r="AS2">
        <f>_xlfn.RANK.AVG(Table2[[#This Row],[1Y Return vs Nifty Z-Score]],Table2[1Y Return vs Nifty Z-Score])</f>
        <v>11</v>
      </c>
      <c r="AT2">
        <f>_xlfn.RANK.AVG(Table2[[#This Row],[6M Return vs Nifty Z-Score]],Table2[6M Return vs Nifty Z-Score])</f>
        <v>3</v>
      </c>
      <c r="AU2">
        <f>_xlfn.RANK.AVG(Table2[[#This Row],[Sharpe Ratio Z-Score]],Table2[Sharpe Ratio Z-Score])</f>
        <v>6</v>
      </c>
      <c r="AV2">
        <f>(Table2[[#This Row],[Rank 1Y]]+Table2[[#This Row],[Rank 6M]]+Table2[[#This Row],[Rank Sharpe]])/3</f>
        <v>6.666666666666667</v>
      </c>
    </row>
    <row r="3" spans="1:48" x14ac:dyDescent="0.3">
      <c r="A3" t="s">
        <v>977</v>
      </c>
      <c r="B3" t="s">
        <v>978</v>
      </c>
      <c r="C3" t="s">
        <v>3148</v>
      </c>
      <c r="D3" t="s">
        <v>117</v>
      </c>
      <c r="E3">
        <v>15371.96158972</v>
      </c>
      <c r="F3">
        <v>1059.4000000000001</v>
      </c>
      <c r="G3">
        <v>170.66202915731699</v>
      </c>
      <c r="H3">
        <f>(Table2[[#This Row],[1Y Return vs Nifty]]-AVERAGE(Table2[1Y Return vs Nifty]))/_xlfn.STDEV.P(Table2[1Y Return vs Nifty])</f>
        <v>2.9609877977637757</v>
      </c>
      <c r="I3">
        <v>18.967525888739502</v>
      </c>
      <c r="J3">
        <f>(Table2[[#This Row],[1M Return vs Nifty]]-AVERAGE(Table2[1M Return vs Nifty]))/_xlfn.STDEV.P(Table2[1M Return vs Nifty])</f>
        <v>1.5152577845081723</v>
      </c>
      <c r="K3">
        <v>114.24402145754701</v>
      </c>
      <c r="L3">
        <f>(Table2[[#This Row],[6M Return vs Nifty]]-AVERAGE(Table2[6M Return vs Nifty]))/_xlfn.STDEV.P(Table2[6M Return vs Nifty])</f>
        <v>3.5458212929561888</v>
      </c>
      <c r="M3">
        <v>16.202581239235801</v>
      </c>
      <c r="N3">
        <f>(Table2[[#This Row],[1W Return vs Nifty]]-AVERAGE(Table2[1W Return vs Nifty]))/_xlfn.STDEV.P(Table2[1W Return vs Nifty])</f>
        <v>2.38556611274876</v>
      </c>
      <c r="O3">
        <v>990.62</v>
      </c>
      <c r="P3">
        <v>985.04707238723495</v>
      </c>
      <c r="Q3">
        <v>803.03070052847704</v>
      </c>
      <c r="R3">
        <v>65.658562518291802</v>
      </c>
      <c r="S3" s="1">
        <f>(Table2[[#This Row],[Close Price]]-Table2[[#This Row],[20D EMA]])/Table2[[#This Row],[20D EMA]]</f>
        <v>6.9431265268215955E-2</v>
      </c>
      <c r="T3" s="1">
        <f>(Table2[[#This Row],[Close Price]]-Table2[[#This Row],[50D EMA]])/Table2[[#This Row],[50D EMA]]</f>
        <v>7.5481598491098326E-2</v>
      </c>
      <c r="U3" s="1">
        <f>(Table2[[#This Row],[Close Price]]-Table2[[#This Row],[200D EMA]])/Table2[[#This Row],[200D EMA]]</f>
        <v>0.3192521771618515</v>
      </c>
      <c r="V3">
        <v>0.74677484852821696</v>
      </c>
      <c r="W3">
        <v>1051.5</v>
      </c>
      <c r="X3">
        <v>1122.9000000000001</v>
      </c>
      <c r="Y3">
        <v>939.65</v>
      </c>
      <c r="Z3">
        <v>1122.9000000000001</v>
      </c>
      <c r="AA3">
        <v>877.1</v>
      </c>
      <c r="AB3">
        <v>1122.9000000000001</v>
      </c>
      <c r="AC3" s="1">
        <f>(Table2[[#This Row],[Close Price]]/Table2[[#This Row],[Day Low]])-1</f>
        <v>7.5130765572992697E-3</v>
      </c>
      <c r="AD3" s="1">
        <f>(Table2[[#This Row],[Day High]]/Table2[[#This Row],[Close Price]])-1</f>
        <v>5.9939588446290326E-2</v>
      </c>
      <c r="AE3" s="1">
        <f>(Table2[[#This Row],[Close Price]]/Table2[[#This Row],[Current Week Low]])-1</f>
        <v>0.1274410684829459</v>
      </c>
      <c r="AF3" s="1">
        <f>(Table2[[#This Row],[Current Week High]]/Table2[[#This Row],[Close Price]])-1</f>
        <v>5.9939588446290326E-2</v>
      </c>
      <c r="AG3" s="1">
        <f>(Table2[[#This Row],[Close Price]]/Table2[[#This Row],[Current Month Low]])-1</f>
        <v>0.20784403146733554</v>
      </c>
      <c r="AH3" s="1">
        <f>(Table2[[#This Row],[Current Month High]]/Table2[[#This Row],[Close Price]])-1</f>
        <v>5.9939588446290326E-2</v>
      </c>
      <c r="AI3">
        <v>27.2229563904096</v>
      </c>
      <c r="AJ3">
        <v>182.88384512683501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0.2</v>
      </c>
      <c r="AM3" t="s">
        <v>3188</v>
      </c>
      <c r="AN3">
        <v>13.52</v>
      </c>
      <c r="AO3" t="s">
        <v>3188</v>
      </c>
      <c r="AP3">
        <v>0.20619809934597999</v>
      </c>
      <c r="AQ3">
        <f>(Table2[[#This Row],[Sharpe Ratio]]-AVERAGE(Table2[Sharpe Ratio]))/_xlfn.STDEV.P(Table2[Sharpe Ratio])</f>
        <v>1.6934434339867839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12.101076421963681</v>
      </c>
      <c r="AS3">
        <f>_xlfn.RANK.AVG(Table2[[#This Row],[1Y Return vs Nifty Z-Score]],Table2[1Y Return vs Nifty Z-Score])</f>
        <v>12</v>
      </c>
      <c r="AT3">
        <f>_xlfn.RANK.AVG(Table2[[#This Row],[6M Return vs Nifty Z-Score]],Table2[6M Return vs Nifty Z-Score])</f>
        <v>8</v>
      </c>
      <c r="AU3">
        <f>_xlfn.RANK.AVG(Table2[[#This Row],[Sharpe Ratio Z-Score]],Table2[Sharpe Ratio Z-Score])</f>
        <v>28</v>
      </c>
      <c r="AV3">
        <f>(Table2[[#This Row],[Rank 1Y]]+Table2[[#This Row],[Rank 6M]]+Table2[[#This Row],[Rank Sharpe]])/3</f>
        <v>16</v>
      </c>
    </row>
    <row r="4" spans="1:48" x14ac:dyDescent="0.3">
      <c r="A4" t="s">
        <v>772</v>
      </c>
      <c r="B4" t="s">
        <v>773</v>
      </c>
      <c r="C4" t="s">
        <v>3146</v>
      </c>
      <c r="D4" t="s">
        <v>51</v>
      </c>
      <c r="E4">
        <v>21437.84642677</v>
      </c>
      <c r="F4">
        <v>16709.3</v>
      </c>
      <c r="G4">
        <v>200.776812270844</v>
      </c>
      <c r="H4">
        <f>(Table2[[#This Row],[1Y Return vs Nifty]]-AVERAGE(Table2[1Y Return vs Nifty]))/_xlfn.STDEV.P(Table2[1Y Return vs Nifty])</f>
        <v>3.5440916129344053</v>
      </c>
      <c r="I4">
        <v>19.380941402767402</v>
      </c>
      <c r="J4">
        <f>(Table2[[#This Row],[1M Return vs Nifty]]-AVERAGE(Table2[1M Return vs Nifty]))/_xlfn.STDEV.P(Table2[1M Return vs Nifty])</f>
        <v>1.555982915651841</v>
      </c>
      <c r="K4">
        <v>166.81398853976401</v>
      </c>
      <c r="L4">
        <f>(Table2[[#This Row],[6M Return vs Nifty]]-AVERAGE(Table2[6M Return vs Nifty]))/_xlfn.STDEV.P(Table2[6M Return vs Nifty])</f>
        <v>5.2639432282883876</v>
      </c>
      <c r="M4">
        <v>11.4049514577114</v>
      </c>
      <c r="N4">
        <f>(Table2[[#This Row],[1W Return vs Nifty]]-AVERAGE(Table2[1W Return vs Nifty]))/_xlfn.STDEV.P(Table2[1W Return vs Nifty])</f>
        <v>1.4583708085784695</v>
      </c>
      <c r="O4">
        <v>15071.86</v>
      </c>
      <c r="P4">
        <v>13985.9092466946</v>
      </c>
      <c r="Q4">
        <v>10252.1600974416</v>
      </c>
      <c r="R4">
        <v>74.907625036951998</v>
      </c>
      <c r="S4" s="1">
        <f>(Table2[[#This Row],[Close Price]]-Table2[[#This Row],[20D EMA]])/Table2[[#This Row],[20D EMA]]</f>
        <v>0.10864219810958957</v>
      </c>
      <c r="T4" s="1">
        <f>(Table2[[#This Row],[Close Price]]-Table2[[#This Row],[50D EMA]])/Table2[[#This Row],[50D EMA]]</f>
        <v>0.19472389712160038</v>
      </c>
      <c r="U4" s="1">
        <f>(Table2[[#This Row],[Close Price]]-Table2[[#This Row],[200D EMA]])/Table2[[#This Row],[200D EMA]]</f>
        <v>0.62983213695324192</v>
      </c>
      <c r="V4">
        <v>0.83092378345127105</v>
      </c>
      <c r="W4">
        <v>16201</v>
      </c>
      <c r="X4">
        <v>16757.900000000001</v>
      </c>
      <c r="Y4">
        <v>14680</v>
      </c>
      <c r="Z4">
        <v>16877.7</v>
      </c>
      <c r="AA4">
        <v>12816</v>
      </c>
      <c r="AB4">
        <v>16877.7</v>
      </c>
      <c r="AC4" s="1">
        <f>(Table2[[#This Row],[Close Price]]/Table2[[#This Row],[Day Low]])-1</f>
        <v>3.1374606505771174E-2</v>
      </c>
      <c r="AD4" s="1">
        <f>(Table2[[#This Row],[Day High]]/Table2[[#This Row],[Close Price]])-1</f>
        <v>2.9085599037663723E-3</v>
      </c>
      <c r="AE4" s="1">
        <f>(Table2[[#This Row],[Close Price]]/Table2[[#This Row],[Current Week Low]])-1</f>
        <v>0.13823569482288822</v>
      </c>
      <c r="AF4" s="1">
        <f>(Table2[[#This Row],[Current Week High]]/Table2[[#This Row],[Close Price]])-1</f>
        <v>1.0078219913461473E-2</v>
      </c>
      <c r="AG4" s="1">
        <f>(Table2[[#This Row],[Close Price]]/Table2[[#This Row],[Current Month Low]])-1</f>
        <v>0.30378433208489386</v>
      </c>
      <c r="AH4" s="1">
        <f>(Table2[[#This Row],[Current Month High]]/Table2[[#This Row],[Close Price]])-1</f>
        <v>1.0078219913461473E-2</v>
      </c>
      <c r="AI4">
        <v>1.0078219913461399</v>
      </c>
      <c r="AJ4">
        <v>239.20280955329301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0.4</v>
      </c>
      <c r="AM4" t="s">
        <v>3188</v>
      </c>
      <c r="AN4">
        <v>21.08</v>
      </c>
      <c r="AO4" t="s">
        <v>3188</v>
      </c>
      <c r="AP4">
        <v>0.19455327185128701</v>
      </c>
      <c r="AQ4">
        <f>(Table2[[#This Row],[Sharpe Ratio]]-AVERAGE(Table2[Sharpe Ratio]))/_xlfn.STDEV.P(Table2[Sharpe Ratio])</f>
        <v>1.5583662062002297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13.380754771653333</v>
      </c>
      <c r="AS4">
        <f>_xlfn.RANK.AVG(Table2[[#This Row],[1Y Return vs Nifty Z-Score]],Table2[1Y Return vs Nifty Z-Score])</f>
        <v>6</v>
      </c>
      <c r="AT4">
        <f>_xlfn.RANK.AVG(Table2[[#This Row],[6M Return vs Nifty Z-Score]],Table2[6M Return vs Nifty Z-Score])</f>
        <v>2</v>
      </c>
      <c r="AU4">
        <f>_xlfn.RANK.AVG(Table2[[#This Row],[Sharpe Ratio Z-Score]],Table2[Sharpe Ratio Z-Score])</f>
        <v>42</v>
      </c>
      <c r="AV4">
        <f>(Table2[[#This Row],[Rank 1Y]]+Table2[[#This Row],[Rank 6M]]+Table2[[#This Row],[Rank Sharpe]])/3</f>
        <v>16.666666666666668</v>
      </c>
    </row>
    <row r="5" spans="1:48" x14ac:dyDescent="0.3">
      <c r="A5" t="s">
        <v>890</v>
      </c>
      <c r="B5" t="s">
        <v>891</v>
      </c>
      <c r="C5" t="s">
        <v>3150</v>
      </c>
      <c r="D5" t="s">
        <v>120</v>
      </c>
      <c r="E5">
        <v>17051.5345870399</v>
      </c>
      <c r="F5">
        <v>1892.4</v>
      </c>
      <c r="G5">
        <v>136.869475018147</v>
      </c>
      <c r="H5">
        <f>(Table2[[#This Row],[1Y Return vs Nifty]]-AVERAGE(Table2[1Y Return vs Nifty]))/_xlfn.STDEV.P(Table2[1Y Return vs Nifty])</f>
        <v>2.306672368407118</v>
      </c>
      <c r="I5">
        <v>11.4179137456091</v>
      </c>
      <c r="J5">
        <f>(Table2[[#This Row],[1M Return vs Nifty]]-AVERAGE(Table2[1M Return vs Nifty]))/_xlfn.STDEV.P(Table2[1M Return vs Nifty])</f>
        <v>0.77155336563609811</v>
      </c>
      <c r="K5">
        <v>96.503712622395796</v>
      </c>
      <c r="L5">
        <f>(Table2[[#This Row],[6M Return vs Nifty]]-AVERAGE(Table2[6M Return vs Nifty]))/_xlfn.STDEV.P(Table2[6M Return vs Nifty])</f>
        <v>2.9660223042756071</v>
      </c>
      <c r="M5">
        <v>4.3139512403043696</v>
      </c>
      <c r="N5">
        <f>(Table2[[#This Row],[1W Return vs Nifty]]-AVERAGE(Table2[1W Return vs Nifty]))/_xlfn.STDEV.P(Table2[1W Return vs Nifty])</f>
        <v>8.7956165754311116E-2</v>
      </c>
      <c r="O5">
        <v>1822.57</v>
      </c>
      <c r="P5">
        <v>1772.50097241975</v>
      </c>
      <c r="Q5">
        <v>1410.09659576179</v>
      </c>
      <c r="R5">
        <v>66.721524114080395</v>
      </c>
      <c r="S5" s="1">
        <f>(Table2[[#This Row],[Close Price]]-Table2[[#This Row],[20D EMA]])/Table2[[#This Row],[20D EMA]]</f>
        <v>3.8314029090789466E-2</v>
      </c>
      <c r="T5" s="1">
        <f>(Table2[[#This Row],[Close Price]]-Table2[[#This Row],[50D EMA]])/Table2[[#This Row],[50D EMA]]</f>
        <v>6.7643984091342146E-2</v>
      </c>
      <c r="U5" s="1">
        <f>(Table2[[#This Row],[Close Price]]-Table2[[#This Row],[200D EMA]])/Table2[[#This Row],[200D EMA]]</f>
        <v>0.34203571988460174</v>
      </c>
      <c r="V5">
        <v>0.79870724653293301</v>
      </c>
      <c r="W5">
        <v>1879.35</v>
      </c>
      <c r="X5">
        <v>1914</v>
      </c>
      <c r="Y5">
        <v>1794.65</v>
      </c>
      <c r="Z5">
        <v>1959.9</v>
      </c>
      <c r="AA5">
        <v>1657.1</v>
      </c>
      <c r="AB5">
        <v>1959.9</v>
      </c>
      <c r="AC5" s="1">
        <f>(Table2[[#This Row],[Close Price]]/Table2[[#This Row],[Day Low]])-1</f>
        <v>6.9438901747944648E-3</v>
      </c>
      <c r="AD5" s="1">
        <f>(Table2[[#This Row],[Day High]]/Table2[[#This Row],[Close Price]])-1</f>
        <v>1.1414077362079889E-2</v>
      </c>
      <c r="AE5" s="1">
        <f>(Table2[[#This Row],[Close Price]]/Table2[[#This Row],[Current Week Low]])-1</f>
        <v>5.4467444905691886E-2</v>
      </c>
      <c r="AF5" s="1">
        <f>(Table2[[#This Row],[Current Week High]]/Table2[[#This Row],[Close Price]])-1</f>
        <v>3.5668991756499624E-2</v>
      </c>
      <c r="AG5" s="1">
        <f>(Table2[[#This Row],[Close Price]]/Table2[[#This Row],[Current Month Low]])-1</f>
        <v>0.1419950515961621</v>
      </c>
      <c r="AH5" s="1">
        <f>(Table2[[#This Row],[Current Month High]]/Table2[[#This Row],[Close Price]])-1</f>
        <v>3.5668991756499624E-2</v>
      </c>
      <c r="AI5">
        <v>5.5643627140139396</v>
      </c>
      <c r="AJ5">
        <v>175.038151297144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0.16</v>
      </c>
      <c r="AM5" t="s">
        <v>3188</v>
      </c>
      <c r="AN5">
        <v>6.69</v>
      </c>
      <c r="AO5" t="s">
        <v>3188</v>
      </c>
      <c r="AP5">
        <v>0.21200223611219901</v>
      </c>
      <c r="AQ5">
        <f>(Table2[[#This Row],[Sharpe Ratio]]-AVERAGE(Table2[Sharpe Ratio]))/_xlfn.STDEV.P(Table2[Sharpe Ratio])</f>
        <v>1.7607700392484062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7.8929742433215404</v>
      </c>
      <c r="AS5">
        <f>_xlfn.RANK.AVG(Table2[[#This Row],[1Y Return vs Nifty Z-Score]],Table2[1Y Return vs Nifty Z-Score])</f>
        <v>29</v>
      </c>
      <c r="AT5">
        <f>_xlfn.RANK.AVG(Table2[[#This Row],[6M Return vs Nifty Z-Score]],Table2[6M Return vs Nifty Z-Score])</f>
        <v>10</v>
      </c>
      <c r="AU5">
        <f>_xlfn.RANK.AVG(Table2[[#This Row],[Sharpe Ratio Z-Score]],Table2[Sharpe Ratio Z-Score])</f>
        <v>25</v>
      </c>
      <c r="AV5">
        <f>(Table2[[#This Row],[Rank 1Y]]+Table2[[#This Row],[Rank 6M]]+Table2[[#This Row],[Rank Sharpe]])/3</f>
        <v>21.333333333333332</v>
      </c>
    </row>
    <row r="6" spans="1:48" x14ac:dyDescent="0.3">
      <c r="A6" t="s">
        <v>539</v>
      </c>
      <c r="B6" t="s">
        <v>540</v>
      </c>
      <c r="C6" t="s">
        <v>3150</v>
      </c>
      <c r="D6" t="s">
        <v>232</v>
      </c>
      <c r="E6">
        <v>38326.128483649998</v>
      </c>
      <c r="F6">
        <v>5987.45</v>
      </c>
      <c r="G6">
        <v>120.54308951801301</v>
      </c>
      <c r="H6">
        <f>(Table2[[#This Row],[1Y Return vs Nifty]]-AVERAGE(Table2[1Y Return vs Nifty]))/_xlfn.STDEV.P(Table2[1Y Return vs Nifty])</f>
        <v>1.9905492989768627</v>
      </c>
      <c r="I6">
        <v>9.8203790492782197</v>
      </c>
      <c r="J6">
        <f>(Table2[[#This Row],[1M Return vs Nifty]]-AVERAGE(Table2[1M Return vs Nifty]))/_xlfn.STDEV.P(Table2[1M Return vs Nifty])</f>
        <v>0.61418188873926027</v>
      </c>
      <c r="K6">
        <v>74.930336012657406</v>
      </c>
      <c r="L6">
        <f>(Table2[[#This Row],[6M Return vs Nifty]]-AVERAGE(Table2[6M Return vs Nifty]))/_xlfn.STDEV.P(Table2[6M Return vs Nifty])</f>
        <v>2.2609487874060785</v>
      </c>
      <c r="M6">
        <v>-1.1371815473133999</v>
      </c>
      <c r="N6">
        <f>(Table2[[#This Row],[1W Return vs Nifty]]-AVERAGE(Table2[1W Return vs Nifty]))/_xlfn.STDEV.P(Table2[1W Return vs Nifty])</f>
        <v>-0.96553586119445367</v>
      </c>
      <c r="O6">
        <v>5728.55</v>
      </c>
      <c r="P6">
        <v>5485.91719454339</v>
      </c>
      <c r="Q6">
        <v>4305.1760880235397</v>
      </c>
      <c r="R6">
        <v>64.6187785300299</v>
      </c>
      <c r="S6" s="1">
        <f>(Table2[[#This Row],[Close Price]]-Table2[[#This Row],[20D EMA]])/Table2[[#This Row],[20D EMA]]</f>
        <v>4.5194682773127513E-2</v>
      </c>
      <c r="T6" s="1">
        <f>(Table2[[#This Row],[Close Price]]-Table2[[#This Row],[50D EMA]])/Table2[[#This Row],[50D EMA]]</f>
        <v>9.1421869428773603E-2</v>
      </c>
      <c r="U6" s="1">
        <f>(Table2[[#This Row],[Close Price]]-Table2[[#This Row],[200D EMA]])/Table2[[#This Row],[200D EMA]]</f>
        <v>0.39075612183583741</v>
      </c>
      <c r="V6">
        <v>0.73142723648005703</v>
      </c>
      <c r="W6">
        <v>5860</v>
      </c>
      <c r="X6">
        <v>6029.9</v>
      </c>
      <c r="Y6">
        <v>5828</v>
      </c>
      <c r="Z6">
        <v>6145</v>
      </c>
      <c r="AA6">
        <v>5230.1000000000004</v>
      </c>
      <c r="AB6">
        <v>6145</v>
      </c>
      <c r="AC6" s="1">
        <f>(Table2[[#This Row],[Close Price]]/Table2[[#This Row],[Day Low]])-1</f>
        <v>2.1749146757679139E-2</v>
      </c>
      <c r="AD6" s="1">
        <f>(Table2[[#This Row],[Day High]]/Table2[[#This Row],[Close Price]])-1</f>
        <v>7.0898295601633521E-3</v>
      </c>
      <c r="AE6" s="1">
        <f>(Table2[[#This Row],[Close Price]]/Table2[[#This Row],[Current Week Low]])-1</f>
        <v>2.7359299931365877E-2</v>
      </c>
      <c r="AF6" s="1">
        <f>(Table2[[#This Row],[Current Week High]]/Table2[[#This Row],[Close Price]])-1</f>
        <v>2.6313372136719249E-2</v>
      </c>
      <c r="AG6" s="1">
        <f>(Table2[[#This Row],[Close Price]]/Table2[[#This Row],[Current Month Low]])-1</f>
        <v>0.14480602665340991</v>
      </c>
      <c r="AH6" s="1">
        <f>(Table2[[#This Row],[Current Month High]]/Table2[[#This Row],[Close Price]])-1</f>
        <v>2.6313372136719249E-2</v>
      </c>
      <c r="AI6">
        <v>2.63133721367192</v>
      </c>
      <c r="AJ6">
        <v>163.086319397148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0.38</v>
      </c>
      <c r="AM6" t="s">
        <v>3188</v>
      </c>
      <c r="AN6">
        <v>6.29</v>
      </c>
      <c r="AO6" t="s">
        <v>3188</v>
      </c>
      <c r="AP6">
        <v>0.32857213522457601</v>
      </c>
      <c r="AQ6">
        <f>(Table2[[#This Row],[Sharpe Ratio]]-AVERAGE(Table2[Sharpe Ratio]))/_xlfn.STDEV.P(Table2[Sharpe Ratio])</f>
        <v>3.1129531284898975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7.0130972424176452</v>
      </c>
      <c r="AS6">
        <f>_xlfn.RANK.AVG(Table2[[#This Row],[1Y Return vs Nifty Z-Score]],Table2[1Y Return vs Nifty Z-Score])</f>
        <v>39</v>
      </c>
      <c r="AT6">
        <f>_xlfn.RANK.AVG(Table2[[#This Row],[6M Return vs Nifty Z-Score]],Table2[6M Return vs Nifty Z-Score])</f>
        <v>26</v>
      </c>
      <c r="AU6">
        <f>_xlfn.RANK.AVG(Table2[[#This Row],[Sharpe Ratio Z-Score]],Table2[Sharpe Ratio Z-Score])</f>
        <v>2</v>
      </c>
      <c r="AV6">
        <f>(Table2[[#This Row],[Rank 1Y]]+Table2[[#This Row],[Rank 6M]]+Table2[[#This Row],[Rank Sharpe]])/3</f>
        <v>22.333333333333332</v>
      </c>
    </row>
    <row r="7" spans="1:48" x14ac:dyDescent="0.3">
      <c r="A7" t="s">
        <v>753</v>
      </c>
      <c r="B7" t="s">
        <v>754</v>
      </c>
      <c r="C7" t="s">
        <v>3155</v>
      </c>
      <c r="D7" t="s">
        <v>139</v>
      </c>
      <c r="E7">
        <v>23024.632760785</v>
      </c>
      <c r="F7">
        <v>673.45</v>
      </c>
      <c r="G7">
        <v>137.09758249323301</v>
      </c>
      <c r="H7">
        <f>(Table2[[#This Row],[1Y Return vs Nifty]]-AVERAGE(Table2[1Y Return vs Nifty]))/_xlfn.STDEV.P(Table2[1Y Return vs Nifty])</f>
        <v>2.3110891473189952</v>
      </c>
      <c r="I7">
        <v>-2.7623987779419998</v>
      </c>
      <c r="J7">
        <f>(Table2[[#This Row],[1M Return vs Nifty]]-AVERAGE(Table2[1M Return vs Nifty]))/_xlfn.STDEV.P(Table2[1M Return vs Nifty])</f>
        <v>-0.62533443267921318</v>
      </c>
      <c r="K7">
        <v>72.188801710455394</v>
      </c>
      <c r="L7">
        <f>(Table2[[#This Row],[6M Return vs Nifty]]-AVERAGE(Table2[6M Return vs Nifty]))/_xlfn.STDEV.P(Table2[6M Return vs Nifty])</f>
        <v>2.1713483846949213</v>
      </c>
      <c r="M7">
        <v>-2.5279560558021501</v>
      </c>
      <c r="N7">
        <f>(Table2[[#This Row],[1W Return vs Nifty]]-AVERAGE(Table2[1W Return vs Nifty]))/_xlfn.STDEV.P(Table2[1W Return vs Nifty])</f>
        <v>-1.2343185001543069</v>
      </c>
      <c r="O7">
        <v>688.3</v>
      </c>
      <c r="P7">
        <v>683.73019634468506</v>
      </c>
      <c r="Q7">
        <v>534.187107835539</v>
      </c>
      <c r="R7">
        <v>43.909330222572898</v>
      </c>
      <c r="S7" s="1">
        <f>(Table2[[#This Row],[Close Price]]-Table2[[#This Row],[20D EMA]])/Table2[[#This Row],[20D EMA]]</f>
        <v>-2.1574894668022534E-2</v>
      </c>
      <c r="T7" s="1">
        <f>(Table2[[#This Row],[Close Price]]-Table2[[#This Row],[50D EMA]])/Table2[[#This Row],[50D EMA]]</f>
        <v>-1.5035457552766196E-2</v>
      </c>
      <c r="U7" s="1">
        <f>(Table2[[#This Row],[Close Price]]-Table2[[#This Row],[200D EMA]])/Table2[[#This Row],[200D EMA]]</f>
        <v>0.26070058622106645</v>
      </c>
      <c r="V7">
        <v>0.67323599799681499</v>
      </c>
      <c r="W7">
        <v>660.05</v>
      </c>
      <c r="X7">
        <v>679.5</v>
      </c>
      <c r="Y7">
        <v>656.95</v>
      </c>
      <c r="Z7">
        <v>699</v>
      </c>
      <c r="AA7">
        <v>648.54999999999995</v>
      </c>
      <c r="AB7">
        <v>779.7</v>
      </c>
      <c r="AC7" s="1">
        <f>(Table2[[#This Row],[Close Price]]/Table2[[#This Row],[Day Low]])-1</f>
        <v>2.0301492311188607E-2</v>
      </c>
      <c r="AD7" s="1">
        <f>(Table2[[#This Row],[Day High]]/Table2[[#This Row],[Close Price]])-1</f>
        <v>8.9835919518894691E-3</v>
      </c>
      <c r="AE7" s="1">
        <f>(Table2[[#This Row],[Close Price]]/Table2[[#This Row],[Current Week Low]])-1</f>
        <v>2.5116066671740711E-2</v>
      </c>
      <c r="AF7" s="1">
        <f>(Table2[[#This Row],[Current Week High]]/Table2[[#This Row],[Close Price]])-1</f>
        <v>3.7938970970376351E-2</v>
      </c>
      <c r="AG7" s="1">
        <f>(Table2[[#This Row],[Close Price]]/Table2[[#This Row],[Current Month Low]])-1</f>
        <v>3.839333898697106E-2</v>
      </c>
      <c r="AH7" s="1">
        <f>(Table2[[#This Row],[Current Month High]]/Table2[[#This Row],[Close Price]])-1</f>
        <v>0.15776969336996061</v>
      </c>
      <c r="AI7">
        <v>18.234464325488101</v>
      </c>
      <c r="AJ7">
        <v>163.529641948738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0.12</v>
      </c>
      <c r="AM7" t="s">
        <v>3188</v>
      </c>
      <c r="AN7">
        <v>-8.1199999999999992</v>
      </c>
      <c r="AO7" t="s">
        <v>3189</v>
      </c>
      <c r="AP7">
        <v>0.250276503690048</v>
      </c>
      <c r="AQ7">
        <f>(Table2[[#This Row],[Sharpe Ratio]]-AVERAGE(Table2[Sharpe Ratio]))/_xlfn.STDEV.P(Table2[Sharpe Ratio])</f>
        <v>2.2047424349178835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4.8275270340982797</v>
      </c>
      <c r="AS7">
        <f>_xlfn.RANK.AVG(Table2[[#This Row],[1Y Return vs Nifty Z-Score]],Table2[1Y Return vs Nifty Z-Score])</f>
        <v>28</v>
      </c>
      <c r="AT7">
        <f>_xlfn.RANK.AVG(Table2[[#This Row],[6M Return vs Nifty Z-Score]],Table2[6M Return vs Nifty Z-Score])</f>
        <v>30</v>
      </c>
      <c r="AU7">
        <f>_xlfn.RANK.AVG(Table2[[#This Row],[Sharpe Ratio Z-Score]],Table2[Sharpe Ratio Z-Score])</f>
        <v>10</v>
      </c>
      <c r="AV7">
        <f>(Table2[[#This Row],[Rank 1Y]]+Table2[[#This Row],[Rank 6M]]+Table2[[#This Row],[Rank Sharpe]])/3</f>
        <v>22.666666666666668</v>
      </c>
    </row>
    <row r="8" spans="1:48" x14ac:dyDescent="0.3">
      <c r="A8" t="s">
        <v>1103</v>
      </c>
      <c r="B8" t="s">
        <v>1104</v>
      </c>
      <c r="C8" t="s">
        <v>3150</v>
      </c>
      <c r="D8" t="s">
        <v>266</v>
      </c>
      <c r="E8">
        <v>11469.94907977</v>
      </c>
      <c r="F8">
        <v>4937.05</v>
      </c>
      <c r="G8">
        <v>222.361220916327</v>
      </c>
      <c r="H8">
        <f>(Table2[[#This Row],[1Y Return vs Nifty]]-AVERAGE(Table2[1Y Return vs Nifty]))/_xlfn.STDEV.P(Table2[1Y Return vs Nifty])</f>
        <v>3.9620242602304656</v>
      </c>
      <c r="I8">
        <v>39.116541861977403</v>
      </c>
      <c r="J8">
        <f>(Table2[[#This Row],[1M Return vs Nifty]]-AVERAGE(Table2[1M Return vs Nifty]))/_xlfn.STDEV.P(Table2[1M Return vs Nifty])</f>
        <v>3.5001163350042024</v>
      </c>
      <c r="K8">
        <v>173.00325395888001</v>
      </c>
      <c r="L8">
        <f>(Table2[[#This Row],[6M Return vs Nifty]]-AVERAGE(Table2[6M Return vs Nifty]))/_xlfn.STDEV.P(Table2[6M Return vs Nifty])</f>
        <v>5.4662243646555702</v>
      </c>
      <c r="M8">
        <v>5.39988005009302</v>
      </c>
      <c r="N8">
        <f>(Table2[[#This Row],[1W Return vs Nifty]]-AVERAGE(Table2[1W Return vs Nifty]))/_xlfn.STDEV.P(Table2[1W Return vs Nifty])</f>
        <v>0.29782398360401324</v>
      </c>
      <c r="O8">
        <v>4443.34</v>
      </c>
      <c r="P8">
        <v>4012.40945125996</v>
      </c>
      <c r="Q8">
        <v>2885.29869764358</v>
      </c>
      <c r="R8">
        <v>73.0231811707215</v>
      </c>
      <c r="S8" s="1">
        <f>(Table2[[#This Row],[Close Price]]-Table2[[#This Row],[20D EMA]])/Table2[[#This Row],[20D EMA]]</f>
        <v>0.11111236142181333</v>
      </c>
      <c r="T8" s="1">
        <f>(Table2[[#This Row],[Close Price]]-Table2[[#This Row],[50D EMA]])/Table2[[#This Row],[50D EMA]]</f>
        <v>0.23044521252677452</v>
      </c>
      <c r="U8" s="1">
        <f>(Table2[[#This Row],[Close Price]]-Table2[[#This Row],[200D EMA]])/Table2[[#This Row],[200D EMA]]</f>
        <v>0.71110533686931032</v>
      </c>
      <c r="V8">
        <v>1.68986084566688</v>
      </c>
      <c r="W8">
        <v>4871.3999999999996</v>
      </c>
      <c r="X8">
        <v>5000</v>
      </c>
      <c r="Y8">
        <v>4601</v>
      </c>
      <c r="Z8">
        <v>5000</v>
      </c>
      <c r="AA8">
        <v>3712.75</v>
      </c>
      <c r="AB8">
        <v>5000</v>
      </c>
      <c r="AC8" s="1">
        <f>(Table2[[#This Row],[Close Price]]/Table2[[#This Row],[Day Low]])-1</f>
        <v>1.3476618631194537E-2</v>
      </c>
      <c r="AD8" s="1">
        <f>(Table2[[#This Row],[Day High]]/Table2[[#This Row],[Close Price]])-1</f>
        <v>1.2750529162151469E-2</v>
      </c>
      <c r="AE8" s="1">
        <f>(Table2[[#This Row],[Close Price]]/Table2[[#This Row],[Current Week Low]])-1</f>
        <v>7.3038469897848346E-2</v>
      </c>
      <c r="AF8" s="1">
        <f>(Table2[[#This Row],[Current Week High]]/Table2[[#This Row],[Close Price]])-1</f>
        <v>1.2750529162151469E-2</v>
      </c>
      <c r="AG8" s="1">
        <f>(Table2[[#This Row],[Close Price]]/Table2[[#This Row],[Current Month Low]])-1</f>
        <v>0.32975557201535266</v>
      </c>
      <c r="AH8" s="1">
        <f>(Table2[[#This Row],[Current Month High]]/Table2[[#This Row],[Close Price]])-1</f>
        <v>1.2750529162151469E-2</v>
      </c>
      <c r="AI8">
        <v>1.2750529162151401</v>
      </c>
      <c r="AJ8">
        <v>280.50481695568402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0.57999999999999996</v>
      </c>
      <c r="AM8" t="s">
        <v>3188</v>
      </c>
      <c r="AN8">
        <v>22.86</v>
      </c>
      <c r="AO8" t="s">
        <v>3188</v>
      </c>
      <c r="AP8">
        <v>0.169348571576586</v>
      </c>
      <c r="AQ8">
        <f>(Table2[[#This Row],[Sharpe Ratio]]-AVERAGE(Table2[Sharpe Ratio]))/_xlfn.STDEV.P(Table2[Sharpe Ratio])</f>
        <v>1.2659976810461027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14.492186624540354</v>
      </c>
      <c r="AS8">
        <f>_xlfn.RANK.AVG(Table2[[#This Row],[1Y Return vs Nifty Z-Score]],Table2[1Y Return vs Nifty Z-Score])</f>
        <v>4</v>
      </c>
      <c r="AT8">
        <f>_xlfn.RANK.AVG(Table2[[#This Row],[6M Return vs Nifty Z-Score]],Table2[6M Return vs Nifty Z-Score])</f>
        <v>1</v>
      </c>
      <c r="AU8">
        <f>_xlfn.RANK.AVG(Table2[[#This Row],[Sharpe Ratio Z-Score]],Table2[Sharpe Ratio Z-Score])</f>
        <v>71</v>
      </c>
      <c r="AV8">
        <f>(Table2[[#This Row],[Rank 1Y]]+Table2[[#This Row],[Rank 6M]]+Table2[[#This Row],[Rank Sharpe]])/3</f>
        <v>25.333333333333332</v>
      </c>
    </row>
    <row r="9" spans="1:48" x14ac:dyDescent="0.3">
      <c r="A9" t="s">
        <v>339</v>
      </c>
      <c r="B9" t="s">
        <v>340</v>
      </c>
      <c r="C9" t="s">
        <v>3151</v>
      </c>
      <c r="D9" t="s">
        <v>85</v>
      </c>
      <c r="E9">
        <v>74722.335741874995</v>
      </c>
      <c r="F9">
        <v>724.45</v>
      </c>
      <c r="G9">
        <v>99.930682773600907</v>
      </c>
      <c r="H9">
        <f>(Table2[[#This Row],[1Y Return vs Nifty]]-AVERAGE(Table2[1Y Return vs Nifty]))/_xlfn.STDEV.P(Table2[1Y Return vs Nifty])</f>
        <v>1.5914372427085008</v>
      </c>
      <c r="I9">
        <v>6.8185471449362201</v>
      </c>
      <c r="J9">
        <f>(Table2[[#This Row],[1M Return vs Nifty]]-AVERAGE(Table2[1M Return vs Nifty]))/_xlfn.STDEV.P(Table2[1M Return vs Nifty])</f>
        <v>0.31847455839624267</v>
      </c>
      <c r="K9">
        <v>77.215573978186598</v>
      </c>
      <c r="L9">
        <f>(Table2[[#This Row],[6M Return vs Nifty]]-AVERAGE(Table2[6M Return vs Nifty]))/_xlfn.STDEV.P(Table2[6M Return vs Nifty])</f>
        <v>2.3356362504948236</v>
      </c>
      <c r="M9">
        <v>-1.6518652540349901</v>
      </c>
      <c r="N9">
        <f>(Table2[[#This Row],[1W Return vs Nifty]]-AVERAGE(Table2[1W Return vs Nifty]))/_xlfn.STDEV.P(Table2[1W Return vs Nifty])</f>
        <v>-1.0650042107204956</v>
      </c>
      <c r="O9">
        <v>696.42</v>
      </c>
      <c r="P9">
        <v>683.77651735104496</v>
      </c>
      <c r="Q9">
        <v>549.01283319516801</v>
      </c>
      <c r="R9">
        <v>66.356831119014203</v>
      </c>
      <c r="S9" s="1">
        <f>(Table2[[#This Row],[Close Price]]-Table2[[#This Row],[20D EMA]])/Table2[[#This Row],[20D EMA]]</f>
        <v>4.0248700496826752E-2</v>
      </c>
      <c r="T9" s="1">
        <f>(Table2[[#This Row],[Close Price]]-Table2[[#This Row],[50D EMA]])/Table2[[#This Row],[50D EMA]]</f>
        <v>5.9483590934834157E-2</v>
      </c>
      <c r="U9" s="1">
        <f>(Table2[[#This Row],[Close Price]]-Table2[[#This Row],[200D EMA]])/Table2[[#This Row],[200D EMA]]</f>
        <v>0.31955021121057486</v>
      </c>
      <c r="V9">
        <v>1.2922517986073501</v>
      </c>
      <c r="W9">
        <v>705.6</v>
      </c>
      <c r="X9">
        <v>728</v>
      </c>
      <c r="Y9">
        <v>681.8</v>
      </c>
      <c r="Z9">
        <v>736.8</v>
      </c>
      <c r="AA9">
        <v>632.4</v>
      </c>
      <c r="AB9">
        <v>736.8</v>
      </c>
      <c r="AC9" s="1">
        <f>(Table2[[#This Row],[Close Price]]/Table2[[#This Row],[Day Low]])-1</f>
        <v>2.6714852607709672E-2</v>
      </c>
      <c r="AD9" s="1">
        <f>(Table2[[#This Row],[Day High]]/Table2[[#This Row],[Close Price]])-1</f>
        <v>4.9002691697148659E-3</v>
      </c>
      <c r="AE9" s="1">
        <f>(Table2[[#This Row],[Close Price]]/Table2[[#This Row],[Current Week Low]])-1</f>
        <v>6.2555001466706006E-2</v>
      </c>
      <c r="AF9" s="1">
        <f>(Table2[[#This Row],[Current Week High]]/Table2[[#This Row],[Close Price]])-1</f>
        <v>1.7047415280557532E-2</v>
      </c>
      <c r="AG9" s="1">
        <f>(Table2[[#This Row],[Close Price]]/Table2[[#This Row],[Current Month Low]])-1</f>
        <v>0.14555660974067064</v>
      </c>
      <c r="AH9" s="1">
        <f>(Table2[[#This Row],[Current Month High]]/Table2[[#This Row],[Close Price]])-1</f>
        <v>1.7047415280557532E-2</v>
      </c>
      <c r="AI9">
        <v>8.5306094278417994</v>
      </c>
      <c r="AJ9">
        <v>138.227556724761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0.21</v>
      </c>
      <c r="AM9" t="s">
        <v>3188</v>
      </c>
      <c r="AN9">
        <v>3.46</v>
      </c>
      <c r="AO9" t="s">
        <v>3188</v>
      </c>
      <c r="AP9">
        <v>0.25529556541135101</v>
      </c>
      <c r="AQ9">
        <f>(Table2[[#This Row],[Sharpe Ratio]]-AVERAGE(Table2[Sharpe Ratio]))/_xlfn.STDEV.P(Table2[Sharpe Ratio])</f>
        <v>2.262962356484965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5.4435061973640373</v>
      </c>
      <c r="AS9">
        <f>_xlfn.RANK.AVG(Table2[[#This Row],[1Y Return vs Nifty Z-Score]],Table2[1Y Return vs Nifty Z-Score])</f>
        <v>51</v>
      </c>
      <c r="AT9">
        <f>_xlfn.RANK.AVG(Table2[[#This Row],[6M Return vs Nifty Z-Score]],Table2[6M Return vs Nifty Z-Score])</f>
        <v>25</v>
      </c>
      <c r="AU9">
        <f>_xlfn.RANK.AVG(Table2[[#This Row],[Sharpe Ratio Z-Score]],Table2[Sharpe Ratio Z-Score])</f>
        <v>8</v>
      </c>
      <c r="AV9">
        <f>(Table2[[#This Row],[Rank 1Y]]+Table2[[#This Row],[Rank 6M]]+Table2[[#This Row],[Rank Sharpe]])/3</f>
        <v>28</v>
      </c>
    </row>
    <row r="10" spans="1:48" x14ac:dyDescent="0.3">
      <c r="A10" t="s">
        <v>1119</v>
      </c>
      <c r="B10" t="s">
        <v>1120</v>
      </c>
      <c r="C10" t="s">
        <v>3161</v>
      </c>
      <c r="D10" t="s">
        <v>1121</v>
      </c>
      <c r="E10">
        <v>11162.55992172</v>
      </c>
      <c r="F10">
        <v>1748.35</v>
      </c>
      <c r="G10">
        <v>166.42180199174999</v>
      </c>
      <c r="H10">
        <f>(Table2[[#This Row],[1Y Return vs Nifty]]-AVERAGE(Table2[1Y Return vs Nifty]))/_xlfn.STDEV.P(Table2[1Y Return vs Nifty])</f>
        <v>2.8788855083960776</v>
      </c>
      <c r="I10">
        <v>6.9298329951372599</v>
      </c>
      <c r="J10">
        <f>(Table2[[#This Row],[1M Return vs Nifty]]-AVERAGE(Table2[1M Return vs Nifty]))/_xlfn.STDEV.P(Table2[1M Return vs Nifty])</f>
        <v>0.32943721144163896</v>
      </c>
      <c r="K10">
        <v>74.062125566912101</v>
      </c>
      <c r="L10">
        <f>(Table2[[#This Row],[6M Return vs Nifty]]-AVERAGE(Table2[6M Return vs Nifty]))/_xlfn.STDEV.P(Table2[6M Return vs Nifty])</f>
        <v>2.2325734336801268</v>
      </c>
      <c r="M10">
        <v>0.72670557104383404</v>
      </c>
      <c r="N10">
        <f>(Table2[[#This Row],[1W Return vs Nifty]]-AVERAGE(Table2[1W Return vs Nifty]))/_xlfn.STDEV.P(Table2[1W Return vs Nifty])</f>
        <v>-0.60531894943949816</v>
      </c>
      <c r="O10">
        <v>1706.74</v>
      </c>
      <c r="P10">
        <v>1620.89792620822</v>
      </c>
      <c r="Q10">
        <v>1250.08523877735</v>
      </c>
      <c r="R10">
        <v>70.641786482198199</v>
      </c>
      <c r="S10" s="1">
        <f>(Table2[[#This Row],[Close Price]]-Table2[[#This Row],[20D EMA]])/Table2[[#This Row],[20D EMA]]</f>
        <v>2.4379811804961446E-2</v>
      </c>
      <c r="T10" s="1">
        <f>(Table2[[#This Row],[Close Price]]-Table2[[#This Row],[50D EMA]])/Table2[[#This Row],[50D EMA]]</f>
        <v>7.8630536649478944E-2</v>
      </c>
      <c r="U10" s="1">
        <f>(Table2[[#This Row],[Close Price]]-Table2[[#This Row],[200D EMA]])/Table2[[#This Row],[200D EMA]]</f>
        <v>0.39858462908495695</v>
      </c>
      <c r="V10">
        <v>0.51239728754759495</v>
      </c>
      <c r="W10">
        <v>1761.2</v>
      </c>
      <c r="X10">
        <v>1866.75</v>
      </c>
      <c r="Y10">
        <v>1656.45</v>
      </c>
      <c r="Z10">
        <v>1866.75</v>
      </c>
      <c r="AA10">
        <v>1645.7</v>
      </c>
      <c r="AB10">
        <v>1866.75</v>
      </c>
      <c r="AC10" s="1">
        <f>(Table2[[#This Row],[Close Price]]/Table2[[#This Row],[Day Low]])-1</f>
        <v>-7.2961617079264629E-3</v>
      </c>
      <c r="AD10" s="1">
        <f>(Table2[[#This Row],[Day High]]/Table2[[#This Row],[Close Price]])-1</f>
        <v>6.7720994080132657E-2</v>
      </c>
      <c r="AE10" s="1">
        <f>(Table2[[#This Row],[Close Price]]/Table2[[#This Row],[Current Week Low]])-1</f>
        <v>5.5480092969905526E-2</v>
      </c>
      <c r="AF10" s="1">
        <f>(Table2[[#This Row],[Current Week High]]/Table2[[#This Row],[Close Price]])-1</f>
        <v>6.7720994080132657E-2</v>
      </c>
      <c r="AG10" s="1">
        <f>(Table2[[#This Row],[Close Price]]/Table2[[#This Row],[Current Month Low]])-1</f>
        <v>6.2374673391262014E-2</v>
      </c>
      <c r="AH10" s="1">
        <f>(Table2[[#This Row],[Current Month High]]/Table2[[#This Row],[Close Price]])-1</f>
        <v>6.7720994080132657E-2</v>
      </c>
      <c r="AI10">
        <v>8.9970543655446704</v>
      </c>
      <c r="AJ10">
        <v>203.98157002521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</v>
      </c>
      <c r="AM10">
        <v>0</v>
      </c>
      <c r="AN10">
        <v>-0.13</v>
      </c>
      <c r="AO10" t="s">
        <v>3189</v>
      </c>
      <c r="AP10">
        <v>0.19156880303103199</v>
      </c>
      <c r="AQ10">
        <f>(Table2[[#This Row],[Sharpe Ratio]]-AVERAGE(Table2[Sharpe Ratio]))/_xlfn.STDEV.P(Table2[Sharpe Ratio])</f>
        <v>1.523747078107591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6.3593242821859359</v>
      </c>
      <c r="AS10">
        <f>_xlfn.RANK.AVG(Table2[[#This Row],[1Y Return vs Nifty Z-Score]],Table2[1Y Return vs Nifty Z-Score])</f>
        <v>17</v>
      </c>
      <c r="AT10">
        <f>_xlfn.RANK.AVG(Table2[[#This Row],[6M Return vs Nifty Z-Score]],Table2[6M Return vs Nifty Z-Score])</f>
        <v>27</v>
      </c>
      <c r="AU10">
        <f>_xlfn.RANK.AVG(Table2[[#This Row],[Sharpe Ratio Z-Score]],Table2[Sharpe Ratio Z-Score])</f>
        <v>45</v>
      </c>
      <c r="AV10">
        <f>(Table2[[#This Row],[Rank 1Y]]+Table2[[#This Row],[Rank 6M]]+Table2[[#This Row],[Rank Sharpe]])/3</f>
        <v>29.666666666666668</v>
      </c>
    </row>
    <row r="11" spans="1:48" x14ac:dyDescent="0.3">
      <c r="A11" t="s">
        <v>1128</v>
      </c>
      <c r="B11" t="s">
        <v>1129</v>
      </c>
      <c r="C11" t="s">
        <v>3160</v>
      </c>
      <c r="D11" t="s">
        <v>1082</v>
      </c>
      <c r="E11">
        <v>10981.37273895</v>
      </c>
      <c r="F11">
        <v>859.05</v>
      </c>
      <c r="G11">
        <v>119.979409889792</v>
      </c>
      <c r="H11">
        <f>(Table2[[#This Row],[1Y Return vs Nifty]]-AVERAGE(Table2[1Y Return vs Nifty]))/_xlfn.STDEV.P(Table2[1Y Return vs Nifty])</f>
        <v>1.9796349337459873</v>
      </c>
      <c r="I11">
        <v>5.5697368988253002</v>
      </c>
      <c r="J11">
        <f>(Table2[[#This Row],[1M Return vs Nifty]]-AVERAGE(Table2[1M Return vs Nifty]))/_xlfn.STDEV.P(Table2[1M Return vs Nifty])</f>
        <v>0.19545556341244016</v>
      </c>
      <c r="K11">
        <v>95.495685992038901</v>
      </c>
      <c r="L11">
        <f>(Table2[[#This Row],[6M Return vs Nifty]]-AVERAGE(Table2[6M Return vs Nifty]))/_xlfn.STDEV.P(Table2[6M Return vs Nifty])</f>
        <v>2.933077397494392</v>
      </c>
      <c r="M11">
        <v>0.40319185461406498</v>
      </c>
      <c r="N11">
        <f>(Table2[[#This Row],[1W Return vs Nifty]]-AVERAGE(Table2[1W Return vs Nifty]))/_xlfn.STDEV.P(Table2[1W Return vs Nifty])</f>
        <v>-0.66784157256133714</v>
      </c>
      <c r="O11">
        <v>869.16</v>
      </c>
      <c r="P11">
        <v>818.94456595172699</v>
      </c>
      <c r="Q11">
        <v>629.29857014683796</v>
      </c>
      <c r="R11">
        <v>42.490239121781499</v>
      </c>
      <c r="S11" s="1">
        <f>(Table2[[#This Row],[Close Price]]-Table2[[#This Row],[20D EMA]])/Table2[[#This Row],[20D EMA]]</f>
        <v>-1.1631920474941338E-2</v>
      </c>
      <c r="T11" s="1">
        <f>(Table2[[#This Row],[Close Price]]-Table2[[#This Row],[50D EMA]])/Table2[[#This Row],[50D EMA]]</f>
        <v>4.8972098620209903E-2</v>
      </c>
      <c r="U11" s="1">
        <f>(Table2[[#This Row],[Close Price]]-Table2[[#This Row],[200D EMA]])/Table2[[#This Row],[200D EMA]]</f>
        <v>0.36509129489926018</v>
      </c>
      <c r="V11">
        <v>0.75556770973768606</v>
      </c>
      <c r="W11">
        <v>851.75</v>
      </c>
      <c r="X11">
        <v>873.8</v>
      </c>
      <c r="Y11">
        <v>849</v>
      </c>
      <c r="Z11">
        <v>895.2</v>
      </c>
      <c r="AA11">
        <v>841.65</v>
      </c>
      <c r="AB11">
        <v>950</v>
      </c>
      <c r="AC11" s="1">
        <f>(Table2[[#This Row],[Close Price]]/Table2[[#This Row],[Day Low]])-1</f>
        <v>8.5705899618431225E-3</v>
      </c>
      <c r="AD11" s="1">
        <f>(Table2[[#This Row],[Day High]]/Table2[[#This Row],[Close Price]])-1</f>
        <v>1.7170129794540578E-2</v>
      </c>
      <c r="AE11" s="1">
        <f>(Table2[[#This Row],[Close Price]]/Table2[[#This Row],[Current Week Low]])-1</f>
        <v>1.1837455830388643E-2</v>
      </c>
      <c r="AF11" s="1">
        <f>(Table2[[#This Row],[Current Week High]]/Table2[[#This Row],[Close Price]])-1</f>
        <v>4.2081368954077325E-2</v>
      </c>
      <c r="AG11" s="1">
        <f>(Table2[[#This Row],[Close Price]]/Table2[[#This Row],[Current Month Low]])-1</f>
        <v>2.0673676706469468E-2</v>
      </c>
      <c r="AH11" s="1">
        <f>(Table2[[#This Row],[Current Month High]]/Table2[[#This Row],[Close Price]])-1</f>
        <v>0.10587276642803101</v>
      </c>
      <c r="AI11">
        <v>10.587276642803101</v>
      </c>
      <c r="AJ11">
        <v>155.70769459741001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0.26</v>
      </c>
      <c r="AM11" t="s">
        <v>3188</v>
      </c>
      <c r="AN11">
        <v>-3.2</v>
      </c>
      <c r="AO11" t="s">
        <v>3189</v>
      </c>
      <c r="AP11">
        <v>0.19755004900225401</v>
      </c>
      <c r="AQ11">
        <f>(Table2[[#This Row],[Sharpe Ratio]]-AVERAGE(Table2[Sharpe Ratio]))/_xlfn.STDEV.P(Table2[Sharpe Ratio])</f>
        <v>1.5931281080000796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6.0334544300915622</v>
      </c>
      <c r="AS11">
        <f>_xlfn.RANK.AVG(Table2[[#This Row],[1Y Return vs Nifty Z-Score]],Table2[1Y Return vs Nifty Z-Score])</f>
        <v>41</v>
      </c>
      <c r="AT11">
        <f>_xlfn.RANK.AVG(Table2[[#This Row],[6M Return vs Nifty Z-Score]],Table2[6M Return vs Nifty Z-Score])</f>
        <v>12</v>
      </c>
      <c r="AU11">
        <f>_xlfn.RANK.AVG(Table2[[#This Row],[Sharpe Ratio Z-Score]],Table2[Sharpe Ratio Z-Score])</f>
        <v>36</v>
      </c>
      <c r="AV11">
        <f>(Table2[[#This Row],[Rank 1Y]]+Table2[[#This Row],[Rank 6M]]+Table2[[#This Row],[Rank Sharpe]])/3</f>
        <v>29.666666666666668</v>
      </c>
    </row>
    <row r="12" spans="1:48" x14ac:dyDescent="0.3">
      <c r="A12" t="s">
        <v>964</v>
      </c>
      <c r="B12" t="s">
        <v>965</v>
      </c>
      <c r="C12" t="s">
        <v>3146</v>
      </c>
      <c r="D12" t="s">
        <v>51</v>
      </c>
      <c r="E12">
        <v>15532.18739415</v>
      </c>
      <c r="F12">
        <v>342.75</v>
      </c>
      <c r="G12">
        <v>90.259572883704493</v>
      </c>
      <c r="H12">
        <f>(Table2[[#This Row],[1Y Return vs Nifty]]-AVERAGE(Table2[1Y Return vs Nifty]))/_xlfn.STDEV.P(Table2[1Y Return vs Nifty])</f>
        <v>1.4041783455590824</v>
      </c>
      <c r="I12">
        <v>24.4661065639493</v>
      </c>
      <c r="J12">
        <f>(Table2[[#This Row],[1M Return vs Nifty]]-AVERAGE(Table2[1M Return vs Nifty]))/_xlfn.STDEV.P(Table2[1M Return vs Nifty])</f>
        <v>2.0569172324573102</v>
      </c>
      <c r="K12">
        <v>95.870357619370395</v>
      </c>
      <c r="L12">
        <f>(Table2[[#This Row],[6M Return vs Nifty]]-AVERAGE(Table2[6M Return vs Nifty]))/_xlfn.STDEV.P(Table2[6M Return vs Nifty])</f>
        <v>2.9453226313644856</v>
      </c>
      <c r="M12">
        <v>7.5086917228937997</v>
      </c>
      <c r="N12">
        <f>(Table2[[#This Row],[1W Return vs Nifty]]-AVERAGE(Table2[1W Return vs Nifty]))/_xlfn.STDEV.P(Table2[1W Return vs Nifty])</f>
        <v>0.70537528902781488</v>
      </c>
      <c r="O12">
        <v>312.62</v>
      </c>
      <c r="P12">
        <v>292.074495579097</v>
      </c>
      <c r="Q12">
        <v>224.29948421912701</v>
      </c>
      <c r="R12">
        <v>74.597969035669905</v>
      </c>
      <c r="S12" s="1">
        <f>(Table2[[#This Row],[Close Price]]-Table2[[#This Row],[20D EMA]])/Table2[[#This Row],[20D EMA]]</f>
        <v>9.6378990467660408E-2</v>
      </c>
      <c r="T12" s="1">
        <f>(Table2[[#This Row],[Close Price]]-Table2[[#This Row],[50D EMA]])/Table2[[#This Row],[50D EMA]]</f>
        <v>0.1735019838703428</v>
      </c>
      <c r="U12" s="1">
        <f>(Table2[[#This Row],[Close Price]]-Table2[[#This Row],[200D EMA]])/Table2[[#This Row],[200D EMA]]</f>
        <v>0.52809089683484967</v>
      </c>
      <c r="V12">
        <v>1.09975143864421</v>
      </c>
      <c r="W12">
        <v>332.75</v>
      </c>
      <c r="X12">
        <v>353.9</v>
      </c>
      <c r="Y12">
        <v>310</v>
      </c>
      <c r="Z12">
        <v>353.9</v>
      </c>
      <c r="AA12">
        <v>282</v>
      </c>
      <c r="AB12">
        <v>353.9</v>
      </c>
      <c r="AC12" s="1">
        <f>(Table2[[#This Row],[Close Price]]/Table2[[#This Row],[Day Low]])-1</f>
        <v>3.0052592036063031E-2</v>
      </c>
      <c r="AD12" s="1">
        <f>(Table2[[#This Row],[Day High]]/Table2[[#This Row],[Close Price]])-1</f>
        <v>3.2530999270605321E-2</v>
      </c>
      <c r="AE12" s="1">
        <f>(Table2[[#This Row],[Close Price]]/Table2[[#This Row],[Current Week Low]])-1</f>
        <v>0.10564516129032264</v>
      </c>
      <c r="AF12" s="1">
        <f>(Table2[[#This Row],[Current Week High]]/Table2[[#This Row],[Close Price]])-1</f>
        <v>3.2530999270605321E-2</v>
      </c>
      <c r="AG12" s="1">
        <f>(Table2[[#This Row],[Close Price]]/Table2[[#This Row],[Current Month Low]])-1</f>
        <v>0.21542553191489366</v>
      </c>
      <c r="AH12" s="1">
        <f>(Table2[[#This Row],[Current Month High]]/Table2[[#This Row],[Close Price]])-1</f>
        <v>3.2530999270605321E-2</v>
      </c>
      <c r="AI12">
        <v>3.2530999270605299</v>
      </c>
      <c r="AJ12">
        <v>163.65384615384599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0.36</v>
      </c>
      <c r="AM12" t="s">
        <v>3188</v>
      </c>
      <c r="AN12">
        <v>18.760000000000002</v>
      </c>
      <c r="AO12" t="s">
        <v>3188</v>
      </c>
      <c r="AP12">
        <v>0.21314010480528001</v>
      </c>
      <c r="AQ12">
        <f>(Table2[[#This Row],[Sharpe Ratio]]-AVERAGE(Table2[Sharpe Ratio]))/_xlfn.STDEV.P(Table2[Sharpe Ratio])</f>
        <v>1.7739690453063783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8.8857625437150709</v>
      </c>
      <c r="AS12">
        <f>_xlfn.RANK.AVG(Table2[[#This Row],[1Y Return vs Nifty Z-Score]],Table2[1Y Return vs Nifty Z-Score])</f>
        <v>60</v>
      </c>
      <c r="AT12">
        <f>_xlfn.RANK.AVG(Table2[[#This Row],[6M Return vs Nifty Z-Score]],Table2[6M Return vs Nifty Z-Score])</f>
        <v>11</v>
      </c>
      <c r="AU12">
        <f>_xlfn.RANK.AVG(Table2[[#This Row],[Sharpe Ratio Z-Score]],Table2[Sharpe Ratio Z-Score])</f>
        <v>23</v>
      </c>
      <c r="AV12">
        <f>(Table2[[#This Row],[Rank 1Y]]+Table2[[#This Row],[Rank 6M]]+Table2[[#This Row],[Rank Sharpe]])/3</f>
        <v>31.333333333333332</v>
      </c>
    </row>
    <row r="13" spans="1:48" x14ac:dyDescent="0.3">
      <c r="A13" t="s">
        <v>996</v>
      </c>
      <c r="B13" t="s">
        <v>997</v>
      </c>
      <c r="C13" t="s">
        <v>3152</v>
      </c>
      <c r="D13" t="s">
        <v>998</v>
      </c>
      <c r="E13">
        <v>14810.493119520001</v>
      </c>
      <c r="F13">
        <v>2176.8000000000002</v>
      </c>
      <c r="G13">
        <v>76.373769546606795</v>
      </c>
      <c r="H13">
        <f>(Table2[[#This Row],[1Y Return vs Nifty]]-AVERAGE(Table2[1Y Return vs Nifty]))/_xlfn.STDEV.P(Table2[1Y Return vs Nifty])</f>
        <v>1.1353115610284721</v>
      </c>
      <c r="I13">
        <v>8.6409711509871094</v>
      </c>
      <c r="J13">
        <f>(Table2[[#This Row],[1M Return vs Nifty]]-AVERAGE(Table2[1M Return vs Nifty]))/_xlfn.STDEV.P(Table2[1M Return vs Nifty])</f>
        <v>0.49799964666079138</v>
      </c>
      <c r="K13">
        <v>87.584456473767204</v>
      </c>
      <c r="L13">
        <f>(Table2[[#This Row],[6M Return vs Nifty]]-AVERAGE(Table2[6M Return vs Nifty]))/_xlfn.STDEV.P(Table2[6M Return vs Nifty])</f>
        <v>2.6745180388869918</v>
      </c>
      <c r="M13">
        <v>5.2753519856580802</v>
      </c>
      <c r="N13">
        <f>(Table2[[#This Row],[1W Return vs Nifty]]-AVERAGE(Table2[1W Return vs Nifty]))/_xlfn.STDEV.P(Table2[1W Return vs Nifty])</f>
        <v>0.27375755041941585</v>
      </c>
      <c r="O13">
        <v>2166.59</v>
      </c>
      <c r="P13">
        <v>2184.00354873483</v>
      </c>
      <c r="Q13">
        <v>1726.74256556559</v>
      </c>
      <c r="R13">
        <v>54.027023431219597</v>
      </c>
      <c r="S13" s="1">
        <f>(Table2[[#This Row],[Close Price]]-Table2[[#This Row],[20D EMA]])/Table2[[#This Row],[20D EMA]]</f>
        <v>4.7124744414033274E-3</v>
      </c>
      <c r="T13" s="1">
        <f>(Table2[[#This Row],[Close Price]]-Table2[[#This Row],[50D EMA]])/Table2[[#This Row],[50D EMA]]</f>
        <v>-3.2983228159142765E-3</v>
      </c>
      <c r="U13" s="1">
        <f>(Table2[[#This Row],[Close Price]]-Table2[[#This Row],[200D EMA]])/Table2[[#This Row],[200D EMA]]</f>
        <v>0.26063956689861006</v>
      </c>
      <c r="V13">
        <v>0.57978892646251401</v>
      </c>
      <c r="W13">
        <v>2152.5500000000002</v>
      </c>
      <c r="X13">
        <v>2210</v>
      </c>
      <c r="Y13">
        <v>2110.35</v>
      </c>
      <c r="Z13">
        <v>2235.75</v>
      </c>
      <c r="AA13">
        <v>2018</v>
      </c>
      <c r="AB13">
        <v>2335</v>
      </c>
      <c r="AC13" s="1">
        <f>(Table2[[#This Row],[Close Price]]/Table2[[#This Row],[Day Low]])-1</f>
        <v>1.12657081136327E-2</v>
      </c>
      <c r="AD13" s="1">
        <f>(Table2[[#This Row],[Day High]]/Table2[[#This Row],[Close Price]])-1</f>
        <v>1.5251745681734485E-2</v>
      </c>
      <c r="AE13" s="1">
        <f>(Table2[[#This Row],[Close Price]]/Table2[[#This Row],[Current Week Low]])-1</f>
        <v>3.1487667922382778E-2</v>
      </c>
      <c r="AF13" s="1">
        <f>(Table2[[#This Row],[Current Week High]]/Table2[[#This Row],[Close Price]])-1</f>
        <v>2.7081036383682422E-2</v>
      </c>
      <c r="AG13" s="1">
        <f>(Table2[[#This Row],[Close Price]]/Table2[[#This Row],[Current Month Low]])-1</f>
        <v>7.869177403369676E-2</v>
      </c>
      <c r="AH13" s="1">
        <f>(Table2[[#This Row],[Current Month High]]/Table2[[#This Row],[Close Price]])-1</f>
        <v>7.267548695332593E-2</v>
      </c>
      <c r="AI13">
        <v>24.0352811466372</v>
      </c>
      <c r="AJ13">
        <v>198.19178082191701</v>
      </c>
      <c r="AK13" t="str">
        <f>IF(AND(Table2[[#This Row],[20D EMA]]&gt;Table2[[#This Row],[50D EMA]],Table2[[#This Row],[50D EMA]]&gt;Table2[[#This Row],[200D EMA]]),"Uptrend","Downtrend/NoTrend")</f>
        <v>Downtrend/NoTrend</v>
      </c>
      <c r="AL13">
        <v>-0.04</v>
      </c>
      <c r="AM13" t="s">
        <v>3189</v>
      </c>
      <c r="AN13">
        <v>-2.96</v>
      </c>
      <c r="AO13" t="s">
        <v>3189</v>
      </c>
      <c r="AP13">
        <v>0.235488106557804</v>
      </c>
      <c r="AQ13">
        <f>(Table2[[#This Row],[Sharpe Ratio]]-AVERAGE(Table2[Sharpe Ratio]))/_xlfn.STDEV.P(Table2[Sharpe Ratio])</f>
        <v>2.0332005474197197</v>
      </c>
      <c r="AR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">
        <f>_xlfn.RANK.AVG(Table2[[#This Row],[1Y Return vs Nifty Z-Score]],Table2[1Y Return vs Nifty Z-Score])</f>
        <v>81</v>
      </c>
      <c r="AT13">
        <f>_xlfn.RANK.AVG(Table2[[#This Row],[6M Return vs Nifty Z-Score]],Table2[6M Return vs Nifty Z-Score])</f>
        <v>15</v>
      </c>
      <c r="AU13">
        <f>_xlfn.RANK.AVG(Table2[[#This Row],[Sharpe Ratio Z-Score]],Table2[Sharpe Ratio Z-Score])</f>
        <v>14</v>
      </c>
      <c r="AV13">
        <f>(Table2[[#This Row],[Rank 1Y]]+Table2[[#This Row],[Rank 6M]]+Table2[[#This Row],[Rank Sharpe]])/3</f>
        <v>36.666666666666664</v>
      </c>
    </row>
    <row r="14" spans="1:48" x14ac:dyDescent="0.3">
      <c r="A14" t="s">
        <v>1158</v>
      </c>
      <c r="B14" t="s">
        <v>1159</v>
      </c>
      <c r="C14" t="s">
        <v>3142</v>
      </c>
      <c r="D14" t="s">
        <v>500</v>
      </c>
      <c r="E14">
        <v>10573.068370000001</v>
      </c>
      <c r="F14">
        <v>530.29999999999995</v>
      </c>
      <c r="G14">
        <v>118.649510206898</v>
      </c>
      <c r="H14">
        <f>(Table2[[#This Row],[1Y Return vs Nifty]]-AVERAGE(Table2[1Y Return vs Nifty]))/_xlfn.STDEV.P(Table2[1Y Return vs Nifty])</f>
        <v>1.9538844717231885</v>
      </c>
      <c r="I14">
        <v>13.2001076422307</v>
      </c>
      <c r="J14">
        <f>(Table2[[#This Row],[1M Return vs Nifty]]-AVERAGE(Table2[1M Return vs Nifty]))/_xlfn.STDEV.P(Table2[1M Return vs Nifty])</f>
        <v>0.94711542777598767</v>
      </c>
      <c r="K14">
        <v>47.405346778941301</v>
      </c>
      <c r="L14">
        <f>(Table2[[#This Row],[6M Return vs Nifty]]-AVERAGE(Table2[6M Return vs Nifty]))/_xlfn.STDEV.P(Table2[6M Return vs Nifty])</f>
        <v>1.3613612396667232</v>
      </c>
      <c r="M14">
        <v>-1.0691919883397001</v>
      </c>
      <c r="N14">
        <f>(Table2[[#This Row],[1W Return vs Nifty]]-AVERAGE(Table2[1W Return vs Nifty]))/_xlfn.STDEV.P(Table2[1W Return vs Nifty])</f>
        <v>-0.95239612288955389</v>
      </c>
      <c r="O14">
        <v>519.6</v>
      </c>
      <c r="P14">
        <v>495.29901079118002</v>
      </c>
      <c r="Q14">
        <v>399.650112235976</v>
      </c>
      <c r="R14">
        <v>56.403672136477397</v>
      </c>
      <c r="S14" s="1">
        <f>(Table2[[#This Row],[Close Price]]-Table2[[#This Row],[20D EMA]])/Table2[[#This Row],[20D EMA]]</f>
        <v>2.0592763664357066E-2</v>
      </c>
      <c r="T14" s="1">
        <f>(Table2[[#This Row],[Close Price]]-Table2[[#This Row],[50D EMA]])/Table2[[#This Row],[50D EMA]]</f>
        <v>7.0666382218107199E-2</v>
      </c>
      <c r="U14" s="1">
        <f>(Table2[[#This Row],[Close Price]]-Table2[[#This Row],[200D EMA]])/Table2[[#This Row],[200D EMA]]</f>
        <v>0.32691067452242045</v>
      </c>
      <c r="V14">
        <v>0.77706539124515095</v>
      </c>
      <c r="W14">
        <v>525</v>
      </c>
      <c r="X14">
        <v>532.6</v>
      </c>
      <c r="Y14">
        <v>515</v>
      </c>
      <c r="Z14">
        <v>555</v>
      </c>
      <c r="AA14">
        <v>503.25</v>
      </c>
      <c r="AB14">
        <v>555</v>
      </c>
      <c r="AC14" s="1">
        <f>(Table2[[#This Row],[Close Price]]/Table2[[#This Row],[Day Low]])-1</f>
        <v>1.0095238095237935E-2</v>
      </c>
      <c r="AD14" s="1">
        <f>(Table2[[#This Row],[Day High]]/Table2[[#This Row],[Close Price]])-1</f>
        <v>4.3371676409580395E-3</v>
      </c>
      <c r="AE14" s="1">
        <f>(Table2[[#This Row],[Close Price]]/Table2[[#This Row],[Current Week Low]])-1</f>
        <v>2.9708737864077683E-2</v>
      </c>
      <c r="AF14" s="1">
        <f>(Table2[[#This Row],[Current Week High]]/Table2[[#This Row],[Close Price]])-1</f>
        <v>4.6577409013765836E-2</v>
      </c>
      <c r="AG14" s="1">
        <f>(Table2[[#This Row],[Close Price]]/Table2[[#This Row],[Current Month Low]])-1</f>
        <v>5.3750620963735729E-2</v>
      </c>
      <c r="AH14" s="1">
        <f>(Table2[[#This Row],[Current Month High]]/Table2[[#This Row],[Close Price]])-1</f>
        <v>4.6577409013765836E-2</v>
      </c>
      <c r="AI14">
        <v>4.65774090137658</v>
      </c>
      <c r="AJ14">
        <v>146.76593764541599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0.14000000000000001</v>
      </c>
      <c r="AM14" t="s">
        <v>3188</v>
      </c>
      <c r="AN14">
        <v>1.57</v>
      </c>
      <c r="AO14" t="s">
        <v>3188</v>
      </c>
      <c r="AP14">
        <v>0.34343997659220299</v>
      </c>
      <c r="AQ14">
        <f>(Table2[[#This Row],[Sharpe Ratio]]-AVERAGE(Table2[Sharpe Ratio]))/_xlfn.STDEV.P(Table2[Sharpe Ratio])</f>
        <v>3.2854165502129389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6.5953815664892836</v>
      </c>
      <c r="AS14">
        <f>_xlfn.RANK.AVG(Table2[[#This Row],[1Y Return vs Nifty Z-Score]],Table2[1Y Return vs Nifty Z-Score])</f>
        <v>42</v>
      </c>
      <c r="AT14">
        <f>_xlfn.RANK.AVG(Table2[[#This Row],[6M Return vs Nifty Z-Score]],Table2[6M Return vs Nifty Z-Score])</f>
        <v>71</v>
      </c>
      <c r="AU14">
        <f>_xlfn.RANK.AVG(Table2[[#This Row],[Sharpe Ratio Z-Score]],Table2[Sharpe Ratio Z-Score])</f>
        <v>1</v>
      </c>
      <c r="AV14">
        <f>(Table2[[#This Row],[Rank 1Y]]+Table2[[#This Row],[Rank 6M]]+Table2[[#This Row],[Rank Sharpe]])/3</f>
        <v>38</v>
      </c>
    </row>
    <row r="15" spans="1:48" x14ac:dyDescent="0.3">
      <c r="A15" t="s">
        <v>106</v>
      </c>
      <c r="B15" t="s">
        <v>107</v>
      </c>
      <c r="C15" t="s">
        <v>3154</v>
      </c>
      <c r="D15" t="s">
        <v>108</v>
      </c>
      <c r="E15">
        <v>241567.94924793899</v>
      </c>
      <c r="F15">
        <v>6795.4</v>
      </c>
      <c r="G15">
        <v>131.87484594379899</v>
      </c>
      <c r="H15">
        <f>(Table2[[#This Row],[1Y Return vs Nifty]]-AVERAGE(Table2[1Y Return vs Nifty]))/_xlfn.STDEV.P(Table2[1Y Return vs Nifty])</f>
        <v>2.2099628135803298</v>
      </c>
      <c r="I15">
        <v>-6.0725577421643102</v>
      </c>
      <c r="J15">
        <f>(Table2[[#This Row],[1M Return vs Nifty]]-AVERAGE(Table2[1M Return vs Nifty]))/_xlfn.STDEV.P(Table2[1M Return vs Nifty])</f>
        <v>-0.95141474014258143</v>
      </c>
      <c r="K15">
        <v>39.165530030294804</v>
      </c>
      <c r="L15">
        <f>(Table2[[#This Row],[6M Return vs Nifty]]-AVERAGE(Table2[6M Return vs Nifty]))/_xlfn.STDEV.P(Table2[6M Return vs Nifty])</f>
        <v>1.0920628039871598</v>
      </c>
      <c r="M15">
        <v>3.5761924303602801</v>
      </c>
      <c r="N15">
        <f>(Table2[[#This Row],[1W Return vs Nifty]]-AVERAGE(Table2[1W Return vs Nifty]))/_xlfn.STDEV.P(Table2[1W Return vs Nifty])</f>
        <v>-5.462392802963905E-2</v>
      </c>
      <c r="O15">
        <v>6784.58</v>
      </c>
      <c r="P15">
        <v>6942.2240369663896</v>
      </c>
      <c r="Q15">
        <v>5731.0753636660902</v>
      </c>
      <c r="R15">
        <v>55.209962982486601</v>
      </c>
      <c r="S15" s="1">
        <f>(Table2[[#This Row],[Close Price]]-Table2[[#This Row],[20D EMA]])/Table2[[#This Row],[20D EMA]]</f>
        <v>1.5947928980128039E-3</v>
      </c>
      <c r="T15" s="1">
        <f>(Table2[[#This Row],[Close Price]]-Table2[[#This Row],[50D EMA]])/Table2[[#This Row],[50D EMA]]</f>
        <v>-2.114942361188174E-2</v>
      </c>
      <c r="U15" s="1">
        <f>(Table2[[#This Row],[Close Price]]-Table2[[#This Row],[200D EMA]])/Table2[[#This Row],[200D EMA]]</f>
        <v>0.18571115694648196</v>
      </c>
      <c r="V15">
        <v>0.86072672379679105</v>
      </c>
      <c r="W15">
        <v>6728.1</v>
      </c>
      <c r="X15">
        <v>6820</v>
      </c>
      <c r="Y15">
        <v>6631.35</v>
      </c>
      <c r="Z15">
        <v>6909</v>
      </c>
      <c r="AA15">
        <v>6212.05</v>
      </c>
      <c r="AB15">
        <v>7236</v>
      </c>
      <c r="AC15" s="1">
        <f>(Table2[[#This Row],[Close Price]]/Table2[[#This Row],[Day Low]])-1</f>
        <v>1.0002823977051323E-2</v>
      </c>
      <c r="AD15" s="1">
        <f>(Table2[[#This Row],[Day High]]/Table2[[#This Row],[Close Price]])-1</f>
        <v>3.6200959472585392E-3</v>
      </c>
      <c r="AE15" s="1">
        <f>(Table2[[#This Row],[Close Price]]/Table2[[#This Row],[Current Week Low]])-1</f>
        <v>2.4738552481772036E-2</v>
      </c>
      <c r="AF15" s="1">
        <f>(Table2[[#This Row],[Current Week High]]/Table2[[#This Row],[Close Price]])-1</f>
        <v>1.6717191040998447E-2</v>
      </c>
      <c r="AG15" s="1">
        <f>(Table2[[#This Row],[Close Price]]/Table2[[#This Row],[Current Month Low]])-1</f>
        <v>9.3906198436908728E-2</v>
      </c>
      <c r="AH15" s="1">
        <f>(Table2[[#This Row],[Current Month High]]/Table2[[#This Row],[Close Price]])-1</f>
        <v>6.4837978632604543E-2</v>
      </c>
      <c r="AI15">
        <v>22.803661300291299</v>
      </c>
      <c r="AJ15">
        <v>154.70014992503701</v>
      </c>
      <c r="AK15" t="str">
        <f>IF(AND(Table2[[#This Row],[20D EMA]]&gt;Table2[[#This Row],[50D EMA]],Table2[[#This Row],[50D EMA]]&gt;Table2[[#This Row],[200D EMA]]),"Uptrend","Downtrend/NoTrend")</f>
        <v>Downtrend/NoTrend</v>
      </c>
      <c r="AL15">
        <v>0.02</v>
      </c>
      <c r="AM15" t="s">
        <v>3188</v>
      </c>
      <c r="AN15">
        <v>4.8600000000000003</v>
      </c>
      <c r="AO15" t="s">
        <v>3188</v>
      </c>
      <c r="AP15">
        <v>0.26486683614772599</v>
      </c>
      <c r="AQ15">
        <f>(Table2[[#This Row],[Sharpe Ratio]]-AVERAGE(Table2[Sharpe Ratio]))/_xlfn.STDEV.P(Table2[Sharpe Ratio])</f>
        <v>2.3739868193250815</v>
      </c>
      <c r="AR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">
        <f>_xlfn.RANK.AVG(Table2[[#This Row],[1Y Return vs Nifty Z-Score]],Table2[1Y Return vs Nifty Z-Score])</f>
        <v>32</v>
      </c>
      <c r="AT15">
        <f>_xlfn.RANK.AVG(Table2[[#This Row],[6M Return vs Nifty Z-Score]],Table2[6M Return vs Nifty Z-Score])</f>
        <v>87</v>
      </c>
      <c r="AU15">
        <f>_xlfn.RANK.AVG(Table2[[#This Row],[Sharpe Ratio Z-Score]],Table2[Sharpe Ratio Z-Score])</f>
        <v>5</v>
      </c>
      <c r="AV15">
        <f>(Table2[[#This Row],[Rank 1Y]]+Table2[[#This Row],[Rank 6M]]+Table2[[#This Row],[Rank Sharpe]])/3</f>
        <v>41.333333333333336</v>
      </c>
    </row>
    <row r="16" spans="1:48" x14ac:dyDescent="0.3">
      <c r="A16" t="s">
        <v>1060</v>
      </c>
      <c r="B16" t="s">
        <v>1061</v>
      </c>
      <c r="C16" t="s">
        <v>3142</v>
      </c>
      <c r="D16" t="s">
        <v>208</v>
      </c>
      <c r="E16">
        <v>12605.642625799999</v>
      </c>
      <c r="F16">
        <v>3023.1</v>
      </c>
      <c r="G16">
        <v>111.730622102033</v>
      </c>
      <c r="H16">
        <f>(Table2[[#This Row],[1Y Return vs Nifty]]-AVERAGE(Table2[1Y Return vs Nifty]))/_xlfn.STDEV.P(Table2[1Y Return vs Nifty])</f>
        <v>1.8199160471299769</v>
      </c>
      <c r="I16">
        <v>15.3934239539117</v>
      </c>
      <c r="J16">
        <f>(Table2[[#This Row],[1M Return vs Nifty]]-AVERAGE(Table2[1M Return vs Nifty]))/_xlfn.STDEV.P(Table2[1M Return vs Nifty])</f>
        <v>1.1631767302715885</v>
      </c>
      <c r="K16">
        <v>73.605137138941998</v>
      </c>
      <c r="L16">
        <f>(Table2[[#This Row],[6M Return vs Nifty]]-AVERAGE(Table2[6M Return vs Nifty]))/_xlfn.STDEV.P(Table2[6M Return vs Nifty])</f>
        <v>2.2176378747314125</v>
      </c>
      <c r="M16">
        <v>2.9502710916856199</v>
      </c>
      <c r="N16">
        <f>(Table2[[#This Row],[1W Return vs Nifty]]-AVERAGE(Table2[1W Return vs Nifty]))/_xlfn.STDEV.P(Table2[1W Return vs Nifty])</f>
        <v>-0.17559018687563235</v>
      </c>
      <c r="O16">
        <v>2957.09</v>
      </c>
      <c r="P16">
        <v>2764.2750908555399</v>
      </c>
      <c r="Q16">
        <v>2150.8316042912602</v>
      </c>
      <c r="R16">
        <v>56.793168873667803</v>
      </c>
      <c r="S16" s="1">
        <f>(Table2[[#This Row],[Close Price]]-Table2[[#This Row],[20D EMA]])/Table2[[#This Row],[20D EMA]]</f>
        <v>2.2322621225596705E-2</v>
      </c>
      <c r="T16" s="1">
        <f>(Table2[[#This Row],[Close Price]]-Table2[[#This Row],[50D EMA]])/Table2[[#This Row],[50D EMA]]</f>
        <v>9.3632109915787715E-2</v>
      </c>
      <c r="U16" s="1">
        <f>(Table2[[#This Row],[Close Price]]-Table2[[#This Row],[200D EMA]])/Table2[[#This Row],[200D EMA]]</f>
        <v>0.40554936703013933</v>
      </c>
      <c r="V16">
        <v>0.85967754718623601</v>
      </c>
      <c r="W16">
        <v>2956</v>
      </c>
      <c r="X16">
        <v>3059.85</v>
      </c>
      <c r="Y16">
        <v>2942.6</v>
      </c>
      <c r="Z16">
        <v>3181.9</v>
      </c>
      <c r="AA16">
        <v>2820</v>
      </c>
      <c r="AB16">
        <v>3735.2</v>
      </c>
      <c r="AC16" s="1">
        <f>(Table2[[#This Row],[Close Price]]/Table2[[#This Row],[Day Low]])-1</f>
        <v>2.2699594046008187E-2</v>
      </c>
      <c r="AD16" s="1">
        <f>(Table2[[#This Row],[Day High]]/Table2[[#This Row],[Close Price]])-1</f>
        <v>1.2156395752704219E-2</v>
      </c>
      <c r="AE16" s="1">
        <f>(Table2[[#This Row],[Close Price]]/Table2[[#This Row],[Current Week Low]])-1</f>
        <v>2.7356759328484914E-2</v>
      </c>
      <c r="AF16" s="1">
        <f>(Table2[[#This Row],[Current Week High]]/Table2[[#This Row],[Close Price]])-1</f>
        <v>5.2528861102841606E-2</v>
      </c>
      <c r="AG16" s="1">
        <f>(Table2[[#This Row],[Close Price]]/Table2[[#This Row],[Current Month Low]])-1</f>
        <v>7.2021276595744643E-2</v>
      </c>
      <c r="AH16" s="1">
        <f>(Table2[[#This Row],[Current Month High]]/Table2[[#This Row],[Close Price]])-1</f>
        <v>0.23555290926532368</v>
      </c>
      <c r="AI16">
        <v>23.555290926532301</v>
      </c>
      <c r="AJ16">
        <v>166.352422907489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0.25</v>
      </c>
      <c r="AM16" t="s">
        <v>3188</v>
      </c>
      <c r="AN16">
        <v>3.63</v>
      </c>
      <c r="AO16" t="s">
        <v>3188</v>
      </c>
      <c r="AP16">
        <v>0.18113714926019001</v>
      </c>
      <c r="AQ16">
        <f>(Table2[[#This Row],[Sharpe Ratio]]-AVERAGE(Table2[Sharpe Ratio]))/_xlfn.STDEV.P(Table2[Sharpe Ratio])</f>
        <v>1.4027423768153937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6.4278828420727399</v>
      </c>
      <c r="AS16">
        <f>_xlfn.RANK.AVG(Table2[[#This Row],[1Y Return vs Nifty Z-Score]],Table2[1Y Return vs Nifty Z-Score])</f>
        <v>43</v>
      </c>
      <c r="AT16">
        <f>_xlfn.RANK.AVG(Table2[[#This Row],[6M Return vs Nifty Z-Score]],Table2[6M Return vs Nifty Z-Score])</f>
        <v>28</v>
      </c>
      <c r="AU16">
        <f>_xlfn.RANK.AVG(Table2[[#This Row],[Sharpe Ratio Z-Score]],Table2[Sharpe Ratio Z-Score])</f>
        <v>54</v>
      </c>
      <c r="AV16">
        <f>(Table2[[#This Row],[Rank 1Y]]+Table2[[#This Row],[Rank 6M]]+Table2[[#This Row],[Rank Sharpe]])/3</f>
        <v>41.666666666666664</v>
      </c>
    </row>
    <row r="17" spans="1:48" x14ac:dyDescent="0.3">
      <c r="A17" t="s">
        <v>1164</v>
      </c>
      <c r="B17" t="s">
        <v>1165</v>
      </c>
      <c r="C17" t="s">
        <v>3155</v>
      </c>
      <c r="D17" t="s">
        <v>139</v>
      </c>
      <c r="E17">
        <v>10567.22898025</v>
      </c>
      <c r="F17">
        <v>1267.25</v>
      </c>
      <c r="G17">
        <v>198.54577190736299</v>
      </c>
      <c r="H17">
        <f>(Table2[[#This Row],[1Y Return vs Nifty]]-AVERAGE(Table2[1Y Return vs Nifty]))/_xlfn.STDEV.P(Table2[1Y Return vs Nifty])</f>
        <v>3.5008926251535137</v>
      </c>
      <c r="I17">
        <v>24.581958294618701</v>
      </c>
      <c r="J17">
        <f>(Table2[[#This Row],[1M Return vs Nifty]]-AVERAGE(Table2[1M Return vs Nifty]))/_xlfn.STDEV.P(Table2[1M Return vs Nifty])</f>
        <v>2.0683296656259742</v>
      </c>
      <c r="K17">
        <v>56.835520833962597</v>
      </c>
      <c r="L17">
        <f>(Table2[[#This Row],[6M Return vs Nifty]]-AVERAGE(Table2[6M Return vs Nifty]))/_xlfn.STDEV.P(Table2[6M Return vs Nifty])</f>
        <v>1.6695636182718532</v>
      </c>
      <c r="M17">
        <v>11.8534232440882</v>
      </c>
      <c r="N17">
        <f>(Table2[[#This Row],[1W Return vs Nifty]]-AVERAGE(Table2[1W Return vs Nifty]))/_xlfn.STDEV.P(Table2[1W Return vs Nifty])</f>
        <v>1.5450429682317113</v>
      </c>
      <c r="O17">
        <v>1139.4100000000001</v>
      </c>
      <c r="P17">
        <v>1042.41593187489</v>
      </c>
      <c r="Q17">
        <v>864.57405918498205</v>
      </c>
      <c r="R17">
        <v>81.577187424408194</v>
      </c>
      <c r="S17" s="1">
        <f>(Table2[[#This Row],[Close Price]]-Table2[[#This Row],[20D EMA]])/Table2[[#This Row],[20D EMA]]</f>
        <v>0.11219841847973944</v>
      </c>
      <c r="T17" s="1">
        <f>(Table2[[#This Row],[Close Price]]-Table2[[#This Row],[50D EMA]])/Table2[[#This Row],[50D EMA]]</f>
        <v>0.21568556393868929</v>
      </c>
      <c r="U17" s="1">
        <f>(Table2[[#This Row],[Close Price]]-Table2[[#This Row],[200D EMA]])/Table2[[#This Row],[200D EMA]]</f>
        <v>0.46575066246448926</v>
      </c>
      <c r="V17">
        <v>1.1702093259950299</v>
      </c>
      <c r="W17">
        <v>1230</v>
      </c>
      <c r="X17">
        <v>1287.45</v>
      </c>
      <c r="Y17">
        <v>1152.0999999999999</v>
      </c>
      <c r="Z17">
        <v>1287.45</v>
      </c>
      <c r="AA17">
        <v>1020.05</v>
      </c>
      <c r="AB17">
        <v>1287.45</v>
      </c>
      <c r="AC17" s="1">
        <f>(Table2[[#This Row],[Close Price]]/Table2[[#This Row],[Day Low]])-1</f>
        <v>3.0284552845528445E-2</v>
      </c>
      <c r="AD17" s="1">
        <f>(Table2[[#This Row],[Day High]]/Table2[[#This Row],[Close Price]])-1</f>
        <v>1.5940027618859709E-2</v>
      </c>
      <c r="AE17" s="1">
        <f>(Table2[[#This Row],[Close Price]]/Table2[[#This Row],[Current Week Low]])-1</f>
        <v>9.9947921187397037E-2</v>
      </c>
      <c r="AF17" s="1">
        <f>(Table2[[#This Row],[Current Week High]]/Table2[[#This Row],[Close Price]])-1</f>
        <v>1.5940027618859709E-2</v>
      </c>
      <c r="AG17" s="1">
        <f>(Table2[[#This Row],[Close Price]]/Table2[[#This Row],[Current Month Low]])-1</f>
        <v>0.24234106171266112</v>
      </c>
      <c r="AH17" s="1">
        <f>(Table2[[#This Row],[Current Month High]]/Table2[[#This Row],[Close Price]])-1</f>
        <v>1.5940027618859709E-2</v>
      </c>
      <c r="AI17">
        <v>1.59400276188597</v>
      </c>
      <c r="AJ17">
        <v>239.69977214850499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0.55000000000000004</v>
      </c>
      <c r="AM17" t="s">
        <v>3188</v>
      </c>
      <c r="AN17">
        <v>14.46</v>
      </c>
      <c r="AO17" t="s">
        <v>3188</v>
      </c>
      <c r="AP17">
        <v>0.167594341747271</v>
      </c>
      <c r="AQ17">
        <f>(Table2[[#This Row],[Sharpe Ratio]]-AVERAGE(Table2[Sharpe Ratio]))/_xlfn.STDEV.P(Table2[Sharpe Ratio])</f>
        <v>1.2456490324849847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10.029477909768037</v>
      </c>
      <c r="AS17">
        <f>_xlfn.RANK.AVG(Table2[[#This Row],[1Y Return vs Nifty Z-Score]],Table2[1Y Return vs Nifty Z-Score])</f>
        <v>7</v>
      </c>
      <c r="AT17">
        <f>_xlfn.RANK.AVG(Table2[[#This Row],[6M Return vs Nifty Z-Score]],Table2[6M Return vs Nifty Z-Score])</f>
        <v>48</v>
      </c>
      <c r="AU17">
        <f>_xlfn.RANK.AVG(Table2[[#This Row],[Sharpe Ratio Z-Score]],Table2[Sharpe Ratio Z-Score])</f>
        <v>75</v>
      </c>
      <c r="AV17">
        <f>(Table2[[#This Row],[Rank 1Y]]+Table2[[#This Row],[Rank 6M]]+Table2[[#This Row],[Rank Sharpe]])/3</f>
        <v>43.333333333333336</v>
      </c>
    </row>
    <row r="18" spans="1:48" x14ac:dyDescent="0.3">
      <c r="A18" t="s">
        <v>480</v>
      </c>
      <c r="B18" t="s">
        <v>481</v>
      </c>
      <c r="C18" t="s">
        <v>3150</v>
      </c>
      <c r="D18" t="s">
        <v>166</v>
      </c>
      <c r="E18">
        <v>44966.892476699999</v>
      </c>
      <c r="F18">
        <v>1756.2</v>
      </c>
      <c r="G18">
        <v>293.81335372373599</v>
      </c>
      <c r="H18">
        <f>(Table2[[#This Row],[1Y Return vs Nifty]]-AVERAGE(Table2[1Y Return vs Nifty]))/_xlfn.STDEV.P(Table2[1Y Return vs Nifty])</f>
        <v>5.3455311938521781</v>
      </c>
      <c r="I18">
        <v>7.5619901597869603</v>
      </c>
      <c r="J18">
        <f>(Table2[[#This Row],[1M Return vs Nifty]]-AVERAGE(Table2[1M Return vs Nifty]))/_xlfn.STDEV.P(Table2[1M Return vs Nifty])</f>
        <v>0.3917103544665313</v>
      </c>
      <c r="K18">
        <v>30.212357269143499</v>
      </c>
      <c r="L18">
        <f>(Table2[[#This Row],[6M Return vs Nifty]]-AVERAGE(Table2[6M Return vs Nifty]))/_xlfn.STDEV.P(Table2[6M Return vs Nifty])</f>
        <v>0.79945005633801147</v>
      </c>
      <c r="M18">
        <v>-9.9410046011364503</v>
      </c>
      <c r="N18">
        <f>(Table2[[#This Row],[1W Return vs Nifty]]-AVERAGE(Table2[1W Return vs Nifty]))/_xlfn.STDEV.P(Table2[1W Return vs Nifty])</f>
        <v>-2.666972563477306</v>
      </c>
      <c r="O18">
        <v>1800.12</v>
      </c>
      <c r="P18">
        <v>1752.7915920159401</v>
      </c>
      <c r="Q18">
        <v>1414.9761617224499</v>
      </c>
      <c r="R18">
        <v>40.311662127207498</v>
      </c>
      <c r="S18" s="1">
        <f>(Table2[[#This Row],[Close Price]]-Table2[[#This Row],[20D EMA]])/Table2[[#This Row],[20D EMA]]</f>
        <v>-2.4398373441770465E-2</v>
      </c>
      <c r="T18" s="1">
        <f>(Table2[[#This Row],[Close Price]]-Table2[[#This Row],[50D EMA]])/Table2[[#This Row],[50D EMA]]</f>
        <v>1.9445597523319136E-3</v>
      </c>
      <c r="U18" s="1">
        <f>(Table2[[#This Row],[Close Price]]-Table2[[#This Row],[200D EMA]])/Table2[[#This Row],[200D EMA]]</f>
        <v>0.24115165153183818</v>
      </c>
      <c r="V18">
        <v>1.7372099679106601</v>
      </c>
      <c r="W18">
        <v>1709</v>
      </c>
      <c r="X18">
        <v>1761</v>
      </c>
      <c r="Y18">
        <v>1709</v>
      </c>
      <c r="Z18">
        <v>1959.5</v>
      </c>
      <c r="AA18">
        <v>1674</v>
      </c>
      <c r="AB18">
        <v>1959.5</v>
      </c>
      <c r="AC18" s="1">
        <f>(Table2[[#This Row],[Close Price]]/Table2[[#This Row],[Day Low]])-1</f>
        <v>2.7618490345231228E-2</v>
      </c>
      <c r="AD18" s="1">
        <f>(Table2[[#This Row],[Day High]]/Table2[[#This Row],[Close Price]])-1</f>
        <v>2.7331738981892784E-3</v>
      </c>
      <c r="AE18" s="1">
        <f>(Table2[[#This Row],[Close Price]]/Table2[[#This Row],[Current Week Low]])-1</f>
        <v>2.7618490345231228E-2</v>
      </c>
      <c r="AF18" s="1">
        <f>(Table2[[#This Row],[Current Week High]]/Table2[[#This Row],[Close Price]])-1</f>
        <v>0.11576130281289143</v>
      </c>
      <c r="AG18" s="1">
        <f>(Table2[[#This Row],[Close Price]]/Table2[[#This Row],[Current Month Low]])-1</f>
        <v>4.9103942652329868E-2</v>
      </c>
      <c r="AH18" s="1">
        <f>(Table2[[#This Row],[Current Month High]]/Table2[[#This Row],[Close Price]])-1</f>
        <v>0.11576130281289143</v>
      </c>
      <c r="AI18">
        <v>12.117070948639</v>
      </c>
      <c r="AJ18">
        <v>337.682242990654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0.09</v>
      </c>
      <c r="AM18" t="s">
        <v>3188</v>
      </c>
      <c r="AN18">
        <v>-1.18</v>
      </c>
      <c r="AO18" t="s">
        <v>3189</v>
      </c>
      <c r="AP18">
        <v>0.246864063920256</v>
      </c>
      <c r="AQ18">
        <f>(Table2[[#This Row],[Sharpe Ratio]]-AVERAGE(Table2[Sharpe Ratio]))/_xlfn.STDEV.P(Table2[Sharpe Ratio])</f>
        <v>2.1651589456560494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6.0348779868354638</v>
      </c>
      <c r="AS18">
        <f>_xlfn.RANK.AVG(Table2[[#This Row],[1Y Return vs Nifty Z-Score]],Table2[1Y Return vs Nifty Z-Score])</f>
        <v>2</v>
      </c>
      <c r="AT18">
        <f>_xlfn.RANK.AVG(Table2[[#This Row],[6M Return vs Nifty Z-Score]],Table2[6M Return vs Nifty Z-Score])</f>
        <v>117</v>
      </c>
      <c r="AU18">
        <f>_xlfn.RANK.AVG(Table2[[#This Row],[Sharpe Ratio Z-Score]],Table2[Sharpe Ratio Z-Score])</f>
        <v>11</v>
      </c>
      <c r="AV18">
        <f>(Table2[[#This Row],[Rank 1Y]]+Table2[[#This Row],[Rank 6M]]+Table2[[#This Row],[Rank Sharpe]])/3</f>
        <v>43.333333333333336</v>
      </c>
    </row>
    <row r="19" spans="1:48" x14ac:dyDescent="0.3">
      <c r="A19" t="s">
        <v>1365</v>
      </c>
      <c r="B19" t="s">
        <v>1366</v>
      </c>
      <c r="C19" t="s">
        <v>3147</v>
      </c>
      <c r="D19" t="s">
        <v>213</v>
      </c>
      <c r="E19">
        <v>8274.707805</v>
      </c>
      <c r="F19">
        <v>1157</v>
      </c>
      <c r="G19">
        <v>82.850990364112903</v>
      </c>
      <c r="H19">
        <f>(Table2[[#This Row],[1Y Return vs Nifty]]-AVERAGE(Table2[1Y Return vs Nifty]))/_xlfn.STDEV.P(Table2[1Y Return vs Nifty])</f>
        <v>1.2607281099756211</v>
      </c>
      <c r="I19">
        <v>75.9704587071178</v>
      </c>
      <c r="J19">
        <f>(Table2[[#This Row],[1M Return vs Nifty]]-AVERAGE(Table2[1M Return vs Nifty]))/_xlfn.STDEV.P(Table2[1M Return vs Nifty])</f>
        <v>7.1305572491662028</v>
      </c>
      <c r="K19">
        <v>81.710126114772805</v>
      </c>
      <c r="L19">
        <f>(Table2[[#This Row],[6M Return vs Nifty]]-AVERAGE(Table2[6M Return vs Nifty]))/_xlfn.STDEV.P(Table2[6M Return vs Nifty])</f>
        <v>2.4825297915024831</v>
      </c>
      <c r="M19">
        <v>10.341171812143299</v>
      </c>
      <c r="N19">
        <f>(Table2[[#This Row],[1W Return vs Nifty]]-AVERAGE(Table2[1W Return vs Nifty]))/_xlfn.STDEV.P(Table2[1W Return vs Nifty])</f>
        <v>1.2527835630096207</v>
      </c>
      <c r="O19">
        <v>956.2</v>
      </c>
      <c r="P19">
        <v>828.60816727648796</v>
      </c>
      <c r="Q19">
        <v>688.45768089855801</v>
      </c>
      <c r="R19">
        <v>86.889346479298297</v>
      </c>
      <c r="S19" s="1">
        <f>(Table2[[#This Row],[Close Price]]-Table2[[#This Row],[20D EMA]])/Table2[[#This Row],[20D EMA]]</f>
        <v>0.20999790838736659</v>
      </c>
      <c r="T19" s="1">
        <f>(Table2[[#This Row],[Close Price]]-Table2[[#This Row],[50D EMA]])/Table2[[#This Row],[50D EMA]]</f>
        <v>0.39631739788769793</v>
      </c>
      <c r="U19" s="1">
        <f>(Table2[[#This Row],[Close Price]]-Table2[[#This Row],[200D EMA]])/Table2[[#This Row],[200D EMA]]</f>
        <v>0.68056807571659605</v>
      </c>
      <c r="V19">
        <v>4.3321347395162704</v>
      </c>
      <c r="W19">
        <v>1126.95</v>
      </c>
      <c r="X19">
        <v>1163.95</v>
      </c>
      <c r="Y19">
        <v>1093.6500000000001</v>
      </c>
      <c r="Z19">
        <v>1188.8499999999999</v>
      </c>
      <c r="AA19">
        <v>695</v>
      </c>
      <c r="AB19">
        <v>1188.8499999999999</v>
      </c>
      <c r="AC19" s="1">
        <f>(Table2[[#This Row],[Close Price]]/Table2[[#This Row],[Day Low]])-1</f>
        <v>2.6664891965038295E-2</v>
      </c>
      <c r="AD19" s="1">
        <f>(Table2[[#This Row],[Day High]]/Table2[[#This Row],[Close Price]])-1</f>
        <v>6.0069144338807945E-3</v>
      </c>
      <c r="AE19" s="1">
        <f>(Table2[[#This Row],[Close Price]]/Table2[[#This Row],[Current Week Low]])-1</f>
        <v>5.7925296027065309E-2</v>
      </c>
      <c r="AF19" s="1">
        <f>(Table2[[#This Row],[Current Week High]]/Table2[[#This Row],[Close Price]])-1</f>
        <v>2.7528089887640439E-2</v>
      </c>
      <c r="AG19" s="1">
        <f>(Table2[[#This Row],[Close Price]]/Table2[[#This Row],[Current Month Low]])-1</f>
        <v>0.66474820143884883</v>
      </c>
      <c r="AH19" s="1">
        <f>(Table2[[#This Row],[Current Month High]]/Table2[[#This Row],[Close Price]])-1</f>
        <v>2.7528089887640439E-2</v>
      </c>
      <c r="AI19">
        <v>2.7528089887640399</v>
      </c>
      <c r="AJ19">
        <v>125.9765625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0.87</v>
      </c>
      <c r="AM19" t="s">
        <v>3188</v>
      </c>
      <c r="AN19">
        <v>56.5</v>
      </c>
      <c r="AO19" t="s">
        <v>3188</v>
      </c>
      <c r="AP19">
        <v>0.18908644072309</v>
      </c>
      <c r="AQ19">
        <f>(Table2[[#This Row],[Sharpe Ratio]]-AVERAGE(Table2[Sharpe Ratio]))/_xlfn.STDEV.P(Table2[Sharpe Ratio])</f>
        <v>1.4949522660701047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13.621550979724033</v>
      </c>
      <c r="AS19">
        <f>_xlfn.RANK.AVG(Table2[[#This Row],[1Y Return vs Nifty Z-Score]],Table2[1Y Return vs Nifty Z-Score])</f>
        <v>68</v>
      </c>
      <c r="AT19">
        <f>_xlfn.RANK.AVG(Table2[[#This Row],[6M Return vs Nifty Z-Score]],Table2[6M Return vs Nifty Z-Score])</f>
        <v>19</v>
      </c>
      <c r="AU19">
        <f>_xlfn.RANK.AVG(Table2[[#This Row],[Sharpe Ratio Z-Score]],Table2[Sharpe Ratio Z-Score])</f>
        <v>47</v>
      </c>
      <c r="AV19">
        <f>(Table2[[#This Row],[Rank 1Y]]+Table2[[#This Row],[Rank 6M]]+Table2[[#This Row],[Rank Sharpe]])/3</f>
        <v>44.666666666666664</v>
      </c>
    </row>
    <row r="20" spans="1:48" x14ac:dyDescent="0.3">
      <c r="A20" t="s">
        <v>989</v>
      </c>
      <c r="B20" t="s">
        <v>990</v>
      </c>
      <c r="C20" t="s">
        <v>3146</v>
      </c>
      <c r="D20" t="s">
        <v>51</v>
      </c>
      <c r="E20">
        <v>15071.8294339899</v>
      </c>
      <c r="F20">
        <v>1635.35</v>
      </c>
      <c r="G20">
        <v>208.219556922511</v>
      </c>
      <c r="H20">
        <f>(Table2[[#This Row],[1Y Return vs Nifty]]-AVERAGE(Table2[1Y Return vs Nifty]))/_xlfn.STDEV.P(Table2[1Y Return vs Nifty])</f>
        <v>3.6882033199776618</v>
      </c>
      <c r="I20">
        <v>6.7350096960164096</v>
      </c>
      <c r="J20">
        <f>(Table2[[#This Row],[1M Return vs Nifty]]-AVERAGE(Table2[1M Return vs Nifty]))/_xlfn.STDEV.P(Table2[1M Return vs Nifty])</f>
        <v>0.31024537142277753</v>
      </c>
      <c r="K20">
        <v>87.227244149771096</v>
      </c>
      <c r="L20">
        <f>(Table2[[#This Row],[6M Return vs Nifty]]-AVERAGE(Table2[6M Return vs Nifty]))/_xlfn.STDEV.P(Table2[6M Return vs Nifty])</f>
        <v>2.6628434200220257</v>
      </c>
      <c r="M20">
        <v>5.2080510643862601</v>
      </c>
      <c r="N20">
        <f>(Table2[[#This Row],[1W Return vs Nifty]]-AVERAGE(Table2[1W Return vs Nifty]))/_xlfn.STDEV.P(Table2[1W Return vs Nifty])</f>
        <v>0.26075089900794768</v>
      </c>
      <c r="O20">
        <v>1503.83</v>
      </c>
      <c r="P20">
        <v>1460.7669350634301</v>
      </c>
      <c r="Q20">
        <v>1142.2969194857401</v>
      </c>
      <c r="R20">
        <v>70.263430410230995</v>
      </c>
      <c r="S20" s="1">
        <f>(Table2[[#This Row],[Close Price]]-Table2[[#This Row],[20D EMA]])/Table2[[#This Row],[20D EMA]]</f>
        <v>8.7456693908221E-2</v>
      </c>
      <c r="T20" s="1">
        <f>(Table2[[#This Row],[Close Price]]-Table2[[#This Row],[50D EMA]])/Table2[[#This Row],[50D EMA]]</f>
        <v>0.11951466092637769</v>
      </c>
      <c r="U20" s="1">
        <f>(Table2[[#This Row],[Close Price]]-Table2[[#This Row],[200D EMA]])/Table2[[#This Row],[200D EMA]]</f>
        <v>0.43163302999734199</v>
      </c>
      <c r="V20">
        <v>1.1419981130516801</v>
      </c>
      <c r="W20">
        <v>1575.2</v>
      </c>
      <c r="X20">
        <v>1648.8</v>
      </c>
      <c r="Y20">
        <v>1394.05</v>
      </c>
      <c r="Z20">
        <v>1648.8</v>
      </c>
      <c r="AA20">
        <v>1349.45</v>
      </c>
      <c r="AB20">
        <v>1648.8</v>
      </c>
      <c r="AC20" s="1">
        <f>(Table2[[#This Row],[Close Price]]/Table2[[#This Row],[Day Low]])-1</f>
        <v>3.8185627221940077E-2</v>
      </c>
      <c r="AD20" s="1">
        <f>(Table2[[#This Row],[Day High]]/Table2[[#This Row],[Close Price]])-1</f>
        <v>8.2245390894915005E-3</v>
      </c>
      <c r="AE20" s="1">
        <f>(Table2[[#This Row],[Close Price]]/Table2[[#This Row],[Current Week Low]])-1</f>
        <v>0.17309278720275456</v>
      </c>
      <c r="AF20" s="1">
        <f>(Table2[[#This Row],[Current Week High]]/Table2[[#This Row],[Close Price]])-1</f>
        <v>8.2245390894915005E-3</v>
      </c>
      <c r="AG20" s="1">
        <f>(Table2[[#This Row],[Close Price]]/Table2[[#This Row],[Current Month Low]])-1</f>
        <v>0.21186409277853935</v>
      </c>
      <c r="AH20" s="1">
        <f>(Table2[[#This Row],[Current Month High]]/Table2[[#This Row],[Close Price]])-1</f>
        <v>8.2245390894915005E-3</v>
      </c>
      <c r="AI20">
        <v>2.4245574341884102</v>
      </c>
      <c r="AJ20">
        <v>239.28423236514499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0.27</v>
      </c>
      <c r="AM20" t="s">
        <v>3188</v>
      </c>
      <c r="AN20">
        <v>8.2799999999999994</v>
      </c>
      <c r="AO20" t="s">
        <v>3188</v>
      </c>
      <c r="AP20">
        <v>0.146211039828994</v>
      </c>
      <c r="AQ20">
        <f>(Table2[[#This Row],[Sharpe Ratio]]-AVERAGE(Table2[Sharpe Ratio]))/_xlfn.STDEV.P(Table2[Sharpe Ratio])</f>
        <v>0.99760781887661421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7.9196508293070274</v>
      </c>
      <c r="AS20">
        <f>_xlfn.RANK.AVG(Table2[[#This Row],[1Y Return vs Nifty Z-Score]],Table2[1Y Return vs Nifty Z-Score])</f>
        <v>5</v>
      </c>
      <c r="AT20">
        <f>_xlfn.RANK.AVG(Table2[[#This Row],[6M Return vs Nifty Z-Score]],Table2[6M Return vs Nifty Z-Score])</f>
        <v>16</v>
      </c>
      <c r="AU20">
        <f>_xlfn.RANK.AVG(Table2[[#This Row],[Sharpe Ratio Z-Score]],Table2[Sharpe Ratio Z-Score])</f>
        <v>118</v>
      </c>
      <c r="AV20">
        <f>(Table2[[#This Row],[Rank 1Y]]+Table2[[#This Row],[Rank 6M]]+Table2[[#This Row],[Rank Sharpe]])/3</f>
        <v>46.333333333333336</v>
      </c>
    </row>
    <row r="21" spans="1:48" x14ac:dyDescent="0.3">
      <c r="A21" t="s">
        <v>1191</v>
      </c>
      <c r="B21" t="s">
        <v>1192</v>
      </c>
      <c r="C21" t="s">
        <v>3150</v>
      </c>
      <c r="D21" t="s">
        <v>393</v>
      </c>
      <c r="E21">
        <v>10199.32687137</v>
      </c>
      <c r="F21">
        <v>449.45</v>
      </c>
      <c r="G21">
        <v>121.889001845824</v>
      </c>
      <c r="H21">
        <f>(Table2[[#This Row],[1Y Return vs Nifty]]-AVERAGE(Table2[1Y Return vs Nifty]))/_xlfn.STDEV.P(Table2[1Y Return vs Nifty])</f>
        <v>2.0166098092011335</v>
      </c>
      <c r="I21">
        <v>8.1540311619392192</v>
      </c>
      <c r="J21">
        <f>(Table2[[#This Row],[1M Return vs Nifty]]-AVERAGE(Table2[1M Return vs Nifty]))/_xlfn.STDEV.P(Table2[1M Return vs Nifty])</f>
        <v>0.45003169616018773</v>
      </c>
      <c r="K21">
        <v>58.835160937831702</v>
      </c>
      <c r="L21">
        <f>(Table2[[#This Row],[6M Return vs Nifty]]-AVERAGE(Table2[6M Return vs Nifty]))/_xlfn.STDEV.P(Table2[6M Return vs Nifty])</f>
        <v>1.7349170075911637</v>
      </c>
      <c r="M21">
        <v>13.7515066647472</v>
      </c>
      <c r="N21">
        <f>(Table2[[#This Row],[1W Return vs Nifty]]-AVERAGE(Table2[1W Return vs Nifty]))/_xlfn.STDEV.P(Table2[1W Return vs Nifty])</f>
        <v>1.9118686956640012</v>
      </c>
      <c r="O21">
        <v>409.26</v>
      </c>
      <c r="P21">
        <v>403.08137068724699</v>
      </c>
      <c r="Q21">
        <v>332.10198283961898</v>
      </c>
      <c r="R21">
        <v>74.491180060768798</v>
      </c>
      <c r="S21" s="1">
        <f>(Table2[[#This Row],[Close Price]]-Table2[[#This Row],[20D EMA]])/Table2[[#This Row],[20D EMA]]</f>
        <v>9.8201632214240331E-2</v>
      </c>
      <c r="T21" s="1">
        <f>(Table2[[#This Row],[Close Price]]-Table2[[#This Row],[50D EMA]])/Table2[[#This Row],[50D EMA]]</f>
        <v>0.11503540645824258</v>
      </c>
      <c r="U21" s="1">
        <f>(Table2[[#This Row],[Close Price]]-Table2[[#This Row],[200D EMA]])/Table2[[#This Row],[200D EMA]]</f>
        <v>0.35334934214184299</v>
      </c>
      <c r="V21">
        <v>1.0251753285351899</v>
      </c>
      <c r="W21">
        <v>424.7</v>
      </c>
      <c r="X21">
        <v>452.7</v>
      </c>
      <c r="Y21">
        <v>398</v>
      </c>
      <c r="Z21">
        <v>452.7</v>
      </c>
      <c r="AA21">
        <v>355.2</v>
      </c>
      <c r="AB21">
        <v>452.7</v>
      </c>
      <c r="AC21" s="1">
        <f>(Table2[[#This Row],[Close Price]]/Table2[[#This Row],[Day Low]])-1</f>
        <v>5.8276430421474013E-2</v>
      </c>
      <c r="AD21" s="1">
        <f>(Table2[[#This Row],[Day High]]/Table2[[#This Row],[Close Price]])-1</f>
        <v>7.2310601846701239E-3</v>
      </c>
      <c r="AE21" s="1">
        <f>(Table2[[#This Row],[Close Price]]/Table2[[#This Row],[Current Week Low]])-1</f>
        <v>0.12927135678391966</v>
      </c>
      <c r="AF21" s="1">
        <f>(Table2[[#This Row],[Current Week High]]/Table2[[#This Row],[Close Price]])-1</f>
        <v>7.2310601846701239E-3</v>
      </c>
      <c r="AG21" s="1">
        <f>(Table2[[#This Row],[Close Price]]/Table2[[#This Row],[Current Month Low]])-1</f>
        <v>0.26534346846846857</v>
      </c>
      <c r="AH21" s="1">
        <f>(Table2[[#This Row],[Current Month High]]/Table2[[#This Row],[Close Price]])-1</f>
        <v>7.2310601846701239E-3</v>
      </c>
      <c r="AI21">
        <v>5.4622316164200697</v>
      </c>
      <c r="AJ21">
        <v>177.86707882534699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0.15</v>
      </c>
      <c r="AM21" t="s">
        <v>3188</v>
      </c>
      <c r="AN21">
        <v>11.14</v>
      </c>
      <c r="AO21" t="s">
        <v>3188</v>
      </c>
      <c r="AP21">
        <v>0.17607074402839501</v>
      </c>
      <c r="AQ21">
        <f>(Table2[[#This Row],[Sharpe Ratio]]-AVERAGE(Table2[Sharpe Ratio]))/_xlfn.STDEV.P(Table2[Sharpe Ratio])</f>
        <v>1.3439732817930714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7.4574004904095581</v>
      </c>
      <c r="AS21">
        <f>_xlfn.RANK.AVG(Table2[[#This Row],[1Y Return vs Nifty Z-Score]],Table2[1Y Return vs Nifty Z-Score])</f>
        <v>38</v>
      </c>
      <c r="AT21">
        <f>_xlfn.RANK.AVG(Table2[[#This Row],[6M Return vs Nifty Z-Score]],Table2[6M Return vs Nifty Z-Score])</f>
        <v>44</v>
      </c>
      <c r="AU21">
        <f>_xlfn.RANK.AVG(Table2[[#This Row],[Sharpe Ratio Z-Score]],Table2[Sharpe Ratio Z-Score])</f>
        <v>60</v>
      </c>
      <c r="AV21">
        <f>(Table2[[#This Row],[Rank 1Y]]+Table2[[#This Row],[Rank 6M]]+Table2[[#This Row],[Rank Sharpe]])/3</f>
        <v>47.333333333333336</v>
      </c>
    </row>
    <row r="22" spans="1:48" x14ac:dyDescent="0.3">
      <c r="A22" t="s">
        <v>687</v>
      </c>
      <c r="B22" t="s">
        <v>688</v>
      </c>
      <c r="C22" t="s">
        <v>3156</v>
      </c>
      <c r="D22" t="s">
        <v>266</v>
      </c>
      <c r="E22">
        <v>26020.619567040001</v>
      </c>
      <c r="F22">
        <v>527.1</v>
      </c>
      <c r="G22">
        <v>79.183019967927507</v>
      </c>
      <c r="H22">
        <f>(Table2[[#This Row],[1Y Return vs Nifty]]-AVERAGE(Table2[1Y Return vs Nifty]))/_xlfn.STDEV.P(Table2[1Y Return vs Nifty])</f>
        <v>1.1897062625365833</v>
      </c>
      <c r="I22">
        <v>-7.1625112367574504</v>
      </c>
      <c r="J22">
        <f>(Table2[[#This Row],[1M Return vs Nifty]]-AVERAGE(Table2[1M Return vs Nifty]))/_xlfn.STDEV.P(Table2[1M Return vs Nifty])</f>
        <v>-1.0587849222030687</v>
      </c>
      <c r="K22">
        <v>47.420489307293302</v>
      </c>
      <c r="L22">
        <f>(Table2[[#This Row],[6M Return vs Nifty]]-AVERAGE(Table2[6M Return vs Nifty]))/_xlfn.STDEV.P(Table2[6M Return vs Nifty])</f>
        <v>1.3618561364977839</v>
      </c>
      <c r="M22">
        <v>8.2066493068267192</v>
      </c>
      <c r="N22">
        <f>(Table2[[#This Row],[1W Return vs Nifty]]-AVERAGE(Table2[1W Return vs Nifty]))/_xlfn.STDEV.P(Table2[1W Return vs Nifty])</f>
        <v>0.84026335330171564</v>
      </c>
      <c r="O22">
        <v>529.80999999999995</v>
      </c>
      <c r="P22">
        <v>548.80784871267895</v>
      </c>
      <c r="Q22">
        <v>459.90418320586599</v>
      </c>
      <c r="R22">
        <v>54.528625155656201</v>
      </c>
      <c r="S22" s="1">
        <f>(Table2[[#This Row],[Close Price]]-Table2[[#This Row],[20D EMA]])/Table2[[#This Row],[20D EMA]]</f>
        <v>-5.1150412411995298E-3</v>
      </c>
      <c r="T22" s="1">
        <f>(Table2[[#This Row],[Close Price]]-Table2[[#This Row],[50D EMA]])/Table2[[#This Row],[50D EMA]]</f>
        <v>-3.9554552223694195E-2</v>
      </c>
      <c r="U22" s="1">
        <f>(Table2[[#This Row],[Close Price]]-Table2[[#This Row],[200D EMA]])/Table2[[#This Row],[200D EMA]]</f>
        <v>0.14610829657110402</v>
      </c>
      <c r="V22">
        <v>0.51756840433707496</v>
      </c>
      <c r="W22">
        <v>514.5</v>
      </c>
      <c r="X22">
        <v>530.85</v>
      </c>
      <c r="Y22">
        <v>487.05</v>
      </c>
      <c r="Z22">
        <v>542.79999999999995</v>
      </c>
      <c r="AA22">
        <v>472</v>
      </c>
      <c r="AB22">
        <v>597.70000000000005</v>
      </c>
      <c r="AC22" s="1">
        <f>(Table2[[#This Row],[Close Price]]/Table2[[#This Row],[Day Low]])-1</f>
        <v>2.4489795918367419E-2</v>
      </c>
      <c r="AD22" s="1">
        <f>(Table2[[#This Row],[Day High]]/Table2[[#This Row],[Close Price]])-1</f>
        <v>7.114399544678518E-3</v>
      </c>
      <c r="AE22" s="1">
        <f>(Table2[[#This Row],[Close Price]]/Table2[[#This Row],[Current Week Low]])-1</f>
        <v>8.222975053895909E-2</v>
      </c>
      <c r="AF22" s="1">
        <f>(Table2[[#This Row],[Current Week High]]/Table2[[#This Row],[Close Price]])-1</f>
        <v>2.97856194270536E-2</v>
      </c>
      <c r="AG22" s="1">
        <f>(Table2[[#This Row],[Close Price]]/Table2[[#This Row],[Current Month Low]])-1</f>
        <v>0.11673728813559325</v>
      </c>
      <c r="AH22" s="1">
        <f>(Table2[[#This Row],[Current Month High]]/Table2[[#This Row],[Close Price]])-1</f>
        <v>0.13394042876114587</v>
      </c>
      <c r="AI22">
        <v>30.658319104534201</v>
      </c>
      <c r="AJ22">
        <v>110.797840431913</v>
      </c>
      <c r="AK22" t="str">
        <f>IF(AND(Table2[[#This Row],[20D EMA]]&gt;Table2[[#This Row],[50D EMA]],Table2[[#This Row],[50D EMA]]&gt;Table2[[#This Row],[200D EMA]]),"Uptrend","Downtrend/NoTrend")</f>
        <v>Downtrend/NoTrend</v>
      </c>
      <c r="AL22">
        <v>0.02</v>
      </c>
      <c r="AM22" t="s">
        <v>3188</v>
      </c>
      <c r="AN22">
        <v>-3.1</v>
      </c>
      <c r="AO22" t="s">
        <v>3189</v>
      </c>
      <c r="AP22">
        <v>0.237936997277298</v>
      </c>
      <c r="AQ22">
        <f>(Table2[[#This Row],[Sharpe Ratio]]-AVERAGE(Table2[Sharpe Ratio]))/_xlfn.STDEV.P(Table2[Sharpe Ratio])</f>
        <v>2.0616070969965361</v>
      </c>
      <c r="AR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">
        <f>_xlfn.RANK.AVG(Table2[[#This Row],[1Y Return vs Nifty Z-Score]],Table2[1Y Return vs Nifty Z-Score])</f>
        <v>75</v>
      </c>
      <c r="AT22">
        <f>_xlfn.RANK.AVG(Table2[[#This Row],[6M Return vs Nifty Z-Score]],Table2[6M Return vs Nifty Z-Score])</f>
        <v>70</v>
      </c>
      <c r="AU22">
        <f>_xlfn.RANK.AVG(Table2[[#This Row],[Sharpe Ratio Z-Score]],Table2[Sharpe Ratio Z-Score])</f>
        <v>12</v>
      </c>
      <c r="AV22">
        <f>(Table2[[#This Row],[Rank 1Y]]+Table2[[#This Row],[Rank 6M]]+Table2[[#This Row],[Rank Sharpe]])/3</f>
        <v>52.333333333333336</v>
      </c>
    </row>
    <row r="23" spans="1:48" x14ac:dyDescent="0.3">
      <c r="A23" t="s">
        <v>1018</v>
      </c>
      <c r="B23" t="s">
        <v>1019</v>
      </c>
      <c r="C23" t="s">
        <v>3144</v>
      </c>
      <c r="D23" t="s">
        <v>370</v>
      </c>
      <c r="E23">
        <v>13789.414406239999</v>
      </c>
      <c r="F23">
        <v>397.1</v>
      </c>
      <c r="G23">
        <v>64.369433017737094</v>
      </c>
      <c r="H23">
        <f>(Table2[[#This Row],[1Y Return vs Nifty]]-AVERAGE(Table2[1Y Return vs Nifty]))/_xlfn.STDEV.P(Table2[1Y Return vs Nifty])</f>
        <v>0.90287507286954205</v>
      </c>
      <c r="I23">
        <v>7.4156253553249503</v>
      </c>
      <c r="J23">
        <f>(Table2[[#This Row],[1M Return vs Nifty]]-AVERAGE(Table2[1M Return vs Nifty]))/_xlfn.STDEV.P(Table2[1M Return vs Nifty])</f>
        <v>0.3772921102200647</v>
      </c>
      <c r="K23">
        <v>81.346466300019898</v>
      </c>
      <c r="L23">
        <f>(Table2[[#This Row],[6M Return vs Nifty]]-AVERAGE(Table2[6M Return vs Nifty]))/_xlfn.STDEV.P(Table2[6M Return vs Nifty])</f>
        <v>2.470644452031971</v>
      </c>
      <c r="M23">
        <v>10.4024126612948</v>
      </c>
      <c r="N23">
        <f>(Table2[[#This Row],[1W Return vs Nifty]]-AVERAGE(Table2[1W Return vs Nifty]))/_xlfn.STDEV.P(Table2[1W Return vs Nifty])</f>
        <v>1.2646190380967857</v>
      </c>
      <c r="O23">
        <v>373.67</v>
      </c>
      <c r="P23">
        <v>376.12974272643601</v>
      </c>
      <c r="Q23">
        <v>308.05625643563002</v>
      </c>
      <c r="R23">
        <v>70.895855430146696</v>
      </c>
      <c r="S23" s="1">
        <f>(Table2[[#This Row],[Close Price]]-Table2[[#This Row],[20D EMA]])/Table2[[#This Row],[20D EMA]]</f>
        <v>6.2702384456873733E-2</v>
      </c>
      <c r="T23" s="1">
        <f>(Table2[[#This Row],[Close Price]]-Table2[[#This Row],[50D EMA]])/Table2[[#This Row],[50D EMA]]</f>
        <v>5.5752722774747313E-2</v>
      </c>
      <c r="U23" s="1">
        <f>(Table2[[#This Row],[Close Price]]-Table2[[#This Row],[200D EMA]])/Table2[[#This Row],[200D EMA]]</f>
        <v>0.2890502682680498</v>
      </c>
      <c r="V23">
        <v>0.66642424400544398</v>
      </c>
      <c r="W23">
        <v>384.5</v>
      </c>
      <c r="X23">
        <v>399.75</v>
      </c>
      <c r="Y23">
        <v>348.1</v>
      </c>
      <c r="Z23">
        <v>399.75</v>
      </c>
      <c r="AA23">
        <v>332.2</v>
      </c>
      <c r="AB23">
        <v>406.85</v>
      </c>
      <c r="AC23" s="1">
        <f>(Table2[[#This Row],[Close Price]]/Table2[[#This Row],[Day Low]])-1</f>
        <v>3.2769830949284762E-2</v>
      </c>
      <c r="AD23" s="1">
        <f>(Table2[[#This Row],[Day High]]/Table2[[#This Row],[Close Price]])-1</f>
        <v>6.6733820196422933E-3</v>
      </c>
      <c r="AE23" s="1">
        <f>(Table2[[#This Row],[Close Price]]/Table2[[#This Row],[Current Week Low]])-1</f>
        <v>0.14076414823326622</v>
      </c>
      <c r="AF23" s="1">
        <f>(Table2[[#This Row],[Current Week High]]/Table2[[#This Row],[Close Price]])-1</f>
        <v>6.6733820196422933E-3</v>
      </c>
      <c r="AG23" s="1">
        <f>(Table2[[#This Row],[Close Price]]/Table2[[#This Row],[Current Month Low]])-1</f>
        <v>0.19536423841059603</v>
      </c>
      <c r="AH23" s="1">
        <f>(Table2[[#This Row],[Current Month High]]/Table2[[#This Row],[Close Price]])-1</f>
        <v>2.4553009317552332E-2</v>
      </c>
      <c r="AI23">
        <v>12.8053387056157</v>
      </c>
      <c r="AJ23">
        <v>148.1875</v>
      </c>
      <c r="AK23" t="str">
        <f>IF(AND(Table2[[#This Row],[20D EMA]]&gt;Table2[[#This Row],[50D EMA]],Table2[[#This Row],[50D EMA]]&gt;Table2[[#This Row],[200D EMA]]),"Uptrend","Downtrend/NoTrend")</f>
        <v>Downtrend/NoTrend</v>
      </c>
      <c r="AL23">
        <v>0.1</v>
      </c>
      <c r="AM23" t="s">
        <v>3188</v>
      </c>
      <c r="AN23">
        <v>6.99</v>
      </c>
      <c r="AO23" t="s">
        <v>3188</v>
      </c>
      <c r="AP23">
        <v>0.19229216005744099</v>
      </c>
      <c r="AQ23">
        <f>(Table2[[#This Row],[Sharpe Ratio]]-AVERAGE(Table2[Sharpe Ratio]))/_xlfn.STDEV.P(Table2[Sharpe Ratio])</f>
        <v>1.5321378474746583</v>
      </c>
      <c r="AR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">
        <f>_xlfn.RANK.AVG(Table2[[#This Row],[1Y Return vs Nifty Z-Score]],Table2[1Y Return vs Nifty Z-Score])</f>
        <v>102</v>
      </c>
      <c r="AT23">
        <f>_xlfn.RANK.AVG(Table2[[#This Row],[6M Return vs Nifty Z-Score]],Table2[6M Return vs Nifty Z-Score])</f>
        <v>20</v>
      </c>
      <c r="AU23">
        <f>_xlfn.RANK.AVG(Table2[[#This Row],[Sharpe Ratio Z-Score]],Table2[Sharpe Ratio Z-Score])</f>
        <v>43</v>
      </c>
      <c r="AV23">
        <f>(Table2[[#This Row],[Rank 1Y]]+Table2[[#This Row],[Rank 6M]]+Table2[[#This Row],[Rank Sharpe]])/3</f>
        <v>55</v>
      </c>
    </row>
    <row r="24" spans="1:48" x14ac:dyDescent="0.3">
      <c r="A24" t="s">
        <v>378</v>
      </c>
      <c r="B24" t="s">
        <v>379</v>
      </c>
      <c r="C24" t="s">
        <v>3142</v>
      </c>
      <c r="D24" t="s">
        <v>380</v>
      </c>
      <c r="E24">
        <v>63230.912879925003</v>
      </c>
      <c r="F24">
        <v>4670.75</v>
      </c>
      <c r="G24">
        <v>68.338948275282604</v>
      </c>
      <c r="H24">
        <f>(Table2[[#This Row],[1Y Return vs Nifty]]-AVERAGE(Table2[1Y Return vs Nifty]))/_xlfn.STDEV.P(Table2[1Y Return vs Nifty])</f>
        <v>0.97973564604143104</v>
      </c>
      <c r="I24">
        <v>10.190336436958599</v>
      </c>
      <c r="J24">
        <f>(Table2[[#This Row],[1M Return vs Nifty]]-AVERAGE(Table2[1M Return vs Nifty]))/_xlfn.STDEV.P(Table2[1M Return vs Nifty])</f>
        <v>0.65062600517809266</v>
      </c>
      <c r="K24">
        <v>67.157233264669998</v>
      </c>
      <c r="L24">
        <f>(Table2[[#This Row],[6M Return vs Nifty]]-AVERAGE(Table2[6M Return vs Nifty]))/_xlfn.STDEV.P(Table2[6M Return vs Nifty])</f>
        <v>2.006903767442088</v>
      </c>
      <c r="M24">
        <v>-4.3059621019277596</v>
      </c>
      <c r="N24">
        <f>(Table2[[#This Row],[1W Return vs Nifty]]-AVERAGE(Table2[1W Return vs Nifty]))/_xlfn.STDEV.P(Table2[1W Return vs Nifty])</f>
        <v>-1.5779379397164475</v>
      </c>
      <c r="O24">
        <v>4553.75</v>
      </c>
      <c r="P24">
        <v>4223.3838914001099</v>
      </c>
      <c r="Q24">
        <v>3168.3607395512499</v>
      </c>
      <c r="R24">
        <v>56.446889981768898</v>
      </c>
      <c r="S24" s="1">
        <f>(Table2[[#This Row],[Close Price]]-Table2[[#This Row],[20D EMA]])/Table2[[#This Row],[20D EMA]]</f>
        <v>2.569311007411474E-2</v>
      </c>
      <c r="T24" s="1">
        <f>(Table2[[#This Row],[Close Price]]-Table2[[#This Row],[50D EMA]])/Table2[[#This Row],[50D EMA]]</f>
        <v>0.10592598733703606</v>
      </c>
      <c r="U24" s="1">
        <f>(Table2[[#This Row],[Close Price]]-Table2[[#This Row],[200D EMA]])/Table2[[#This Row],[200D EMA]]</f>
        <v>0.47418503887330099</v>
      </c>
      <c r="V24">
        <v>0.95377786406140197</v>
      </c>
      <c r="W24">
        <v>4586.5</v>
      </c>
      <c r="X24">
        <v>4708.8</v>
      </c>
      <c r="Y24">
        <v>4280</v>
      </c>
      <c r="Z24">
        <v>4955</v>
      </c>
      <c r="AA24">
        <v>4280</v>
      </c>
      <c r="AB24">
        <v>4969</v>
      </c>
      <c r="AC24" s="1">
        <f>(Table2[[#This Row],[Close Price]]/Table2[[#This Row],[Day Low]])-1</f>
        <v>1.8369126785130252E-2</v>
      </c>
      <c r="AD24" s="1">
        <f>(Table2[[#This Row],[Day High]]/Table2[[#This Row],[Close Price]])-1</f>
        <v>8.1464432906921402E-3</v>
      </c>
      <c r="AE24" s="1">
        <f>(Table2[[#This Row],[Close Price]]/Table2[[#This Row],[Current Week Low]])-1</f>
        <v>9.1296728971962615E-2</v>
      </c>
      <c r="AF24" s="1">
        <f>(Table2[[#This Row],[Current Week High]]/Table2[[#This Row],[Close Price]])-1</f>
        <v>6.0857464004710149E-2</v>
      </c>
      <c r="AG24" s="1">
        <f>(Table2[[#This Row],[Close Price]]/Table2[[#This Row],[Current Month Low]])-1</f>
        <v>9.1296728971962615E-2</v>
      </c>
      <c r="AH24" s="1">
        <f>(Table2[[#This Row],[Current Month High]]/Table2[[#This Row],[Close Price]])-1</f>
        <v>6.3854841299577192E-2</v>
      </c>
      <c r="AI24">
        <v>6.8308087566236697</v>
      </c>
      <c r="AJ24">
        <v>140.63007135313299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0.61</v>
      </c>
      <c r="AM24" t="s">
        <v>3188</v>
      </c>
      <c r="AN24">
        <v>1.03</v>
      </c>
      <c r="AO24" t="s">
        <v>3188</v>
      </c>
      <c r="AP24">
        <v>0.18501006194824399</v>
      </c>
      <c r="AQ24">
        <f>(Table2[[#This Row],[Sharpe Ratio]]-AVERAGE(Table2[Sharpe Ratio]))/_xlfn.STDEV.P(Table2[Sharpe Ratio])</f>
        <v>1.4476672423490498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3.5069947212942143</v>
      </c>
      <c r="AS24">
        <f>_xlfn.RANK.AVG(Table2[[#This Row],[1Y Return vs Nifty Z-Score]],Table2[1Y Return vs Nifty Z-Score])</f>
        <v>94</v>
      </c>
      <c r="AT24">
        <f>_xlfn.RANK.AVG(Table2[[#This Row],[6M Return vs Nifty Z-Score]],Table2[6M Return vs Nifty Z-Score])</f>
        <v>32</v>
      </c>
      <c r="AU24">
        <f>_xlfn.RANK.AVG(Table2[[#This Row],[Sharpe Ratio Z-Score]],Table2[Sharpe Ratio Z-Score])</f>
        <v>49</v>
      </c>
      <c r="AV24">
        <f>(Table2[[#This Row],[Rank 1Y]]+Table2[[#This Row],[Rank 6M]]+Table2[[#This Row],[Rank Sharpe]])/3</f>
        <v>58.333333333333336</v>
      </c>
    </row>
    <row r="25" spans="1:48" x14ac:dyDescent="0.3">
      <c r="A25" t="s">
        <v>757</v>
      </c>
      <c r="B25" t="s">
        <v>758</v>
      </c>
      <c r="C25" t="s">
        <v>3146</v>
      </c>
      <c r="D25" t="s">
        <v>51</v>
      </c>
      <c r="E25">
        <v>22815.175395574999</v>
      </c>
      <c r="F25">
        <v>1356.05</v>
      </c>
      <c r="G25">
        <v>296.52968756910201</v>
      </c>
      <c r="H25">
        <f>(Table2[[#This Row],[1Y Return vs Nifty]]-AVERAGE(Table2[1Y Return vs Nifty]))/_xlfn.STDEV.P(Table2[1Y Return vs Nifty])</f>
        <v>5.3981267786365343</v>
      </c>
      <c r="I25">
        <v>21.696133599626499</v>
      </c>
      <c r="J25">
        <f>(Table2[[#This Row],[1M Return vs Nifty]]-AVERAGE(Table2[1M Return vs Nifty]))/_xlfn.STDEV.P(Table2[1M Return vs Nifty])</f>
        <v>1.7840500844942808</v>
      </c>
      <c r="K25">
        <v>134.68605878354299</v>
      </c>
      <c r="L25">
        <f>(Table2[[#This Row],[6M Return vs Nifty]]-AVERAGE(Table2[6M Return vs Nifty]))/_xlfn.STDEV.P(Table2[6M Return vs Nifty])</f>
        <v>4.2139197278999321</v>
      </c>
      <c r="M25">
        <v>13.711119890098599</v>
      </c>
      <c r="N25">
        <f>(Table2[[#This Row],[1W Return vs Nifty]]-AVERAGE(Table2[1W Return vs Nifty]))/_xlfn.STDEV.P(Table2[1W Return vs Nifty])</f>
        <v>1.9040635023685595</v>
      </c>
      <c r="O25">
        <v>1242.8</v>
      </c>
      <c r="P25">
        <v>1134.0478036254101</v>
      </c>
      <c r="Q25">
        <v>844.42731982066505</v>
      </c>
      <c r="R25">
        <v>80.264969262422397</v>
      </c>
      <c r="S25" s="1">
        <f>(Table2[[#This Row],[Close Price]]-Table2[[#This Row],[20D EMA]])/Table2[[#This Row],[20D EMA]]</f>
        <v>9.1124879304795625E-2</v>
      </c>
      <c r="T25" s="1">
        <f>(Table2[[#This Row],[Close Price]]-Table2[[#This Row],[50D EMA]])/Table2[[#This Row],[50D EMA]]</f>
        <v>0.19576088033050845</v>
      </c>
      <c r="U25" s="1">
        <f>(Table2[[#This Row],[Close Price]]-Table2[[#This Row],[200D EMA]])/Table2[[#This Row],[200D EMA]]</f>
        <v>0.60588125013291916</v>
      </c>
      <c r="V25">
        <v>1.07908449663241</v>
      </c>
      <c r="W25">
        <v>1345</v>
      </c>
      <c r="X25">
        <v>1418</v>
      </c>
      <c r="Y25">
        <v>1270</v>
      </c>
      <c r="Z25">
        <v>1418</v>
      </c>
      <c r="AA25">
        <v>1130.1500000000001</v>
      </c>
      <c r="AB25">
        <v>1418</v>
      </c>
      <c r="AC25" s="1">
        <f>(Table2[[#This Row],[Close Price]]/Table2[[#This Row],[Day Low]])-1</f>
        <v>8.2156133828996669E-3</v>
      </c>
      <c r="AD25" s="1">
        <f>(Table2[[#This Row],[Day High]]/Table2[[#This Row],[Close Price]])-1</f>
        <v>4.568415618893118E-2</v>
      </c>
      <c r="AE25" s="1">
        <f>(Table2[[#This Row],[Close Price]]/Table2[[#This Row],[Current Week Low]])-1</f>
        <v>6.7755905511811099E-2</v>
      </c>
      <c r="AF25" s="1">
        <f>(Table2[[#This Row],[Current Week High]]/Table2[[#This Row],[Close Price]])-1</f>
        <v>4.568415618893118E-2</v>
      </c>
      <c r="AG25" s="1">
        <f>(Table2[[#This Row],[Close Price]]/Table2[[#This Row],[Current Month Low]])-1</f>
        <v>0.19988497102154557</v>
      </c>
      <c r="AH25" s="1">
        <f>(Table2[[#This Row],[Current Month High]]/Table2[[#This Row],[Close Price]])-1</f>
        <v>4.568415618893118E-2</v>
      </c>
      <c r="AI25">
        <v>2.5035950001843501</v>
      </c>
      <c r="AJ25">
        <v>319.18083462132898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0.41</v>
      </c>
      <c r="AM25" t="s">
        <v>3188</v>
      </c>
      <c r="AN25">
        <v>14.83</v>
      </c>
      <c r="AO25" t="s">
        <v>3188</v>
      </c>
      <c r="AP25">
        <v>0.120285394699489</v>
      </c>
      <c r="AQ25">
        <f>(Table2[[#This Row],[Sharpe Ratio]]-AVERAGE(Table2[Sharpe Ratio]))/_xlfn.STDEV.P(Table2[Sharpe Ratio])</f>
        <v>0.69687650497200682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13.997036598371315</v>
      </c>
      <c r="AS25">
        <f>_xlfn.RANK.AVG(Table2[[#This Row],[1Y Return vs Nifty Z-Score]],Table2[1Y Return vs Nifty Z-Score])</f>
        <v>1</v>
      </c>
      <c r="AT25">
        <f>_xlfn.RANK.AVG(Table2[[#This Row],[6M Return vs Nifty Z-Score]],Table2[6M Return vs Nifty Z-Score])</f>
        <v>6</v>
      </c>
      <c r="AU25">
        <f>_xlfn.RANK.AVG(Table2[[#This Row],[Sharpe Ratio Z-Score]],Table2[Sharpe Ratio Z-Score])</f>
        <v>169</v>
      </c>
      <c r="AV25">
        <f>(Table2[[#This Row],[Rank 1Y]]+Table2[[#This Row],[Rank 6M]]+Table2[[#This Row],[Rank Sharpe]])/3</f>
        <v>58.666666666666664</v>
      </c>
    </row>
    <row r="26" spans="1:48" x14ac:dyDescent="0.3">
      <c r="A26" t="s">
        <v>288</v>
      </c>
      <c r="B26" t="s">
        <v>289</v>
      </c>
      <c r="C26" t="s">
        <v>3150</v>
      </c>
      <c r="D26" t="s">
        <v>290</v>
      </c>
      <c r="E26">
        <v>92659.411349999995</v>
      </c>
      <c r="F26">
        <v>4594.1499999999996</v>
      </c>
      <c r="G26">
        <v>104.91078120047401</v>
      </c>
      <c r="H26">
        <f>(Table2[[#This Row],[1Y Return vs Nifty]]-AVERAGE(Table2[1Y Return vs Nifty]))/_xlfn.STDEV.P(Table2[1Y Return vs Nifty])</f>
        <v>1.6878654448206578</v>
      </c>
      <c r="I26">
        <v>12.9741407701718</v>
      </c>
      <c r="J26">
        <f>(Table2[[#This Row],[1M Return vs Nifty]]-AVERAGE(Table2[1M Return vs Nifty]))/_xlfn.STDEV.P(Table2[1M Return vs Nifty])</f>
        <v>0.92485566686604215</v>
      </c>
      <c r="K26">
        <v>28.393758600233902</v>
      </c>
      <c r="L26">
        <f>(Table2[[#This Row],[6M Return vs Nifty]]-AVERAGE(Table2[6M Return vs Nifty]))/_xlfn.STDEV.P(Table2[6M Return vs Nifty])</f>
        <v>0.74001356744440361</v>
      </c>
      <c r="M26">
        <v>11.400319116274201</v>
      </c>
      <c r="N26">
        <f>(Table2[[#This Row],[1W Return vs Nifty]]-AVERAGE(Table2[1W Return vs Nifty]))/_xlfn.STDEV.P(Table2[1W Return vs Nifty])</f>
        <v>1.4574755570848204</v>
      </c>
      <c r="O26">
        <v>4217.12</v>
      </c>
      <c r="P26">
        <v>4224.8126695555202</v>
      </c>
      <c r="Q26">
        <v>3693.9712169025302</v>
      </c>
      <c r="R26">
        <v>78.845600402183294</v>
      </c>
      <c r="S26" s="1">
        <f>(Table2[[#This Row],[Close Price]]-Table2[[#This Row],[20D EMA]])/Table2[[#This Row],[20D EMA]]</f>
        <v>8.9404617369199774E-2</v>
      </c>
      <c r="T26" s="1">
        <f>(Table2[[#This Row],[Close Price]]-Table2[[#This Row],[50D EMA]])/Table2[[#This Row],[50D EMA]]</f>
        <v>8.7420995753484221E-2</v>
      </c>
      <c r="U26" s="1">
        <f>(Table2[[#This Row],[Close Price]]-Table2[[#This Row],[200D EMA]])/Table2[[#This Row],[200D EMA]]</f>
        <v>0.24368862945615685</v>
      </c>
      <c r="V26">
        <v>0.83165948065573103</v>
      </c>
      <c r="W26">
        <v>4413.7</v>
      </c>
      <c r="X26">
        <v>4690</v>
      </c>
      <c r="Y26">
        <v>4105.5</v>
      </c>
      <c r="Z26">
        <v>4690</v>
      </c>
      <c r="AA26">
        <v>3851.2</v>
      </c>
      <c r="AB26">
        <v>4690</v>
      </c>
      <c r="AC26" s="1">
        <f>(Table2[[#This Row],[Close Price]]/Table2[[#This Row],[Day Low]])-1</f>
        <v>4.0884065523257185E-2</v>
      </c>
      <c r="AD26" s="1">
        <f>(Table2[[#This Row],[Day High]]/Table2[[#This Row],[Close Price]])-1</f>
        <v>2.0863489437654481E-2</v>
      </c>
      <c r="AE26" s="1">
        <f>(Table2[[#This Row],[Close Price]]/Table2[[#This Row],[Current Week Low]])-1</f>
        <v>0.11902326147850428</v>
      </c>
      <c r="AF26" s="1">
        <f>(Table2[[#This Row],[Current Week High]]/Table2[[#This Row],[Close Price]])-1</f>
        <v>2.0863489437654481E-2</v>
      </c>
      <c r="AG26" s="1">
        <f>(Table2[[#This Row],[Close Price]]/Table2[[#This Row],[Current Month Low]])-1</f>
        <v>0.19291389696717909</v>
      </c>
      <c r="AH26" s="1">
        <f>(Table2[[#This Row],[Current Month High]]/Table2[[#This Row],[Close Price]])-1</f>
        <v>2.0863489437654481E-2</v>
      </c>
      <c r="AI26">
        <v>27.553519149353001</v>
      </c>
      <c r="AJ26">
        <v>155.88448256655801</v>
      </c>
      <c r="AK26" t="str">
        <f>IF(AND(Table2[[#This Row],[20D EMA]]&gt;Table2[[#This Row],[50D EMA]],Table2[[#This Row],[50D EMA]]&gt;Table2[[#This Row],[200D EMA]]),"Uptrend","Downtrend/NoTrend")</f>
        <v>Downtrend/NoTrend</v>
      </c>
      <c r="AL26">
        <v>0.11</v>
      </c>
      <c r="AM26" t="s">
        <v>3188</v>
      </c>
      <c r="AN26">
        <v>12.34</v>
      </c>
      <c r="AO26" t="s">
        <v>3188</v>
      </c>
      <c r="AP26">
        <v>0.25723479748081701</v>
      </c>
      <c r="AQ26">
        <f>(Table2[[#This Row],[Sharpe Ratio]]-AVERAGE(Table2[Sharpe Ratio]))/_xlfn.STDEV.P(Table2[Sharpe Ratio])</f>
        <v>2.2854569870063388</v>
      </c>
      <c r="AR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">
        <f>_xlfn.RANK.AVG(Table2[[#This Row],[1Y Return vs Nifty Z-Score]],Table2[1Y Return vs Nifty Z-Score])</f>
        <v>48</v>
      </c>
      <c r="AT26">
        <f>_xlfn.RANK.AVG(Table2[[#This Row],[6M Return vs Nifty Z-Score]],Table2[6M Return vs Nifty Z-Score])</f>
        <v>125</v>
      </c>
      <c r="AU26">
        <f>_xlfn.RANK.AVG(Table2[[#This Row],[Sharpe Ratio Z-Score]],Table2[Sharpe Ratio Z-Score])</f>
        <v>7</v>
      </c>
      <c r="AV26">
        <f>(Table2[[#This Row],[Rank 1Y]]+Table2[[#This Row],[Rank 6M]]+Table2[[#This Row],[Rank Sharpe]])/3</f>
        <v>60</v>
      </c>
    </row>
    <row r="27" spans="1:48" x14ac:dyDescent="0.3">
      <c r="A27" t="s">
        <v>950</v>
      </c>
      <c r="B27" t="s">
        <v>951</v>
      </c>
      <c r="C27" t="s">
        <v>3152</v>
      </c>
      <c r="D27" t="s">
        <v>117</v>
      </c>
      <c r="E27">
        <v>15751.442768999999</v>
      </c>
      <c r="F27">
        <v>447</v>
      </c>
      <c r="G27">
        <v>61.241302746359501</v>
      </c>
      <c r="H27">
        <f>(Table2[[#This Row],[1Y Return vs Nifty]]-AVERAGE(Table2[1Y Return vs Nifty]))/_xlfn.STDEV.P(Table2[1Y Return vs Nifty])</f>
        <v>0.84230599326784672</v>
      </c>
      <c r="I27">
        <v>-5.6792238453437598</v>
      </c>
      <c r="J27">
        <f>(Table2[[#This Row],[1M Return vs Nifty]]-AVERAGE(Table2[1M Return vs Nifty]))/_xlfn.STDEV.P(Table2[1M Return vs Nifty])</f>
        <v>-0.9126678281672701</v>
      </c>
      <c r="K27">
        <v>80.477859499904099</v>
      </c>
      <c r="L27">
        <f>(Table2[[#This Row],[6M Return vs Nifty]]-AVERAGE(Table2[6M Return vs Nifty]))/_xlfn.STDEV.P(Table2[6M Return vs Nifty])</f>
        <v>2.4422561444242512</v>
      </c>
      <c r="M27">
        <v>3.1190281475244501</v>
      </c>
      <c r="N27">
        <f>(Table2[[#This Row],[1W Return vs Nifty]]-AVERAGE(Table2[1W Return vs Nifty]))/_xlfn.STDEV.P(Table2[1W Return vs Nifty])</f>
        <v>-0.1429760092827857</v>
      </c>
      <c r="O27">
        <v>439.35</v>
      </c>
      <c r="P27">
        <v>432.25557284392897</v>
      </c>
      <c r="Q27">
        <v>336.12623469769397</v>
      </c>
      <c r="R27">
        <v>58.943636884274099</v>
      </c>
      <c r="S27" s="1">
        <f>(Table2[[#This Row],[Close Price]]-Table2[[#This Row],[20D EMA]])/Table2[[#This Row],[20D EMA]]</f>
        <v>1.7412086036189774E-2</v>
      </c>
      <c r="T27" s="1">
        <f>(Table2[[#This Row],[Close Price]]-Table2[[#This Row],[50D EMA]])/Table2[[#This Row],[50D EMA]]</f>
        <v>3.4110438551580406E-2</v>
      </c>
      <c r="U27" s="1">
        <f>(Table2[[#This Row],[Close Price]]-Table2[[#This Row],[200D EMA]])/Table2[[#This Row],[200D EMA]]</f>
        <v>0.32985751737594637</v>
      </c>
      <c r="V27">
        <v>0.53439807166073405</v>
      </c>
      <c r="W27">
        <v>424.2</v>
      </c>
      <c r="X27">
        <v>454.85</v>
      </c>
      <c r="Y27">
        <v>424.2</v>
      </c>
      <c r="Z27">
        <v>454.85</v>
      </c>
      <c r="AA27">
        <v>403</v>
      </c>
      <c r="AB27">
        <v>472.35</v>
      </c>
      <c r="AC27" s="1">
        <f>(Table2[[#This Row],[Close Price]]/Table2[[#This Row],[Day Low]])-1</f>
        <v>5.3748231966053828E-2</v>
      </c>
      <c r="AD27" s="1">
        <f>(Table2[[#This Row],[Day High]]/Table2[[#This Row],[Close Price]])-1</f>
        <v>1.7561521252796419E-2</v>
      </c>
      <c r="AE27" s="1">
        <f>(Table2[[#This Row],[Close Price]]/Table2[[#This Row],[Current Week Low]])-1</f>
        <v>5.3748231966053828E-2</v>
      </c>
      <c r="AF27" s="1">
        <f>(Table2[[#This Row],[Current Week High]]/Table2[[#This Row],[Close Price]])-1</f>
        <v>1.7561521252796419E-2</v>
      </c>
      <c r="AG27" s="1">
        <f>(Table2[[#This Row],[Close Price]]/Table2[[#This Row],[Current Month Low]])-1</f>
        <v>0.10918114143920588</v>
      </c>
      <c r="AH27" s="1">
        <f>(Table2[[#This Row],[Current Month High]]/Table2[[#This Row],[Close Price]])-1</f>
        <v>5.67114093959733E-2</v>
      </c>
      <c r="AI27">
        <v>17.449664429530198</v>
      </c>
      <c r="AJ27">
        <v>147.988904299583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0.23</v>
      </c>
      <c r="AM27" t="s">
        <v>3188</v>
      </c>
      <c r="AN27">
        <v>-2.79</v>
      </c>
      <c r="AO27" t="s">
        <v>3189</v>
      </c>
      <c r="AP27">
        <v>0.18257927634596199</v>
      </c>
      <c r="AQ27">
        <f>(Table2[[#This Row],[Sharpe Ratio]]-AVERAGE(Table2[Sharpe Ratio]))/_xlfn.STDEV.P(Table2[Sharpe Ratio])</f>
        <v>1.4194707078233679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3.64838900806541</v>
      </c>
      <c r="AS27">
        <f>_xlfn.RANK.AVG(Table2[[#This Row],[1Y Return vs Nifty Z-Score]],Table2[1Y Return vs Nifty Z-Score])</f>
        <v>113</v>
      </c>
      <c r="AT27">
        <f>_xlfn.RANK.AVG(Table2[[#This Row],[6M Return vs Nifty Z-Score]],Table2[6M Return vs Nifty Z-Score])</f>
        <v>21</v>
      </c>
      <c r="AU27">
        <f>_xlfn.RANK.AVG(Table2[[#This Row],[Sharpe Ratio Z-Score]],Table2[Sharpe Ratio Z-Score])</f>
        <v>51</v>
      </c>
      <c r="AV27">
        <f>(Table2[[#This Row],[Rank 1Y]]+Table2[[#This Row],[Rank 6M]]+Table2[[#This Row],[Rank Sharpe]])/3</f>
        <v>61.666666666666664</v>
      </c>
    </row>
    <row r="28" spans="1:48" x14ac:dyDescent="0.3">
      <c r="A28" t="s">
        <v>274</v>
      </c>
      <c r="B28" t="s">
        <v>275</v>
      </c>
      <c r="C28" t="s">
        <v>3151</v>
      </c>
      <c r="D28" t="s">
        <v>276</v>
      </c>
      <c r="E28">
        <v>94950.032950499997</v>
      </c>
      <c r="F28">
        <v>15807.4</v>
      </c>
      <c r="G28">
        <v>169.04551697896099</v>
      </c>
      <c r="H28">
        <f>(Table2[[#This Row],[1Y Return vs Nifty]]-AVERAGE(Table2[1Y Return vs Nifty]))/_xlfn.STDEV.P(Table2[1Y Return vs Nifty])</f>
        <v>2.9296877410801274</v>
      </c>
      <c r="I28">
        <v>11.0112084451822</v>
      </c>
      <c r="J28">
        <f>(Table2[[#This Row],[1M Return vs Nifty]]-AVERAGE(Table2[1M Return vs Nifty]))/_xlfn.STDEV.P(Table2[1M Return vs Nifty])</f>
        <v>0.7314892506363091</v>
      </c>
      <c r="K28">
        <v>64.817430383309599</v>
      </c>
      <c r="L28">
        <f>(Table2[[#This Row],[6M Return vs Nifty]]-AVERAGE(Table2[6M Return vs Nifty]))/_xlfn.STDEV.P(Table2[6M Return vs Nifty])</f>
        <v>1.9304329823542528</v>
      </c>
      <c r="M28">
        <v>2.2566782278375901</v>
      </c>
      <c r="N28">
        <f>(Table2[[#This Row],[1W Return vs Nifty]]-AVERAGE(Table2[1W Return vs Nifty]))/_xlfn.STDEV.P(Table2[1W Return vs Nifty])</f>
        <v>-0.30963472045812546</v>
      </c>
      <c r="O28">
        <v>15202.67</v>
      </c>
      <c r="P28">
        <v>14611.3103411429</v>
      </c>
      <c r="Q28">
        <v>11572.9027895089</v>
      </c>
      <c r="R28">
        <v>68.391539845904902</v>
      </c>
      <c r="S28" s="1">
        <f>(Table2[[#This Row],[Close Price]]-Table2[[#This Row],[20D EMA]])/Table2[[#This Row],[20D EMA]]</f>
        <v>3.9777881122197586E-2</v>
      </c>
      <c r="T28" s="1">
        <f>(Table2[[#This Row],[Close Price]]-Table2[[#This Row],[50D EMA]])/Table2[[#This Row],[50D EMA]]</f>
        <v>8.1860533445047692E-2</v>
      </c>
      <c r="U28" s="1">
        <f>(Table2[[#This Row],[Close Price]]-Table2[[#This Row],[200D EMA]])/Table2[[#This Row],[200D EMA]]</f>
        <v>0.36589758745141865</v>
      </c>
      <c r="V28">
        <v>0.67828864839303704</v>
      </c>
      <c r="W28">
        <v>15626</v>
      </c>
      <c r="X28">
        <v>15987.95</v>
      </c>
      <c r="Y28">
        <v>15365.3</v>
      </c>
      <c r="Z28">
        <v>15987.95</v>
      </c>
      <c r="AA28">
        <v>13711.05</v>
      </c>
      <c r="AB28">
        <v>15987.95</v>
      </c>
      <c r="AC28" s="1">
        <f>(Table2[[#This Row],[Close Price]]/Table2[[#This Row],[Day Low]])-1</f>
        <v>1.1608857033149844E-2</v>
      </c>
      <c r="AD28" s="1">
        <f>(Table2[[#This Row],[Day High]]/Table2[[#This Row],[Close Price]])-1</f>
        <v>1.1421865708465706E-2</v>
      </c>
      <c r="AE28" s="1">
        <f>(Table2[[#This Row],[Close Price]]/Table2[[#This Row],[Current Week Low]])-1</f>
        <v>2.8772624029469007E-2</v>
      </c>
      <c r="AF28" s="1">
        <f>(Table2[[#This Row],[Current Week High]]/Table2[[#This Row],[Close Price]])-1</f>
        <v>1.1421865708465706E-2</v>
      </c>
      <c r="AG28" s="1">
        <f>(Table2[[#This Row],[Close Price]]/Table2[[#This Row],[Current Month Low]])-1</f>
        <v>0.15289492781369773</v>
      </c>
      <c r="AH28" s="1">
        <f>(Table2[[#This Row],[Current Month High]]/Table2[[#This Row],[Close Price]])-1</f>
        <v>1.1421865708465706E-2</v>
      </c>
      <c r="AI28">
        <v>1.1421865708465699</v>
      </c>
      <c r="AJ28">
        <v>198.60213835052301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0.35</v>
      </c>
      <c r="AM28" t="s">
        <v>3188</v>
      </c>
      <c r="AN28">
        <v>2.73</v>
      </c>
      <c r="AO28" t="s">
        <v>3188</v>
      </c>
      <c r="AP28">
        <v>0.13247559957093899</v>
      </c>
      <c r="AQ28">
        <f>(Table2[[#This Row],[Sharpe Ratio]]-AVERAGE(Table2[Sharpe Ratio]))/_xlfn.STDEV.P(Table2[Sharpe Ratio])</f>
        <v>0.8382799805439759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6.1202552341565397</v>
      </c>
      <c r="AS28">
        <f>_xlfn.RANK.AVG(Table2[[#This Row],[1Y Return vs Nifty Z-Score]],Table2[1Y Return vs Nifty Z-Score])</f>
        <v>15</v>
      </c>
      <c r="AT28">
        <f>_xlfn.RANK.AVG(Table2[[#This Row],[6M Return vs Nifty Z-Score]],Table2[6M Return vs Nifty Z-Score])</f>
        <v>34</v>
      </c>
      <c r="AU28">
        <f>_xlfn.RANK.AVG(Table2[[#This Row],[Sharpe Ratio Z-Score]],Table2[Sharpe Ratio Z-Score])</f>
        <v>141</v>
      </c>
      <c r="AV28">
        <f>(Table2[[#This Row],[Rank 1Y]]+Table2[[#This Row],[Rank 6M]]+Table2[[#This Row],[Rank Sharpe]])/3</f>
        <v>63.333333333333336</v>
      </c>
    </row>
    <row r="29" spans="1:48" x14ac:dyDescent="0.3">
      <c r="A29" t="s">
        <v>419</v>
      </c>
      <c r="B29" t="s">
        <v>420</v>
      </c>
      <c r="C29" t="s">
        <v>3142</v>
      </c>
      <c r="D29" t="s">
        <v>421</v>
      </c>
      <c r="E29">
        <v>55088.686040400004</v>
      </c>
      <c r="F29">
        <v>919.25</v>
      </c>
      <c r="G29">
        <v>192.601374594639</v>
      </c>
      <c r="H29">
        <f>(Table2[[#This Row],[1Y Return vs Nifty]]-AVERAGE(Table2[1Y Return vs Nifty]))/_xlfn.STDEV.P(Table2[1Y Return vs Nifty])</f>
        <v>3.3857929832642637</v>
      </c>
      <c r="I29">
        <v>-1.64030086068729</v>
      </c>
      <c r="J29">
        <f>(Table2[[#This Row],[1M Return vs Nifty]]-AVERAGE(Table2[1M Return vs Nifty]))/_xlfn.STDEV.P(Table2[1M Return vs Nifty])</f>
        <v>-0.51479773706514498</v>
      </c>
      <c r="K29">
        <v>55.152381020467203</v>
      </c>
      <c r="L29">
        <f>(Table2[[#This Row],[6M Return vs Nifty]]-AVERAGE(Table2[6M Return vs Nifty]))/_xlfn.STDEV.P(Table2[6M Return vs Nifty])</f>
        <v>1.6145542736916163</v>
      </c>
      <c r="M29">
        <v>0.64981410635077996</v>
      </c>
      <c r="N29">
        <f>(Table2[[#This Row],[1W Return vs Nifty]]-AVERAGE(Table2[1W Return vs Nifty]))/_xlfn.STDEV.P(Table2[1W Return vs Nifty])</f>
        <v>-0.62017908001245847</v>
      </c>
      <c r="O29">
        <v>913.02</v>
      </c>
      <c r="P29">
        <v>870.04453456359897</v>
      </c>
      <c r="Q29">
        <v>667.21577706758103</v>
      </c>
      <c r="R29">
        <v>52.383781393181003</v>
      </c>
      <c r="S29" s="1">
        <f>(Table2[[#This Row],[Close Price]]-Table2[[#This Row],[20D EMA]])/Table2[[#This Row],[20D EMA]]</f>
        <v>6.8235087949880813E-3</v>
      </c>
      <c r="T29" s="1">
        <f>(Table2[[#This Row],[Close Price]]-Table2[[#This Row],[50D EMA]])/Table2[[#This Row],[50D EMA]]</f>
        <v>5.6555111240462808E-2</v>
      </c>
      <c r="U29" s="1">
        <f>(Table2[[#This Row],[Close Price]]-Table2[[#This Row],[200D EMA]])/Table2[[#This Row],[200D EMA]]</f>
        <v>0.37774020278733739</v>
      </c>
      <c r="V29">
        <v>0.66696797363982396</v>
      </c>
      <c r="W29">
        <v>898.45</v>
      </c>
      <c r="X29">
        <v>924</v>
      </c>
      <c r="Y29">
        <v>886.05</v>
      </c>
      <c r="Z29">
        <v>948</v>
      </c>
      <c r="AA29">
        <v>868.85</v>
      </c>
      <c r="AB29">
        <v>1025</v>
      </c>
      <c r="AC29" s="1">
        <f>(Table2[[#This Row],[Close Price]]/Table2[[#This Row],[Day Low]])-1</f>
        <v>2.3150982247203356E-2</v>
      </c>
      <c r="AD29" s="1">
        <f>(Table2[[#This Row],[Day High]]/Table2[[#This Row],[Close Price]])-1</f>
        <v>5.1672559151483277E-3</v>
      </c>
      <c r="AE29" s="1">
        <f>(Table2[[#This Row],[Close Price]]/Table2[[#This Row],[Current Week Low]])-1</f>
        <v>3.7469668754585017E-2</v>
      </c>
      <c r="AF29" s="1">
        <f>(Table2[[#This Row],[Current Week High]]/Table2[[#This Row],[Close Price]])-1</f>
        <v>3.1275496328528662E-2</v>
      </c>
      <c r="AG29" s="1">
        <f>(Table2[[#This Row],[Close Price]]/Table2[[#This Row],[Current Month Low]])-1</f>
        <v>5.8007711342579205E-2</v>
      </c>
      <c r="AH29" s="1">
        <f>(Table2[[#This Row],[Current Month High]]/Table2[[#This Row],[Close Price]])-1</f>
        <v>0.1150394343214578</v>
      </c>
      <c r="AI29">
        <v>15.746532499320001</v>
      </c>
      <c r="AJ29">
        <v>222.23293313469401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0.23</v>
      </c>
      <c r="AM29" t="s">
        <v>3188</v>
      </c>
      <c r="AN29">
        <v>-5.58</v>
      </c>
      <c r="AO29" t="s">
        <v>3189</v>
      </c>
      <c r="AP29">
        <v>0.13709741905574399</v>
      </c>
      <c r="AQ29">
        <f>(Table2[[#This Row],[Sharpe Ratio]]-AVERAGE(Table2[Sharpe Ratio]))/_xlfn.STDEV.P(Table2[Sharpe Ratio])</f>
        <v>0.89189198670051717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4.7572624265787944</v>
      </c>
      <c r="AS29">
        <f>_xlfn.RANK.AVG(Table2[[#This Row],[1Y Return vs Nifty Z-Score]],Table2[1Y Return vs Nifty Z-Score])</f>
        <v>8</v>
      </c>
      <c r="AT29">
        <f>_xlfn.RANK.AVG(Table2[[#This Row],[6M Return vs Nifty Z-Score]],Table2[6M Return vs Nifty Z-Score])</f>
        <v>51</v>
      </c>
      <c r="AU29">
        <f>_xlfn.RANK.AVG(Table2[[#This Row],[Sharpe Ratio Z-Score]],Table2[Sharpe Ratio Z-Score])</f>
        <v>131</v>
      </c>
      <c r="AV29">
        <f>(Table2[[#This Row],[Rank 1Y]]+Table2[[#This Row],[Rank 6M]]+Table2[[#This Row],[Rank Sharpe]])/3</f>
        <v>63.333333333333336</v>
      </c>
    </row>
    <row r="30" spans="1:48" x14ac:dyDescent="0.3">
      <c r="A30" t="s">
        <v>1354</v>
      </c>
      <c r="B30" t="s">
        <v>1355</v>
      </c>
      <c r="C30" t="s">
        <v>3146</v>
      </c>
      <c r="D30" t="s">
        <v>51</v>
      </c>
      <c r="E30">
        <v>8502.8043577249991</v>
      </c>
      <c r="F30">
        <v>1676.45</v>
      </c>
      <c r="G30">
        <v>164.71050482081699</v>
      </c>
      <c r="H30">
        <f>(Table2[[#This Row],[1Y Return vs Nifty]]-AVERAGE(Table2[1Y Return vs Nifty]))/_xlfn.STDEV.P(Table2[1Y Return vs Nifty])</f>
        <v>2.8457501573792707</v>
      </c>
      <c r="I30">
        <v>27.756667770302101</v>
      </c>
      <c r="J30">
        <f>(Table2[[#This Row],[1M Return vs Nifty]]-AVERAGE(Table2[1M Return vs Nifty]))/_xlfn.STDEV.P(Table2[1M Return vs Nifty])</f>
        <v>2.381066985231084</v>
      </c>
      <c r="K30">
        <v>56.732963992361498</v>
      </c>
      <c r="L30">
        <f>(Table2[[#This Row],[6M Return vs Nifty]]-AVERAGE(Table2[6M Return vs Nifty]))/_xlfn.STDEV.P(Table2[6M Return vs Nifty])</f>
        <v>1.6662117965197554</v>
      </c>
      <c r="M30">
        <v>8.7832677481358807</v>
      </c>
      <c r="N30">
        <f>(Table2[[#This Row],[1W Return vs Nifty]]-AVERAGE(Table2[1W Return vs Nifty]))/_xlfn.STDEV.P(Table2[1W Return vs Nifty])</f>
        <v>0.95170127899134038</v>
      </c>
      <c r="O30">
        <v>1495.9</v>
      </c>
      <c r="P30">
        <v>1432.3793168326399</v>
      </c>
      <c r="Q30">
        <v>1218.0572015473999</v>
      </c>
      <c r="R30">
        <v>82.417125555645796</v>
      </c>
      <c r="S30" s="1">
        <f>(Table2[[#This Row],[Close Price]]-Table2[[#This Row],[20D EMA]])/Table2[[#This Row],[20D EMA]]</f>
        <v>0.12069657062637873</v>
      </c>
      <c r="T30" s="1">
        <f>(Table2[[#This Row],[Close Price]]-Table2[[#This Row],[50D EMA]])/Table2[[#This Row],[50D EMA]]</f>
        <v>0.17039528587096842</v>
      </c>
      <c r="U30" s="1">
        <f>(Table2[[#This Row],[Close Price]]-Table2[[#This Row],[200D EMA]])/Table2[[#This Row],[200D EMA]]</f>
        <v>0.37633109337579995</v>
      </c>
      <c r="V30">
        <v>1.2716858464067999</v>
      </c>
      <c r="W30">
        <v>1618.65</v>
      </c>
      <c r="X30">
        <v>1685</v>
      </c>
      <c r="Y30">
        <v>1448.6</v>
      </c>
      <c r="Z30">
        <v>1685</v>
      </c>
      <c r="AA30">
        <v>1354.5</v>
      </c>
      <c r="AB30">
        <v>1685</v>
      </c>
      <c r="AC30" s="1">
        <f>(Table2[[#This Row],[Close Price]]/Table2[[#This Row],[Day Low]])-1</f>
        <v>3.5708769653723715E-2</v>
      </c>
      <c r="AD30" s="1">
        <f>(Table2[[#This Row],[Day High]]/Table2[[#This Row],[Close Price]])-1</f>
        <v>5.1000626323480791E-3</v>
      </c>
      <c r="AE30" s="1">
        <f>(Table2[[#This Row],[Close Price]]/Table2[[#This Row],[Current Week Low]])-1</f>
        <v>0.15728979704542323</v>
      </c>
      <c r="AF30" s="1">
        <f>(Table2[[#This Row],[Current Week High]]/Table2[[#This Row],[Close Price]])-1</f>
        <v>5.1000626323480791E-3</v>
      </c>
      <c r="AG30" s="1">
        <f>(Table2[[#This Row],[Close Price]]/Table2[[#This Row],[Current Month Low]])-1</f>
        <v>0.2376891842008122</v>
      </c>
      <c r="AH30" s="1">
        <f>(Table2[[#This Row],[Current Month High]]/Table2[[#This Row],[Close Price]])-1</f>
        <v>5.1000626323480791E-3</v>
      </c>
      <c r="AI30">
        <v>0.51000626323480702</v>
      </c>
      <c r="AJ30">
        <v>201.05953129208899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0.16</v>
      </c>
      <c r="AM30" t="s">
        <v>3188</v>
      </c>
      <c r="AN30">
        <v>15.4</v>
      </c>
      <c r="AO30" t="s">
        <v>3188</v>
      </c>
      <c r="AP30">
        <v>0.14036418858990299</v>
      </c>
      <c r="AQ30">
        <f>(Table2[[#This Row],[Sharpe Ratio]]-AVERAGE(Table2[Sharpe Ratio]))/_xlfn.STDEV.P(Table2[Sharpe Ratio])</f>
        <v>0.92978573589455826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8.7745159540160085</v>
      </c>
      <c r="AS30">
        <f>_xlfn.RANK.AVG(Table2[[#This Row],[1Y Return vs Nifty Z-Score]],Table2[1Y Return vs Nifty Z-Score])</f>
        <v>18</v>
      </c>
      <c r="AT30">
        <f>_xlfn.RANK.AVG(Table2[[#This Row],[6M Return vs Nifty Z-Score]],Table2[6M Return vs Nifty Z-Score])</f>
        <v>49</v>
      </c>
      <c r="AU30">
        <f>_xlfn.RANK.AVG(Table2[[#This Row],[Sharpe Ratio Z-Score]],Table2[Sharpe Ratio Z-Score])</f>
        <v>127</v>
      </c>
      <c r="AV30">
        <f>(Table2[[#This Row],[Rank 1Y]]+Table2[[#This Row],[Rank 6M]]+Table2[[#This Row],[Rank Sharpe]])/3</f>
        <v>64.666666666666671</v>
      </c>
    </row>
    <row r="31" spans="1:48" x14ac:dyDescent="0.3">
      <c r="A31" t="s">
        <v>1195</v>
      </c>
      <c r="B31" t="s">
        <v>1196</v>
      </c>
      <c r="C31" t="s">
        <v>3142</v>
      </c>
      <c r="D31" t="s">
        <v>421</v>
      </c>
      <c r="E31">
        <v>10091.621154265</v>
      </c>
      <c r="F31">
        <v>326.35000000000002</v>
      </c>
      <c r="G31">
        <v>164.622278808272</v>
      </c>
      <c r="H31">
        <f>(Table2[[#This Row],[1Y Return vs Nifty]]-AVERAGE(Table2[1Y Return vs Nifty]))/_xlfn.STDEV.P(Table2[1Y Return vs Nifty])</f>
        <v>2.8440418626750272</v>
      </c>
      <c r="I31">
        <v>-6.2494318793920298</v>
      </c>
      <c r="J31">
        <f>(Table2[[#This Row],[1M Return vs Nifty]]-AVERAGE(Table2[1M Return vs Nifty]))/_xlfn.STDEV.P(Table2[1M Return vs Nifty])</f>
        <v>-0.96883842694219213</v>
      </c>
      <c r="K31">
        <v>64.947298696508497</v>
      </c>
      <c r="L31">
        <f>(Table2[[#This Row],[6M Return vs Nifty]]-AVERAGE(Table2[6M Return vs Nifty]))/_xlfn.STDEV.P(Table2[6M Return vs Nifty])</f>
        <v>1.9346774133477638</v>
      </c>
      <c r="M31">
        <v>2.26441895838903</v>
      </c>
      <c r="N31">
        <f>(Table2[[#This Row],[1W Return vs Nifty]]-AVERAGE(Table2[1W Return vs Nifty]))/_xlfn.STDEV.P(Table2[1W Return vs Nifty])</f>
        <v>-0.30813873820335008</v>
      </c>
      <c r="O31">
        <v>340.87</v>
      </c>
      <c r="P31">
        <v>341.50415817734</v>
      </c>
      <c r="Q31">
        <v>254.67647163793299</v>
      </c>
      <c r="R31">
        <v>41.871918613788999</v>
      </c>
      <c r="S31" s="1">
        <f>(Table2[[#This Row],[Close Price]]-Table2[[#This Row],[20D EMA]])/Table2[[#This Row],[20D EMA]]</f>
        <v>-4.259688444274938E-2</v>
      </c>
      <c r="T31" s="1">
        <f>(Table2[[#This Row],[Close Price]]-Table2[[#This Row],[50D EMA]])/Table2[[#This Row],[50D EMA]]</f>
        <v>-4.4374739851543957E-2</v>
      </c>
      <c r="U31" s="1">
        <f>(Table2[[#This Row],[Close Price]]-Table2[[#This Row],[200D EMA]])/Table2[[#This Row],[200D EMA]]</f>
        <v>0.28142972101468189</v>
      </c>
      <c r="V31">
        <v>0.45820338950829698</v>
      </c>
      <c r="W31">
        <v>321.14999999999998</v>
      </c>
      <c r="X31">
        <v>334</v>
      </c>
      <c r="Y31">
        <v>316.10000000000002</v>
      </c>
      <c r="Z31">
        <v>344</v>
      </c>
      <c r="AA31">
        <v>295</v>
      </c>
      <c r="AB31">
        <v>416.7</v>
      </c>
      <c r="AC31" s="1">
        <f>(Table2[[#This Row],[Close Price]]/Table2[[#This Row],[Day Low]])-1</f>
        <v>1.6191810680367569E-2</v>
      </c>
      <c r="AD31" s="1">
        <f>(Table2[[#This Row],[Day High]]/Table2[[#This Row],[Close Price]])-1</f>
        <v>2.3441090853378199E-2</v>
      </c>
      <c r="AE31" s="1">
        <f>(Table2[[#This Row],[Close Price]]/Table2[[#This Row],[Current Week Low]])-1</f>
        <v>3.2426447326795227E-2</v>
      </c>
      <c r="AF31" s="1">
        <f>(Table2[[#This Row],[Current Week High]]/Table2[[#This Row],[Close Price]])-1</f>
        <v>5.4083039681323664E-2</v>
      </c>
      <c r="AG31" s="1">
        <f>(Table2[[#This Row],[Close Price]]/Table2[[#This Row],[Current Month Low]])-1</f>
        <v>0.10627118644067801</v>
      </c>
      <c r="AH31" s="1">
        <f>(Table2[[#This Row],[Current Month High]]/Table2[[#This Row],[Close Price]])-1</f>
        <v>0.27685000766048717</v>
      </c>
      <c r="AI31">
        <v>37.567029263061102</v>
      </c>
      <c r="AJ31">
        <v>202.17592592592499</v>
      </c>
      <c r="AK31" t="str">
        <f>IF(AND(Table2[[#This Row],[20D EMA]]&gt;Table2[[#This Row],[50D EMA]],Table2[[#This Row],[50D EMA]]&gt;Table2[[#This Row],[200D EMA]]),"Uptrend","Downtrend/NoTrend")</f>
        <v>Downtrend/NoTrend</v>
      </c>
      <c r="AL31">
        <v>0.06</v>
      </c>
      <c r="AM31" t="s">
        <v>3188</v>
      </c>
      <c r="AN31">
        <v>-7.93</v>
      </c>
      <c r="AO31" t="s">
        <v>3189</v>
      </c>
      <c r="AP31">
        <v>0.13103686275679899</v>
      </c>
      <c r="AQ31">
        <f>(Table2[[#This Row],[Sharpe Ratio]]-AVERAGE(Table2[Sharpe Ratio]))/_xlfn.STDEV.P(Table2[Sharpe Ratio])</f>
        <v>0.82159097588014052</v>
      </c>
      <c r="AR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">
        <f>_xlfn.RANK.AVG(Table2[[#This Row],[1Y Return vs Nifty Z-Score]],Table2[1Y Return vs Nifty Z-Score])</f>
        <v>19</v>
      </c>
      <c r="AT31">
        <f>_xlfn.RANK.AVG(Table2[[#This Row],[6M Return vs Nifty Z-Score]],Table2[6M Return vs Nifty Z-Score])</f>
        <v>33</v>
      </c>
      <c r="AU31">
        <f>_xlfn.RANK.AVG(Table2[[#This Row],[Sharpe Ratio Z-Score]],Table2[Sharpe Ratio Z-Score])</f>
        <v>143</v>
      </c>
      <c r="AV31">
        <f>(Table2[[#This Row],[Rank 1Y]]+Table2[[#This Row],[Rank 6M]]+Table2[[#This Row],[Rank Sharpe]])/3</f>
        <v>65</v>
      </c>
    </row>
    <row r="32" spans="1:48" x14ac:dyDescent="0.3">
      <c r="A32" t="s">
        <v>874</v>
      </c>
      <c r="B32" t="s">
        <v>875</v>
      </c>
      <c r="C32" t="s">
        <v>3156</v>
      </c>
      <c r="D32" t="s">
        <v>375</v>
      </c>
      <c r="E32">
        <v>17357.069748375001</v>
      </c>
      <c r="F32">
        <v>1374.95</v>
      </c>
      <c r="G32">
        <v>94.955066535825296</v>
      </c>
      <c r="H32">
        <f>(Table2[[#This Row],[1Y Return vs Nifty]]-AVERAGE(Table2[1Y Return vs Nifty]))/_xlfn.STDEV.P(Table2[1Y Return vs Nifty])</f>
        <v>1.4950958279244548</v>
      </c>
      <c r="I32">
        <v>20.072629100563098</v>
      </c>
      <c r="J32">
        <f>(Table2[[#This Row],[1M Return vs Nifty]]-AVERAGE(Table2[1M Return vs Nifty]))/_xlfn.STDEV.P(Table2[1M Return vs Nifty])</f>
        <v>1.6241203494136784</v>
      </c>
      <c r="K32">
        <v>131.06625797987601</v>
      </c>
      <c r="L32">
        <f>(Table2[[#This Row],[6M Return vs Nifty]]-AVERAGE(Table2[6M Return vs Nifty]))/_xlfn.STDEV.P(Table2[6M Return vs Nifty])</f>
        <v>4.0956153136592546</v>
      </c>
      <c r="M32">
        <v>4.45539078960035</v>
      </c>
      <c r="N32">
        <f>(Table2[[#This Row],[1W Return vs Nifty]]-AVERAGE(Table2[1W Return vs Nifty]))/_xlfn.STDEV.P(Table2[1W Return vs Nifty])</f>
        <v>0.11529093144136381</v>
      </c>
      <c r="O32">
        <v>1281.4100000000001</v>
      </c>
      <c r="P32">
        <v>1185.6122759484299</v>
      </c>
      <c r="Q32">
        <v>912.03811537601496</v>
      </c>
      <c r="R32">
        <v>74.724607236709204</v>
      </c>
      <c r="S32" s="1">
        <f>(Table2[[#This Row],[Close Price]]-Table2[[#This Row],[20D EMA]])/Table2[[#This Row],[20D EMA]]</f>
        <v>7.2997713456270791E-2</v>
      </c>
      <c r="T32" s="1">
        <f>(Table2[[#This Row],[Close Price]]-Table2[[#This Row],[50D EMA]])/Table2[[#This Row],[50D EMA]]</f>
        <v>0.15969615690771213</v>
      </c>
      <c r="U32" s="1">
        <f>(Table2[[#This Row],[Close Price]]-Table2[[#This Row],[200D EMA]])/Table2[[#This Row],[200D EMA]]</f>
        <v>0.50755760841545072</v>
      </c>
      <c r="V32">
        <v>0.89438361619391704</v>
      </c>
      <c r="W32">
        <v>1326.25</v>
      </c>
      <c r="X32">
        <v>1387</v>
      </c>
      <c r="Y32">
        <v>1282.2</v>
      </c>
      <c r="Z32">
        <v>1387</v>
      </c>
      <c r="AA32">
        <v>1190</v>
      </c>
      <c r="AB32">
        <v>1403.95</v>
      </c>
      <c r="AC32" s="1">
        <f>(Table2[[#This Row],[Close Price]]/Table2[[#This Row],[Day Low]])-1</f>
        <v>3.6720075400565433E-2</v>
      </c>
      <c r="AD32" s="1">
        <f>(Table2[[#This Row],[Day High]]/Table2[[#This Row],[Close Price]])-1</f>
        <v>8.7639550529110544E-3</v>
      </c>
      <c r="AE32" s="1">
        <f>(Table2[[#This Row],[Close Price]]/Table2[[#This Row],[Current Week Low]])-1</f>
        <v>7.233660895336147E-2</v>
      </c>
      <c r="AF32" s="1">
        <f>(Table2[[#This Row],[Current Week High]]/Table2[[#This Row],[Close Price]])-1</f>
        <v>8.7639550529110544E-3</v>
      </c>
      <c r="AG32" s="1">
        <f>(Table2[[#This Row],[Close Price]]/Table2[[#This Row],[Current Month Low]])-1</f>
        <v>0.15542016806722692</v>
      </c>
      <c r="AH32" s="1">
        <f>(Table2[[#This Row],[Current Month High]]/Table2[[#This Row],[Close Price]])-1</f>
        <v>2.1091676060947639E-2</v>
      </c>
      <c r="AI32">
        <v>2.10916760609476</v>
      </c>
      <c r="AJ32">
        <v>205.544444444444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0.4</v>
      </c>
      <c r="AM32" t="s">
        <v>3188</v>
      </c>
      <c r="AN32">
        <v>7.33</v>
      </c>
      <c r="AO32" t="s">
        <v>3188</v>
      </c>
      <c r="AP32">
        <v>0.13043704742690301</v>
      </c>
      <c r="AQ32">
        <f>(Table2[[#This Row],[Sharpe Ratio]]-AVERAGE(Table2[Sharpe Ratio]))/_xlfn.STDEV.P(Table2[Sharpe Ratio])</f>
        <v>0.8146332607930642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8.144755683231816</v>
      </c>
      <c r="AS32">
        <f>_xlfn.RANK.AVG(Table2[[#This Row],[1Y Return vs Nifty Z-Score]],Table2[1Y Return vs Nifty Z-Score])</f>
        <v>56</v>
      </c>
      <c r="AT32">
        <f>_xlfn.RANK.AVG(Table2[[#This Row],[6M Return vs Nifty Z-Score]],Table2[6M Return vs Nifty Z-Score])</f>
        <v>7</v>
      </c>
      <c r="AU32">
        <f>_xlfn.RANK.AVG(Table2[[#This Row],[Sharpe Ratio Z-Score]],Table2[Sharpe Ratio Z-Score])</f>
        <v>145</v>
      </c>
      <c r="AV32">
        <f>(Table2[[#This Row],[Rank 1Y]]+Table2[[#This Row],[Rank 6M]]+Table2[[#This Row],[Rank Sharpe]])/3</f>
        <v>69.333333333333329</v>
      </c>
    </row>
    <row r="33" spans="1:48" x14ac:dyDescent="0.3">
      <c r="A33" t="s">
        <v>634</v>
      </c>
      <c r="B33" t="s">
        <v>635</v>
      </c>
      <c r="C33" t="s">
        <v>3144</v>
      </c>
      <c r="D33" t="s">
        <v>40</v>
      </c>
      <c r="E33">
        <v>29500.38</v>
      </c>
      <c r="F33">
        <v>5673.15</v>
      </c>
      <c r="G33">
        <v>170.398889418891</v>
      </c>
      <c r="H33">
        <f>(Table2[[#This Row],[1Y Return vs Nifty]]-AVERAGE(Table2[1Y Return vs Nifty]))/_xlfn.STDEV.P(Table2[1Y Return vs Nifty])</f>
        <v>2.9558926992926775</v>
      </c>
      <c r="I33">
        <v>-5.6162248108675401</v>
      </c>
      <c r="J33">
        <f>(Table2[[#This Row],[1M Return vs Nifty]]-AVERAGE(Table2[1M Return vs Nifty]))/_xlfn.STDEV.P(Table2[1M Return vs Nifty])</f>
        <v>-0.90646185898151899</v>
      </c>
      <c r="K33">
        <v>40.214094878487899</v>
      </c>
      <c r="L33">
        <f>(Table2[[#This Row],[6M Return vs Nifty]]-AVERAGE(Table2[6M Return vs Nifty]))/_xlfn.STDEV.P(Table2[6M Return vs Nifty])</f>
        <v>1.1263326041466553</v>
      </c>
      <c r="M33">
        <v>-0.84005913703384505</v>
      </c>
      <c r="N33">
        <f>(Table2[[#This Row],[1W Return vs Nifty]]-AVERAGE(Table2[1W Return vs Nifty]))/_xlfn.STDEV.P(Table2[1W Return vs Nifty])</f>
        <v>-0.90811365145332867</v>
      </c>
      <c r="O33">
        <v>6135.91</v>
      </c>
      <c r="P33">
        <v>6290.5073686801097</v>
      </c>
      <c r="Q33">
        <v>4970.9361276612799</v>
      </c>
      <c r="R33">
        <v>28.622545047441001</v>
      </c>
      <c r="S33" s="1">
        <f>(Table2[[#This Row],[Close Price]]-Table2[[#This Row],[20D EMA]])/Table2[[#This Row],[20D EMA]]</f>
        <v>-7.541831610959096E-2</v>
      </c>
      <c r="T33" s="1">
        <f>(Table2[[#This Row],[Close Price]]-Table2[[#This Row],[50D EMA]])/Table2[[#This Row],[50D EMA]]</f>
        <v>-9.8141108895902232E-2</v>
      </c>
      <c r="U33" s="1">
        <f>(Table2[[#This Row],[Close Price]]-Table2[[#This Row],[200D EMA]])/Table2[[#This Row],[200D EMA]]</f>
        <v>0.14126390971535105</v>
      </c>
      <c r="V33">
        <v>0.28342454685984497</v>
      </c>
      <c r="W33">
        <v>5615</v>
      </c>
      <c r="X33">
        <v>5901</v>
      </c>
      <c r="Y33">
        <v>5615</v>
      </c>
      <c r="Z33">
        <v>5984.85</v>
      </c>
      <c r="AA33">
        <v>5601.55</v>
      </c>
      <c r="AB33">
        <v>7410.9</v>
      </c>
      <c r="AC33" s="1">
        <f>(Table2[[#This Row],[Close Price]]/Table2[[#This Row],[Day Low]])-1</f>
        <v>1.0356188780053399E-2</v>
      </c>
      <c r="AD33" s="1">
        <f>(Table2[[#This Row],[Day High]]/Table2[[#This Row],[Close Price]])-1</f>
        <v>4.0162872478252787E-2</v>
      </c>
      <c r="AE33" s="1">
        <f>(Table2[[#This Row],[Close Price]]/Table2[[#This Row],[Current Week Low]])-1</f>
        <v>1.0356188780053399E-2</v>
      </c>
      <c r="AF33" s="1">
        <f>(Table2[[#This Row],[Current Week High]]/Table2[[#This Row],[Close Price]])-1</f>
        <v>5.4943021072949128E-2</v>
      </c>
      <c r="AG33" s="1">
        <f>(Table2[[#This Row],[Close Price]]/Table2[[#This Row],[Current Month Low]])-1</f>
        <v>1.2782176361899822E-2</v>
      </c>
      <c r="AH33" s="1">
        <f>(Table2[[#This Row],[Current Month High]]/Table2[[#This Row],[Close Price]])-1</f>
        <v>0.30631130853229682</v>
      </c>
      <c r="AI33">
        <v>49.476040647611903</v>
      </c>
      <c r="AJ33">
        <v>182.24626865671601</v>
      </c>
      <c r="AK33" t="str">
        <f>IF(AND(Table2[[#This Row],[20D EMA]]&gt;Table2[[#This Row],[50D EMA]],Table2[[#This Row],[50D EMA]]&gt;Table2[[#This Row],[200D EMA]]),"Uptrend","Downtrend/NoTrend")</f>
        <v>Downtrend/NoTrend</v>
      </c>
      <c r="AL33">
        <v>-7.0000000000000007E-2</v>
      </c>
      <c r="AM33" t="s">
        <v>3189</v>
      </c>
      <c r="AN33">
        <v>-14.51</v>
      </c>
      <c r="AO33" t="s">
        <v>3189</v>
      </c>
      <c r="AP33">
        <v>0.14951729030411801</v>
      </c>
      <c r="AQ33">
        <f>(Table2[[#This Row],[Sharpe Ratio]]-AVERAGE(Table2[Sharpe Ratio]))/_xlfn.STDEV.P(Table2[Sharpe Ratio])</f>
        <v>1.0359595375904604</v>
      </c>
      <c r="AR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">
        <f>_xlfn.RANK.AVG(Table2[[#This Row],[1Y Return vs Nifty Z-Score]],Table2[1Y Return vs Nifty Z-Score])</f>
        <v>13</v>
      </c>
      <c r="AT33">
        <f>_xlfn.RANK.AVG(Table2[[#This Row],[6M Return vs Nifty Z-Score]],Table2[6M Return vs Nifty Z-Score])</f>
        <v>84</v>
      </c>
      <c r="AU33">
        <f>_xlfn.RANK.AVG(Table2[[#This Row],[Sharpe Ratio Z-Score]],Table2[Sharpe Ratio Z-Score])</f>
        <v>114</v>
      </c>
      <c r="AV33">
        <f>(Table2[[#This Row],[Rank 1Y]]+Table2[[#This Row],[Rank 6M]]+Table2[[#This Row],[Rank Sharpe]])/3</f>
        <v>70.333333333333329</v>
      </c>
    </row>
    <row r="34" spans="1:48" x14ac:dyDescent="0.3">
      <c r="A34" t="s">
        <v>617</v>
      </c>
      <c r="B34" t="s">
        <v>618</v>
      </c>
      <c r="C34" t="s">
        <v>3142</v>
      </c>
      <c r="D34" t="s">
        <v>380</v>
      </c>
      <c r="E34">
        <v>31485.17453163</v>
      </c>
      <c r="F34">
        <v>6185.35</v>
      </c>
      <c r="G34">
        <v>77.1058116503349</v>
      </c>
      <c r="H34">
        <f>(Table2[[#This Row],[1Y Return vs Nifty]]-AVERAGE(Table2[1Y Return vs Nifty]))/_xlfn.STDEV.P(Table2[1Y Return vs Nifty])</f>
        <v>1.1494858800644161</v>
      </c>
      <c r="I34">
        <v>-5.7506475445174496</v>
      </c>
      <c r="J34">
        <f>(Table2[[#This Row],[1M Return vs Nifty]]-AVERAGE(Table2[1M Return vs Nifty]))/_xlfn.STDEV.P(Table2[1M Return vs Nifty])</f>
        <v>-0.91970370228644527</v>
      </c>
      <c r="K34">
        <v>58.717466941066903</v>
      </c>
      <c r="L34">
        <f>(Table2[[#This Row],[6M Return vs Nifty]]-AVERAGE(Table2[6M Return vs Nifty]))/_xlfn.STDEV.P(Table2[6M Return vs Nifty])</f>
        <v>1.7310704646176391</v>
      </c>
      <c r="M34">
        <v>-2.50464757409501</v>
      </c>
      <c r="N34">
        <f>(Table2[[#This Row],[1W Return vs Nifty]]-AVERAGE(Table2[1W Return vs Nifty]))/_xlfn.STDEV.P(Table2[1W Return vs Nifty])</f>
        <v>-1.2298138768777414</v>
      </c>
      <c r="O34">
        <v>6188.38</v>
      </c>
      <c r="P34">
        <v>6023.8123516435999</v>
      </c>
      <c r="Q34">
        <v>4749.2524410904898</v>
      </c>
      <c r="R34">
        <v>52.093893341786597</v>
      </c>
      <c r="S34" s="1">
        <f>(Table2[[#This Row],[Close Price]]-Table2[[#This Row],[20D EMA]])/Table2[[#This Row],[20D EMA]]</f>
        <v>-4.8962733380945346E-4</v>
      </c>
      <c r="T34" s="1">
        <f>(Table2[[#This Row],[Close Price]]-Table2[[#This Row],[50D EMA]])/Table2[[#This Row],[50D EMA]]</f>
        <v>2.6816514015800125E-2</v>
      </c>
      <c r="U34" s="1">
        <f>(Table2[[#This Row],[Close Price]]-Table2[[#This Row],[200D EMA]])/Table2[[#This Row],[200D EMA]]</f>
        <v>0.30238391762130967</v>
      </c>
      <c r="V34">
        <v>0.56935532724453397</v>
      </c>
      <c r="W34">
        <v>6054.2</v>
      </c>
      <c r="X34">
        <v>6235</v>
      </c>
      <c r="Y34">
        <v>6006.3</v>
      </c>
      <c r="Z34">
        <v>6305.6</v>
      </c>
      <c r="AA34">
        <v>5820.8</v>
      </c>
      <c r="AB34">
        <v>6617.85</v>
      </c>
      <c r="AC34" s="1">
        <f>(Table2[[#This Row],[Close Price]]/Table2[[#This Row],[Day Low]])-1</f>
        <v>2.1662647418321246E-2</v>
      </c>
      <c r="AD34" s="1">
        <f>(Table2[[#This Row],[Day High]]/Table2[[#This Row],[Close Price]])-1</f>
        <v>8.0270316150257148E-3</v>
      </c>
      <c r="AE34" s="1">
        <f>(Table2[[#This Row],[Close Price]]/Table2[[#This Row],[Current Week Low]])-1</f>
        <v>2.9810365782594994E-2</v>
      </c>
      <c r="AF34" s="1">
        <f>(Table2[[#This Row],[Current Week High]]/Table2[[#This Row],[Close Price]])-1</f>
        <v>1.9441098725213601E-2</v>
      </c>
      <c r="AG34" s="1">
        <f>(Table2[[#This Row],[Close Price]]/Table2[[#This Row],[Current Month Low]])-1</f>
        <v>6.2628848268279302E-2</v>
      </c>
      <c r="AH34" s="1">
        <f>(Table2[[#This Row],[Current Month High]]/Table2[[#This Row],[Close Price]])-1</f>
        <v>6.992328647530055E-2</v>
      </c>
      <c r="AI34">
        <v>11.068896667124701</v>
      </c>
      <c r="AJ34">
        <v>111.98313826961601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0.16</v>
      </c>
      <c r="AM34" t="s">
        <v>3188</v>
      </c>
      <c r="AN34">
        <v>-3.43</v>
      </c>
      <c r="AO34" t="s">
        <v>3189</v>
      </c>
      <c r="AP34">
        <v>0.161013067757037</v>
      </c>
      <c r="AQ34">
        <f>(Table2[[#This Row],[Sharpe Ratio]]-AVERAGE(Table2[Sharpe Ratio]))/_xlfn.STDEV.P(Table2[Sharpe Ratio])</f>
        <v>1.1693078203622882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1.9003465858801574</v>
      </c>
      <c r="AS34">
        <f>_xlfn.RANK.AVG(Table2[[#This Row],[1Y Return vs Nifty Z-Score]],Table2[1Y Return vs Nifty Z-Score])</f>
        <v>79</v>
      </c>
      <c r="AT34">
        <f>_xlfn.RANK.AVG(Table2[[#This Row],[6M Return vs Nifty Z-Score]],Table2[6M Return vs Nifty Z-Score])</f>
        <v>46</v>
      </c>
      <c r="AU34">
        <f>_xlfn.RANK.AVG(Table2[[#This Row],[Sharpe Ratio Z-Score]],Table2[Sharpe Ratio Z-Score])</f>
        <v>87</v>
      </c>
      <c r="AV34">
        <f>(Table2[[#This Row],[Rank 1Y]]+Table2[[#This Row],[Rank 6M]]+Table2[[#This Row],[Rank Sharpe]])/3</f>
        <v>70.666666666666671</v>
      </c>
    </row>
    <row r="35" spans="1:48" x14ac:dyDescent="0.3">
      <c r="A35" t="s">
        <v>850</v>
      </c>
      <c r="B35" t="s">
        <v>851</v>
      </c>
      <c r="C35" t="s">
        <v>3150</v>
      </c>
      <c r="D35" t="s">
        <v>269</v>
      </c>
      <c r="E35">
        <v>18104.441038739998</v>
      </c>
      <c r="F35">
        <v>2279.9</v>
      </c>
      <c r="G35">
        <v>120.49153135611201</v>
      </c>
      <c r="H35">
        <f>(Table2[[#This Row],[1Y Return vs Nifty]]-AVERAGE(Table2[1Y Return vs Nifty]))/_xlfn.STDEV.P(Table2[1Y Return vs Nifty])</f>
        <v>1.9895509932346522</v>
      </c>
      <c r="I35">
        <v>31.655182971104701</v>
      </c>
      <c r="J35">
        <f>(Table2[[#This Row],[1M Return vs Nifty]]-AVERAGE(Table2[1M Return vs Nifty]))/_xlfn.STDEV.P(Table2[1M Return vs Nifty])</f>
        <v>2.7651056519743862</v>
      </c>
      <c r="K35">
        <v>29.698579538672899</v>
      </c>
      <c r="L35">
        <f>(Table2[[#This Row],[6M Return vs Nifty]]-AVERAGE(Table2[6M Return vs Nifty]))/_xlfn.STDEV.P(Table2[6M Return vs Nifty])</f>
        <v>0.78265847670422217</v>
      </c>
      <c r="M35">
        <v>5.1699489208340204</v>
      </c>
      <c r="N35">
        <f>(Table2[[#This Row],[1W Return vs Nifty]]-AVERAGE(Table2[1W Return vs Nifty]))/_xlfn.STDEV.P(Table2[1W Return vs Nifty])</f>
        <v>0.25338723607661706</v>
      </c>
      <c r="O35">
        <v>2115.1999999999998</v>
      </c>
      <c r="P35">
        <v>1976.6420902146899</v>
      </c>
      <c r="Q35">
        <v>1688.4046980441001</v>
      </c>
      <c r="R35">
        <v>66.215238571403603</v>
      </c>
      <c r="S35" s="1">
        <f>(Table2[[#This Row],[Close Price]]-Table2[[#This Row],[20D EMA]])/Table2[[#This Row],[20D EMA]]</f>
        <v>7.7864977307110575E-2</v>
      </c>
      <c r="T35" s="1">
        <f>(Table2[[#This Row],[Close Price]]-Table2[[#This Row],[50D EMA]])/Table2[[#This Row],[50D EMA]]</f>
        <v>0.15342074889863966</v>
      </c>
      <c r="U35" s="1">
        <f>(Table2[[#This Row],[Close Price]]-Table2[[#This Row],[200D EMA]])/Table2[[#This Row],[200D EMA]]</f>
        <v>0.35032791761424636</v>
      </c>
      <c r="V35">
        <v>1.6030427011916399</v>
      </c>
      <c r="W35">
        <v>2258.0500000000002</v>
      </c>
      <c r="X35">
        <v>2337.85</v>
      </c>
      <c r="Y35">
        <v>2191</v>
      </c>
      <c r="Z35">
        <v>2374.4499999999998</v>
      </c>
      <c r="AA35">
        <v>1905.05</v>
      </c>
      <c r="AB35">
        <v>2374.4499999999998</v>
      </c>
      <c r="AC35" s="1">
        <f>(Table2[[#This Row],[Close Price]]/Table2[[#This Row],[Day Low]])-1</f>
        <v>9.676490777440705E-3</v>
      </c>
      <c r="AD35" s="1">
        <f>(Table2[[#This Row],[Day High]]/Table2[[#This Row],[Close Price]])-1</f>
        <v>2.5417781481643864E-2</v>
      </c>
      <c r="AE35" s="1">
        <f>(Table2[[#This Row],[Close Price]]/Table2[[#This Row],[Current Week Low]])-1</f>
        <v>4.0575079872204434E-2</v>
      </c>
      <c r="AF35" s="1">
        <f>(Table2[[#This Row],[Current Week High]]/Table2[[#This Row],[Close Price]])-1</f>
        <v>4.1471117154260995E-2</v>
      </c>
      <c r="AG35" s="1">
        <f>(Table2[[#This Row],[Close Price]]/Table2[[#This Row],[Current Month Low]])-1</f>
        <v>0.19676648906852856</v>
      </c>
      <c r="AH35" s="1">
        <f>(Table2[[#This Row],[Current Month High]]/Table2[[#This Row],[Close Price]])-1</f>
        <v>4.1471117154260995E-2</v>
      </c>
      <c r="AI35">
        <v>17.7244615991929</v>
      </c>
      <c r="AJ35">
        <v>172.38948626045399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0.45</v>
      </c>
      <c r="AM35" t="s">
        <v>3188</v>
      </c>
      <c r="AN35">
        <v>11</v>
      </c>
      <c r="AO35" t="s">
        <v>3188</v>
      </c>
      <c r="AP35">
        <v>0.17096521486640101</v>
      </c>
      <c r="AQ35">
        <f>(Table2[[#This Row],[Sharpe Ratio]]-AVERAGE(Table2[Sharpe Ratio]))/_xlfn.STDEV.P(Table2[Sharpe Ratio])</f>
        <v>1.2847503584908708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7.0754527164807479</v>
      </c>
      <c r="AS35">
        <f>_xlfn.RANK.AVG(Table2[[#This Row],[1Y Return vs Nifty Z-Score]],Table2[1Y Return vs Nifty Z-Score])</f>
        <v>40</v>
      </c>
      <c r="AT35">
        <f>_xlfn.RANK.AVG(Table2[[#This Row],[6M Return vs Nifty Z-Score]],Table2[6M Return vs Nifty Z-Score])</f>
        <v>119</v>
      </c>
      <c r="AU35">
        <f>_xlfn.RANK.AVG(Table2[[#This Row],[Sharpe Ratio Z-Score]],Table2[Sharpe Ratio Z-Score])</f>
        <v>68</v>
      </c>
      <c r="AV35">
        <f>(Table2[[#This Row],[Rank 1Y]]+Table2[[#This Row],[Rank 6M]]+Table2[[#This Row],[Rank Sharpe]])/3</f>
        <v>75.666666666666671</v>
      </c>
    </row>
    <row r="36" spans="1:48" x14ac:dyDescent="0.3">
      <c r="A36" t="s">
        <v>220</v>
      </c>
      <c r="B36" t="s">
        <v>221</v>
      </c>
      <c r="C36" t="s">
        <v>3154</v>
      </c>
      <c r="D36" t="s">
        <v>222</v>
      </c>
      <c r="E36">
        <v>112927.995729045</v>
      </c>
      <c r="F36">
        <v>793.35</v>
      </c>
      <c r="G36">
        <v>65.271447336930706</v>
      </c>
      <c r="H36">
        <f>(Table2[[#This Row],[1Y Return vs Nifty]]-AVERAGE(Table2[1Y Return vs Nifty]))/_xlfn.STDEV.P(Table2[1Y Return vs Nifty])</f>
        <v>0.92034051463870681</v>
      </c>
      <c r="I36">
        <v>17.331454674475999</v>
      </c>
      <c r="J36">
        <f>(Table2[[#This Row],[1M Return vs Nifty]]-AVERAGE(Table2[1M Return vs Nifty]))/_xlfn.STDEV.P(Table2[1M Return vs Nifty])</f>
        <v>1.3540901154187974</v>
      </c>
      <c r="K36">
        <v>31.307067493917501</v>
      </c>
      <c r="L36">
        <f>(Table2[[#This Row],[6M Return vs Nifty]]-AVERAGE(Table2[6M Return vs Nifty]))/_xlfn.STDEV.P(Table2[6M Return vs Nifty])</f>
        <v>0.8352280062666293</v>
      </c>
      <c r="M36">
        <v>-1.7579828974141201</v>
      </c>
      <c r="N36">
        <f>(Table2[[#This Row],[1W Return vs Nifty]]-AVERAGE(Table2[1W Return vs Nifty]))/_xlfn.STDEV.P(Table2[1W Return vs Nifty])</f>
        <v>-1.0855126253150631</v>
      </c>
      <c r="O36">
        <v>750</v>
      </c>
      <c r="P36">
        <v>714.01588656971501</v>
      </c>
      <c r="Q36">
        <v>624.38952227278298</v>
      </c>
      <c r="R36">
        <v>69.672078314378496</v>
      </c>
      <c r="S36" s="1">
        <f>(Table2[[#This Row],[Close Price]]-Table2[[#This Row],[20D EMA]])/Table2[[#This Row],[20D EMA]]</f>
        <v>5.7800000000000032E-2</v>
      </c>
      <c r="T36" s="1">
        <f>(Table2[[#This Row],[Close Price]]-Table2[[#This Row],[50D EMA]])/Table2[[#This Row],[50D EMA]]</f>
        <v>0.11110973148149834</v>
      </c>
      <c r="U36" s="1">
        <f>(Table2[[#This Row],[Close Price]]-Table2[[#This Row],[200D EMA]])/Table2[[#This Row],[200D EMA]]</f>
        <v>0.27060107785313164</v>
      </c>
      <c r="V36">
        <v>1.5380657968043101</v>
      </c>
      <c r="W36">
        <v>779.3</v>
      </c>
      <c r="X36">
        <v>801.7</v>
      </c>
      <c r="Y36">
        <v>775.5</v>
      </c>
      <c r="Z36">
        <v>809.9</v>
      </c>
      <c r="AA36">
        <v>650.9</v>
      </c>
      <c r="AB36">
        <v>809.9</v>
      </c>
      <c r="AC36" s="1">
        <f>(Table2[[#This Row],[Close Price]]/Table2[[#This Row],[Day Low]])-1</f>
        <v>1.8029000384961025E-2</v>
      </c>
      <c r="AD36" s="1">
        <f>(Table2[[#This Row],[Day High]]/Table2[[#This Row],[Close Price]])-1</f>
        <v>1.0524988970819882E-2</v>
      </c>
      <c r="AE36" s="1">
        <f>(Table2[[#This Row],[Close Price]]/Table2[[#This Row],[Current Week Low]])-1</f>
        <v>2.301740812379105E-2</v>
      </c>
      <c r="AF36" s="1">
        <f>(Table2[[#This Row],[Current Week High]]/Table2[[#This Row],[Close Price]])-1</f>
        <v>2.0860906283481473E-2</v>
      </c>
      <c r="AG36" s="1">
        <f>(Table2[[#This Row],[Close Price]]/Table2[[#This Row],[Current Month Low]])-1</f>
        <v>0.21885082193885408</v>
      </c>
      <c r="AH36" s="1">
        <f>(Table2[[#This Row],[Current Month High]]/Table2[[#This Row],[Close Price]])-1</f>
        <v>2.0860906283481473E-2</v>
      </c>
      <c r="AI36">
        <v>2.0860906283481402</v>
      </c>
      <c r="AJ36">
        <v>90.297433437275103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0.15</v>
      </c>
      <c r="AM36" t="s">
        <v>3188</v>
      </c>
      <c r="AN36">
        <v>8.7200000000000006</v>
      </c>
      <c r="AO36" t="s">
        <v>3188</v>
      </c>
      <c r="AP36">
        <v>0.216842731947398</v>
      </c>
      <c r="AQ36">
        <f>(Table2[[#This Row],[Sharpe Ratio]]-AVERAGE(Table2[Sharpe Ratio]))/_xlfn.STDEV.P(Table2[Sharpe Ratio])</f>
        <v>1.8169186390305005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3.84106465003957</v>
      </c>
      <c r="AS36">
        <f>_xlfn.RANK.AVG(Table2[[#This Row],[1Y Return vs Nifty Z-Score]],Table2[1Y Return vs Nifty Z-Score])</f>
        <v>101</v>
      </c>
      <c r="AT36">
        <f>_xlfn.RANK.AVG(Table2[[#This Row],[6M Return vs Nifty Z-Score]],Table2[6M Return vs Nifty Z-Score])</f>
        <v>113</v>
      </c>
      <c r="AU36">
        <f>_xlfn.RANK.AVG(Table2[[#This Row],[Sharpe Ratio Z-Score]],Table2[Sharpe Ratio Z-Score])</f>
        <v>20</v>
      </c>
      <c r="AV36">
        <f>(Table2[[#This Row],[Rank 1Y]]+Table2[[#This Row],[Rank 6M]]+Table2[[#This Row],[Rank Sharpe]])/3</f>
        <v>78</v>
      </c>
    </row>
    <row r="37" spans="1:48" x14ac:dyDescent="0.3">
      <c r="A37" t="s">
        <v>886</v>
      </c>
      <c r="B37" t="s">
        <v>887</v>
      </c>
      <c r="C37" t="s">
        <v>3145</v>
      </c>
      <c r="D37" t="s">
        <v>46</v>
      </c>
      <c r="E37">
        <v>17141.394211859999</v>
      </c>
      <c r="F37">
        <v>1473.9</v>
      </c>
      <c r="G37">
        <v>84.219588153233303</v>
      </c>
      <c r="H37">
        <f>(Table2[[#This Row],[1Y Return vs Nifty]]-AVERAGE(Table2[1Y Return vs Nifty]))/_xlfn.STDEV.P(Table2[1Y Return vs Nifty])</f>
        <v>1.2872278722107251</v>
      </c>
      <c r="I37">
        <v>-0.87402199952523696</v>
      </c>
      <c r="J37">
        <f>(Table2[[#This Row],[1M Return vs Nifty]]-AVERAGE(Table2[1M Return vs Nifty]))/_xlfn.STDEV.P(Table2[1M Return vs Nifty])</f>
        <v>-0.43931240558980106</v>
      </c>
      <c r="K37">
        <v>24.654370573916601</v>
      </c>
      <c r="L37">
        <f>(Table2[[#This Row],[6M Return vs Nifty]]-AVERAGE(Table2[6M Return vs Nifty]))/_xlfn.STDEV.P(Table2[6M Return vs Nifty])</f>
        <v>0.61780073473164276</v>
      </c>
      <c r="M37">
        <v>-2.7679150084734498</v>
      </c>
      <c r="N37">
        <f>(Table2[[#This Row],[1W Return vs Nifty]]-AVERAGE(Table2[1W Return vs Nifty]))/_xlfn.STDEV.P(Table2[1W Return vs Nifty])</f>
        <v>-1.2806932360639536</v>
      </c>
      <c r="O37">
        <v>1508.01</v>
      </c>
      <c r="P37">
        <v>1548.56608337491</v>
      </c>
      <c r="Q37">
        <v>1335.7381686057499</v>
      </c>
      <c r="R37">
        <v>44.463554082084599</v>
      </c>
      <c r="S37" s="1">
        <f>(Table2[[#This Row],[Close Price]]-Table2[[#This Row],[20D EMA]])/Table2[[#This Row],[20D EMA]]</f>
        <v>-2.2619213400441575E-2</v>
      </c>
      <c r="T37" s="1">
        <f>(Table2[[#This Row],[Close Price]]-Table2[[#This Row],[50D EMA]])/Table2[[#This Row],[50D EMA]]</f>
        <v>-4.8216271928275968E-2</v>
      </c>
      <c r="U37" s="1">
        <f>(Table2[[#This Row],[Close Price]]-Table2[[#This Row],[200D EMA]])/Table2[[#This Row],[200D EMA]]</f>
        <v>0.1034348157756577</v>
      </c>
      <c r="V37">
        <v>0.84682335493253302</v>
      </c>
      <c r="W37">
        <v>1441</v>
      </c>
      <c r="X37">
        <v>1490</v>
      </c>
      <c r="Y37">
        <v>1422.65</v>
      </c>
      <c r="Z37">
        <v>1549.95</v>
      </c>
      <c r="AA37">
        <v>1395.4</v>
      </c>
      <c r="AB37">
        <v>1693.95</v>
      </c>
      <c r="AC37" s="1">
        <f>(Table2[[#This Row],[Close Price]]/Table2[[#This Row],[Day Low]])-1</f>
        <v>2.2831367106176392E-2</v>
      </c>
      <c r="AD37" s="1">
        <f>(Table2[[#This Row],[Day High]]/Table2[[#This Row],[Close Price]])-1</f>
        <v>1.0923400502069303E-2</v>
      </c>
      <c r="AE37" s="1">
        <f>(Table2[[#This Row],[Close Price]]/Table2[[#This Row],[Current Week Low]])-1</f>
        <v>3.6024320809756372E-2</v>
      </c>
      <c r="AF37" s="1">
        <f>(Table2[[#This Row],[Current Week High]]/Table2[[#This Row],[Close Price]])-1</f>
        <v>5.1597801750457917E-2</v>
      </c>
      <c r="AG37" s="1">
        <f>(Table2[[#This Row],[Close Price]]/Table2[[#This Row],[Current Month Low]])-1</f>
        <v>5.6256270603411096E-2</v>
      </c>
      <c r="AH37" s="1">
        <f>(Table2[[#This Row],[Current Month High]]/Table2[[#This Row],[Close Price]])-1</f>
        <v>0.14929778139629546</v>
      </c>
      <c r="AI37">
        <v>23.617613135219401</v>
      </c>
      <c r="AJ37">
        <v>142.737154150197</v>
      </c>
      <c r="AK37" t="str">
        <f>IF(AND(Table2[[#This Row],[20D EMA]]&gt;Table2[[#This Row],[50D EMA]],Table2[[#This Row],[50D EMA]]&gt;Table2[[#This Row],[200D EMA]]),"Uptrend","Downtrend/NoTrend")</f>
        <v>Downtrend/NoTrend</v>
      </c>
      <c r="AL37">
        <v>-0.05</v>
      </c>
      <c r="AM37" t="s">
        <v>3189</v>
      </c>
      <c r="AN37">
        <v>-6.62</v>
      </c>
      <c r="AO37" t="s">
        <v>3189</v>
      </c>
      <c r="AP37">
        <v>0.199623568658022</v>
      </c>
      <c r="AQ37">
        <f>(Table2[[#This Row],[Sharpe Ratio]]-AVERAGE(Table2[Sharpe Ratio]))/_xlfn.STDEV.P(Table2[Sharpe Ratio])</f>
        <v>1.617180442565767</v>
      </c>
      <c r="AR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">
        <f>_xlfn.RANK.AVG(Table2[[#This Row],[1Y Return vs Nifty Z-Score]],Table2[1Y Return vs Nifty Z-Score])</f>
        <v>65</v>
      </c>
      <c r="AT37">
        <f>_xlfn.RANK.AVG(Table2[[#This Row],[6M Return vs Nifty Z-Score]],Table2[6M Return vs Nifty Z-Score])</f>
        <v>139</v>
      </c>
      <c r="AU37">
        <f>_xlfn.RANK.AVG(Table2[[#This Row],[Sharpe Ratio Z-Score]],Table2[Sharpe Ratio Z-Score])</f>
        <v>33</v>
      </c>
      <c r="AV37">
        <f>(Table2[[#This Row],[Rank 1Y]]+Table2[[#This Row],[Rank 6M]]+Table2[[#This Row],[Rank Sharpe]])/3</f>
        <v>79</v>
      </c>
    </row>
    <row r="38" spans="1:48" x14ac:dyDescent="0.3">
      <c r="A38" t="s">
        <v>706</v>
      </c>
      <c r="B38" t="s">
        <v>707</v>
      </c>
      <c r="C38" t="s">
        <v>3150</v>
      </c>
      <c r="D38" t="s">
        <v>166</v>
      </c>
      <c r="E38">
        <v>24907.604159999999</v>
      </c>
      <c r="F38">
        <v>191.04</v>
      </c>
      <c r="G38">
        <v>157.87207875662699</v>
      </c>
      <c r="H38">
        <f>(Table2[[#This Row],[1Y Return vs Nifty]]-AVERAGE(Table2[1Y Return vs Nifty]))/_xlfn.STDEV.P(Table2[1Y Return vs Nifty])</f>
        <v>2.7133396959537541</v>
      </c>
      <c r="I38">
        <v>-6.6495826204309001</v>
      </c>
      <c r="J38">
        <f>(Table2[[#This Row],[1M Return vs Nifty]]-AVERAGE(Table2[1M Return vs Nifty]))/_xlfn.STDEV.P(Table2[1M Return vs Nifty])</f>
        <v>-1.0082568591322922</v>
      </c>
      <c r="K38">
        <v>26.939357642814102</v>
      </c>
      <c r="L38">
        <f>(Table2[[#This Row],[6M Return vs Nifty]]-AVERAGE(Table2[6M Return vs Nifty]))/_xlfn.STDEV.P(Table2[6M Return vs Nifty])</f>
        <v>0.69247999787219827</v>
      </c>
      <c r="M38">
        <v>0.98998894301497797</v>
      </c>
      <c r="N38">
        <f>(Table2[[#This Row],[1W Return vs Nifty]]-AVERAGE(Table2[1W Return vs Nifty]))/_xlfn.STDEV.P(Table2[1W Return vs Nifty])</f>
        <v>-0.55443651013627215</v>
      </c>
      <c r="O38">
        <v>197.43</v>
      </c>
      <c r="P38">
        <v>206.09528035511701</v>
      </c>
      <c r="Q38">
        <v>174.91963867031899</v>
      </c>
      <c r="R38">
        <v>44.3811589476393</v>
      </c>
      <c r="S38" s="1">
        <f>(Table2[[#This Row],[Close Price]]-Table2[[#This Row],[20D EMA]])/Table2[[#This Row],[20D EMA]]</f>
        <v>-3.2365901838626421E-2</v>
      </c>
      <c r="T38" s="1">
        <f>(Table2[[#This Row],[Close Price]]-Table2[[#This Row],[50D EMA]])/Table2[[#This Row],[50D EMA]]</f>
        <v>-7.3050097649862172E-2</v>
      </c>
      <c r="U38" s="1">
        <f>(Table2[[#This Row],[Close Price]]-Table2[[#This Row],[200D EMA]])/Table2[[#This Row],[200D EMA]]</f>
        <v>9.2158670417013422E-2</v>
      </c>
      <c r="V38">
        <v>0.67403249010327504</v>
      </c>
      <c r="W38">
        <v>187.13</v>
      </c>
      <c r="X38">
        <v>194.6</v>
      </c>
      <c r="Y38">
        <v>183.11</v>
      </c>
      <c r="Z38">
        <v>197.7</v>
      </c>
      <c r="AA38">
        <v>180.75</v>
      </c>
      <c r="AB38">
        <v>227.25</v>
      </c>
      <c r="AC38" s="1">
        <f>(Table2[[#This Row],[Close Price]]/Table2[[#This Row],[Day Low]])-1</f>
        <v>2.089456527547684E-2</v>
      </c>
      <c r="AD38" s="1">
        <f>(Table2[[#This Row],[Day High]]/Table2[[#This Row],[Close Price]])-1</f>
        <v>1.8634840871021741E-2</v>
      </c>
      <c r="AE38" s="1">
        <f>(Table2[[#This Row],[Close Price]]/Table2[[#This Row],[Current Week Low]])-1</f>
        <v>4.3307301621975824E-2</v>
      </c>
      <c r="AF38" s="1">
        <f>(Table2[[#This Row],[Current Week High]]/Table2[[#This Row],[Close Price]])-1</f>
        <v>3.4861809045226178E-2</v>
      </c>
      <c r="AG38" s="1">
        <f>(Table2[[#This Row],[Close Price]]/Table2[[#This Row],[Current Month Low]])-1</f>
        <v>5.692946058091275E-2</v>
      </c>
      <c r="AH38" s="1">
        <f>(Table2[[#This Row],[Current Month High]]/Table2[[#This Row],[Close Price]])-1</f>
        <v>0.18954145728643224</v>
      </c>
      <c r="AI38">
        <v>37.091708542713498</v>
      </c>
      <c r="AJ38">
        <v>182.34250877516999</v>
      </c>
      <c r="AK38" t="str">
        <f>IF(AND(Table2[[#This Row],[20D EMA]]&gt;Table2[[#This Row],[50D EMA]],Table2[[#This Row],[50D EMA]]&gt;Table2[[#This Row],[200D EMA]]),"Uptrend","Downtrend/NoTrend")</f>
        <v>Downtrend/NoTrend</v>
      </c>
      <c r="AL38">
        <v>-0.16</v>
      </c>
      <c r="AM38" t="s">
        <v>3189</v>
      </c>
      <c r="AN38">
        <v>-6.71</v>
      </c>
      <c r="AO38" t="s">
        <v>3189</v>
      </c>
      <c r="AP38">
        <v>0.16048829108392301</v>
      </c>
      <c r="AQ38">
        <f>(Table2[[#This Row],[Sharpe Ratio]]-AVERAGE(Table2[Sharpe Ratio]))/_xlfn.STDEV.P(Table2[Sharpe Ratio])</f>
        <v>1.1632205358367258</v>
      </c>
      <c r="AR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">
        <f>_xlfn.RANK.AVG(Table2[[#This Row],[1Y Return vs Nifty Z-Score]],Table2[1Y Return vs Nifty Z-Score])</f>
        <v>22</v>
      </c>
      <c r="AT38">
        <f>_xlfn.RANK.AVG(Table2[[#This Row],[6M Return vs Nifty Z-Score]],Table2[6M Return vs Nifty Z-Score])</f>
        <v>132</v>
      </c>
      <c r="AU38">
        <f>_xlfn.RANK.AVG(Table2[[#This Row],[Sharpe Ratio Z-Score]],Table2[Sharpe Ratio Z-Score])</f>
        <v>88</v>
      </c>
      <c r="AV38">
        <f>(Table2[[#This Row],[Rank 1Y]]+Table2[[#This Row],[Rank 6M]]+Table2[[#This Row],[Rank Sharpe]])/3</f>
        <v>80.666666666666671</v>
      </c>
    </row>
    <row r="39" spans="1:48" x14ac:dyDescent="0.3">
      <c r="A39" t="s">
        <v>1407</v>
      </c>
      <c r="B39" t="s">
        <v>1408</v>
      </c>
      <c r="C39" t="s">
        <v>3144</v>
      </c>
      <c r="D39" t="s">
        <v>229</v>
      </c>
      <c r="E39">
        <v>7891.9156966</v>
      </c>
      <c r="F39">
        <v>409</v>
      </c>
      <c r="G39">
        <v>42.755978095378097</v>
      </c>
      <c r="H39">
        <f>(Table2[[#This Row],[1Y Return vs Nifty]]-AVERAGE(Table2[1Y Return vs Nifty]))/_xlfn.STDEV.P(Table2[1Y Return vs Nifty])</f>
        <v>0.48438001093482869</v>
      </c>
      <c r="I39">
        <v>52.094286582370401</v>
      </c>
      <c r="J39">
        <f>(Table2[[#This Row],[1M Return vs Nifty]]-AVERAGE(Table2[1M Return vs Nifty]))/_xlfn.STDEV.P(Table2[1M Return vs Nifty])</f>
        <v>4.7785404331656229</v>
      </c>
      <c r="K39">
        <v>79.355661681243106</v>
      </c>
      <c r="L39">
        <f>(Table2[[#This Row],[6M Return vs Nifty]]-AVERAGE(Table2[6M Return vs Nifty]))/_xlfn.STDEV.P(Table2[6M Return vs Nifty])</f>
        <v>2.4055798291241488</v>
      </c>
      <c r="M39">
        <v>19.502155772898</v>
      </c>
      <c r="N39">
        <f>(Table2[[#This Row],[1W Return vs Nifty]]-AVERAGE(Table2[1W Return vs Nifty]))/_xlfn.STDEV.P(Table2[1W Return vs Nifty])</f>
        <v>3.0232455821302815</v>
      </c>
      <c r="O39">
        <v>355.91</v>
      </c>
      <c r="P39">
        <v>324.66665026931298</v>
      </c>
      <c r="Q39">
        <v>271.15782080276603</v>
      </c>
      <c r="R39">
        <v>79.416395722665399</v>
      </c>
      <c r="S39" s="1">
        <f>(Table2[[#This Row],[Close Price]]-Table2[[#This Row],[20D EMA]])/Table2[[#This Row],[20D EMA]]</f>
        <v>0.1491669242224157</v>
      </c>
      <c r="T39" s="1">
        <f>(Table2[[#This Row],[Close Price]]-Table2[[#This Row],[50D EMA]])/Table2[[#This Row],[50D EMA]]</f>
        <v>0.25975365705326364</v>
      </c>
      <c r="U39" s="1">
        <f>(Table2[[#This Row],[Close Price]]-Table2[[#This Row],[200D EMA]])/Table2[[#This Row],[200D EMA]]</f>
        <v>0.50834668455864751</v>
      </c>
      <c r="V39">
        <v>1.1254566556357599</v>
      </c>
      <c r="W39">
        <v>406.6</v>
      </c>
      <c r="X39">
        <v>421</v>
      </c>
      <c r="Y39">
        <v>352.75</v>
      </c>
      <c r="Z39">
        <v>428.9</v>
      </c>
      <c r="AA39">
        <v>285.45</v>
      </c>
      <c r="AB39">
        <v>428.9</v>
      </c>
      <c r="AC39" s="1">
        <f>(Table2[[#This Row],[Close Price]]/Table2[[#This Row],[Day Low]])-1</f>
        <v>5.902606984751646E-3</v>
      </c>
      <c r="AD39" s="1">
        <f>(Table2[[#This Row],[Day High]]/Table2[[#This Row],[Close Price]])-1</f>
        <v>2.9339853300733409E-2</v>
      </c>
      <c r="AE39" s="1">
        <f>(Table2[[#This Row],[Close Price]]/Table2[[#This Row],[Current Week Low]])-1</f>
        <v>0.15946137491141044</v>
      </c>
      <c r="AF39" s="1">
        <f>(Table2[[#This Row],[Current Week High]]/Table2[[#This Row],[Close Price]])-1</f>
        <v>4.86552567237164E-2</v>
      </c>
      <c r="AG39" s="1">
        <f>(Table2[[#This Row],[Close Price]]/Table2[[#This Row],[Current Month Low]])-1</f>
        <v>0.4328253634612016</v>
      </c>
      <c r="AH39" s="1">
        <f>(Table2[[#This Row],[Current Month High]]/Table2[[#This Row],[Close Price]])-1</f>
        <v>4.86552567237164E-2</v>
      </c>
      <c r="AI39">
        <v>4.86552567237164</v>
      </c>
      <c r="AJ39">
        <v>124.663553968689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0.36</v>
      </c>
      <c r="AM39" t="s">
        <v>3188</v>
      </c>
      <c r="AN39">
        <v>18.59</v>
      </c>
      <c r="AO39" t="s">
        <v>3188</v>
      </c>
      <c r="AP39">
        <v>0.170173452388024</v>
      </c>
      <c r="AQ39">
        <f>(Table2[[#This Row],[Sharpe Ratio]]-AVERAGE(Table2[Sharpe Ratio]))/_xlfn.STDEV.P(Table2[Sharpe Ratio])</f>
        <v>1.2755661021596096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11.967311957514491</v>
      </c>
      <c r="AS39">
        <f>_xlfn.RANK.AVG(Table2[[#This Row],[1Y Return vs Nifty Z-Score]],Table2[1Y Return vs Nifty Z-Score])</f>
        <v>163</v>
      </c>
      <c r="AT39">
        <f>_xlfn.RANK.AVG(Table2[[#This Row],[6M Return vs Nifty Z-Score]],Table2[6M Return vs Nifty Z-Score])</f>
        <v>23</v>
      </c>
      <c r="AU39">
        <f>_xlfn.RANK.AVG(Table2[[#This Row],[Sharpe Ratio Z-Score]],Table2[Sharpe Ratio Z-Score])</f>
        <v>70</v>
      </c>
      <c r="AV39">
        <f>(Table2[[#This Row],[Rank 1Y]]+Table2[[#This Row],[Rank 6M]]+Table2[[#This Row],[Rank Sharpe]])/3</f>
        <v>85.333333333333329</v>
      </c>
    </row>
    <row r="40" spans="1:48" x14ac:dyDescent="0.3">
      <c r="A40" t="s">
        <v>591</v>
      </c>
      <c r="B40" t="s">
        <v>592</v>
      </c>
      <c r="C40" t="s">
        <v>3146</v>
      </c>
      <c r="D40" t="s">
        <v>51</v>
      </c>
      <c r="E40">
        <v>33241.091954479998</v>
      </c>
      <c r="F40">
        <v>1305.8</v>
      </c>
      <c r="G40">
        <v>74.461734995830298</v>
      </c>
      <c r="H40">
        <f>(Table2[[#This Row],[1Y Return vs Nifty]]-AVERAGE(Table2[1Y Return vs Nifty]))/_xlfn.STDEV.P(Table2[1Y Return vs Nifty])</f>
        <v>1.0982893903193949</v>
      </c>
      <c r="I40">
        <v>2.0673127062558101</v>
      </c>
      <c r="J40">
        <f>(Table2[[#This Row],[1M Return vs Nifty]]-AVERAGE(Table2[1M Return vs Nifty]))/_xlfn.STDEV.P(Table2[1M Return vs Nifty])</f>
        <v>-0.14956459118563889</v>
      </c>
      <c r="K40">
        <v>89.690238857261306</v>
      </c>
      <c r="L40">
        <f>(Table2[[#This Row],[6M Return vs Nifty]]-AVERAGE(Table2[6M Return vs Nifty]))/_xlfn.STDEV.P(Table2[6M Return vs Nifty])</f>
        <v>2.7433404313084853</v>
      </c>
      <c r="M40">
        <v>-1.25688978625541</v>
      </c>
      <c r="N40">
        <f>(Table2[[#This Row],[1W Return vs Nifty]]-AVERAGE(Table2[1W Return vs Nifty]))/_xlfn.STDEV.P(Table2[1W Return vs Nifty])</f>
        <v>-0.98867080950683883</v>
      </c>
      <c r="O40">
        <v>1276.54</v>
      </c>
      <c r="P40">
        <v>1230.2397349522</v>
      </c>
      <c r="Q40">
        <v>971.43732874268596</v>
      </c>
      <c r="R40">
        <v>60.521839105449999</v>
      </c>
      <c r="S40" s="1">
        <f>(Table2[[#This Row],[Close Price]]-Table2[[#This Row],[20D EMA]])/Table2[[#This Row],[20D EMA]]</f>
        <v>2.2921334231594773E-2</v>
      </c>
      <c r="T40" s="1">
        <f>(Table2[[#This Row],[Close Price]]-Table2[[#This Row],[50D EMA]])/Table2[[#This Row],[50D EMA]]</f>
        <v>6.1419138807718453E-2</v>
      </c>
      <c r="U40" s="1">
        <f>(Table2[[#This Row],[Close Price]]-Table2[[#This Row],[200D EMA]])/Table2[[#This Row],[200D EMA]]</f>
        <v>0.34419376460453055</v>
      </c>
      <c r="V40">
        <v>0.69474541519935096</v>
      </c>
      <c r="W40">
        <v>1274.9000000000001</v>
      </c>
      <c r="X40">
        <v>1328.65</v>
      </c>
      <c r="Y40">
        <v>1253.25</v>
      </c>
      <c r="Z40">
        <v>1343.95</v>
      </c>
      <c r="AA40">
        <v>1198.25</v>
      </c>
      <c r="AB40">
        <v>1353.95</v>
      </c>
      <c r="AC40" s="1">
        <f>(Table2[[#This Row],[Close Price]]/Table2[[#This Row],[Day Low]])-1</f>
        <v>2.4237195074123363E-2</v>
      </c>
      <c r="AD40" s="1">
        <f>(Table2[[#This Row],[Day High]]/Table2[[#This Row],[Close Price]])-1</f>
        <v>1.74988512789096E-2</v>
      </c>
      <c r="AE40" s="1">
        <f>(Table2[[#This Row],[Close Price]]/Table2[[#This Row],[Current Week Low]])-1</f>
        <v>4.1930979453421058E-2</v>
      </c>
      <c r="AF40" s="1">
        <f>(Table2[[#This Row],[Current Week High]]/Table2[[#This Row],[Close Price]])-1</f>
        <v>2.9215806402205668E-2</v>
      </c>
      <c r="AG40" s="1">
        <f>(Table2[[#This Row],[Close Price]]/Table2[[#This Row],[Current Month Low]])-1</f>
        <v>8.9755894012101045E-2</v>
      </c>
      <c r="AH40" s="1">
        <f>(Table2[[#This Row],[Current Month High]]/Table2[[#This Row],[Close Price]])-1</f>
        <v>3.6873947005667151E-2</v>
      </c>
      <c r="AI40">
        <v>3.6873947005667098</v>
      </c>
      <c r="AJ40">
        <v>123.137388926862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0.14000000000000001</v>
      </c>
      <c r="AM40" t="s">
        <v>3188</v>
      </c>
      <c r="AN40">
        <v>4.41</v>
      </c>
      <c r="AO40" t="s">
        <v>3188</v>
      </c>
      <c r="AP40">
        <v>0.121269267326982</v>
      </c>
      <c r="AQ40">
        <f>(Table2[[#This Row],[Sharpe Ratio]]-AVERAGE(Table2[Sharpe Ratio]))/_xlfn.STDEV.P(Table2[Sharpe Ratio])</f>
        <v>0.70828919331602858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3.4116836142514306</v>
      </c>
      <c r="AS40">
        <f>_xlfn.RANK.AVG(Table2[[#This Row],[1Y Return vs Nifty Z-Score]],Table2[1Y Return vs Nifty Z-Score])</f>
        <v>83</v>
      </c>
      <c r="AT40">
        <f>_xlfn.RANK.AVG(Table2[[#This Row],[6M Return vs Nifty Z-Score]],Table2[6M Return vs Nifty Z-Score])</f>
        <v>14</v>
      </c>
      <c r="AU40">
        <f>_xlfn.RANK.AVG(Table2[[#This Row],[Sharpe Ratio Z-Score]],Table2[Sharpe Ratio Z-Score])</f>
        <v>166</v>
      </c>
      <c r="AV40">
        <f>(Table2[[#This Row],[Rank 1Y]]+Table2[[#This Row],[Rank 6M]]+Table2[[#This Row],[Rank Sharpe]])/3</f>
        <v>87.666666666666671</v>
      </c>
    </row>
    <row r="41" spans="1:48" x14ac:dyDescent="0.3">
      <c r="A41" t="s">
        <v>1298</v>
      </c>
      <c r="B41" t="s">
        <v>1299</v>
      </c>
      <c r="C41" t="s">
        <v>3145</v>
      </c>
      <c r="D41" t="s">
        <v>46</v>
      </c>
      <c r="E41">
        <v>8977.6191398399897</v>
      </c>
      <c r="F41">
        <v>522.6</v>
      </c>
      <c r="G41">
        <v>68.300848598685306</v>
      </c>
      <c r="H41">
        <f>(Table2[[#This Row],[1Y Return vs Nifty]]-AVERAGE(Table2[1Y Return vs Nifty]))/_xlfn.STDEV.P(Table2[1Y Return vs Nifty])</f>
        <v>0.97899793304854965</v>
      </c>
      <c r="I41">
        <v>-3.67748863542622</v>
      </c>
      <c r="J41">
        <f>(Table2[[#This Row],[1M Return vs Nifty]]-AVERAGE(Table2[1M Return vs Nifty]))/_xlfn.STDEV.P(Table2[1M Return vs Nifty])</f>
        <v>-0.7154789802100805</v>
      </c>
      <c r="K41">
        <v>23.831019461711399</v>
      </c>
      <c r="L41">
        <f>(Table2[[#This Row],[6M Return vs Nifty]]-AVERAGE(Table2[6M Return vs Nifty]))/_xlfn.STDEV.P(Table2[6M Return vs Nifty])</f>
        <v>0.59089149957561693</v>
      </c>
      <c r="M41">
        <v>3.5458671772825898</v>
      </c>
      <c r="N41">
        <f>(Table2[[#This Row],[1W Return vs Nifty]]-AVERAGE(Table2[1W Return vs Nifty]))/_xlfn.STDEV.P(Table2[1W Return vs Nifty])</f>
        <v>-6.0484620398960652E-2</v>
      </c>
      <c r="O41">
        <v>523.04</v>
      </c>
      <c r="P41">
        <v>534.46722911958796</v>
      </c>
      <c r="Q41">
        <v>463.02258697773999</v>
      </c>
      <c r="R41">
        <v>54.454801847525303</v>
      </c>
      <c r="S41" s="1">
        <f>(Table2[[#This Row],[Close Price]]-Table2[[#This Row],[20D EMA]])/Table2[[#This Row],[20D EMA]]</f>
        <v>-8.4123585194237707E-4</v>
      </c>
      <c r="T41" s="1">
        <f>(Table2[[#This Row],[Close Price]]-Table2[[#This Row],[50D EMA]])/Table2[[#This Row],[50D EMA]]</f>
        <v>-2.2203848006053555E-2</v>
      </c>
      <c r="U41" s="1">
        <f>(Table2[[#This Row],[Close Price]]-Table2[[#This Row],[200D EMA]])/Table2[[#This Row],[200D EMA]]</f>
        <v>0.1286706409100605</v>
      </c>
      <c r="V41">
        <v>0.65559903817224496</v>
      </c>
      <c r="W41">
        <v>506.45</v>
      </c>
      <c r="X41">
        <v>525.20000000000005</v>
      </c>
      <c r="Y41">
        <v>494</v>
      </c>
      <c r="Z41">
        <v>525.20000000000005</v>
      </c>
      <c r="AA41">
        <v>480</v>
      </c>
      <c r="AB41">
        <v>574.1</v>
      </c>
      <c r="AC41" s="1">
        <f>(Table2[[#This Row],[Close Price]]/Table2[[#This Row],[Day Low]])-1</f>
        <v>3.1888636588014663E-2</v>
      </c>
      <c r="AD41" s="1">
        <f>(Table2[[#This Row],[Day High]]/Table2[[#This Row],[Close Price]])-1</f>
        <v>4.9751243781095411E-3</v>
      </c>
      <c r="AE41" s="1">
        <f>(Table2[[#This Row],[Close Price]]/Table2[[#This Row],[Current Week Low]])-1</f>
        <v>5.7894736842105221E-2</v>
      </c>
      <c r="AF41" s="1">
        <f>(Table2[[#This Row],[Current Week High]]/Table2[[#This Row],[Close Price]])-1</f>
        <v>4.9751243781095411E-3</v>
      </c>
      <c r="AG41" s="1">
        <f>(Table2[[#This Row],[Close Price]]/Table2[[#This Row],[Current Month Low]])-1</f>
        <v>8.8750000000000107E-2</v>
      </c>
      <c r="AH41" s="1">
        <f>(Table2[[#This Row],[Current Month High]]/Table2[[#This Row],[Close Price]])-1</f>
        <v>9.8545732874091074E-2</v>
      </c>
      <c r="AI41">
        <v>32.854955989284299</v>
      </c>
      <c r="AJ41">
        <v>104.060913705583</v>
      </c>
      <c r="AK41" t="str">
        <f>IF(AND(Table2[[#This Row],[20D EMA]]&gt;Table2[[#This Row],[50D EMA]],Table2[[#This Row],[50D EMA]]&gt;Table2[[#This Row],[200D EMA]]),"Uptrend","Downtrend/NoTrend")</f>
        <v>Downtrend/NoTrend</v>
      </c>
      <c r="AL41">
        <v>0.15</v>
      </c>
      <c r="AM41" t="s">
        <v>3188</v>
      </c>
      <c r="AN41">
        <v>-3.14</v>
      </c>
      <c r="AO41" t="s">
        <v>3189</v>
      </c>
      <c r="AP41">
        <v>0.21277737290062701</v>
      </c>
      <c r="AQ41">
        <f>(Table2[[#This Row],[Sharpe Ratio]]-AVERAGE(Table2[Sharpe Ratio]))/_xlfn.STDEV.P(Table2[Sharpe Ratio])</f>
        <v>1.7697614415327205</v>
      </c>
      <c r="AR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">
        <f>_xlfn.RANK.AVG(Table2[[#This Row],[1Y Return vs Nifty Z-Score]],Table2[1Y Return vs Nifty Z-Score])</f>
        <v>95</v>
      </c>
      <c r="AT41">
        <f>_xlfn.RANK.AVG(Table2[[#This Row],[6M Return vs Nifty Z-Score]],Table2[6M Return vs Nifty Z-Score])</f>
        <v>144</v>
      </c>
      <c r="AU41">
        <f>_xlfn.RANK.AVG(Table2[[#This Row],[Sharpe Ratio Z-Score]],Table2[Sharpe Ratio Z-Score])</f>
        <v>24</v>
      </c>
      <c r="AV41">
        <f>(Table2[[#This Row],[Rank 1Y]]+Table2[[#This Row],[Rank 6M]]+Table2[[#This Row],[Rank Sharpe]])/3</f>
        <v>87.666666666666671</v>
      </c>
    </row>
    <row r="42" spans="1:48" x14ac:dyDescent="0.3">
      <c r="A42" t="s">
        <v>498</v>
      </c>
      <c r="B42" t="s">
        <v>499</v>
      </c>
      <c r="C42" t="s">
        <v>3142</v>
      </c>
      <c r="D42" t="s">
        <v>500</v>
      </c>
      <c r="E42">
        <v>43255.021272575003</v>
      </c>
      <c r="F42">
        <v>1124.5999999999999</v>
      </c>
      <c r="G42">
        <v>81.000838731806098</v>
      </c>
      <c r="H42">
        <f>(Table2[[#This Row],[1Y Return vs Nifty]]-AVERAGE(Table2[1Y Return vs Nifty]))/_xlfn.STDEV.P(Table2[1Y Return vs Nifty])</f>
        <v>1.2249041602770534</v>
      </c>
      <c r="I42">
        <v>13.568769055593499</v>
      </c>
      <c r="J42">
        <f>(Table2[[#This Row],[1M Return vs Nifty]]-AVERAGE(Table2[1M Return vs Nifty]))/_xlfn.STDEV.P(Table2[1M Return vs Nifty])</f>
        <v>0.98343187913634234</v>
      </c>
      <c r="K42">
        <v>36.101117507292699</v>
      </c>
      <c r="L42">
        <f>(Table2[[#This Row],[6M Return vs Nifty]]-AVERAGE(Table2[6M Return vs Nifty]))/_xlfn.STDEV.P(Table2[6M Return vs Nifty])</f>
        <v>0.99190990934215584</v>
      </c>
      <c r="M42">
        <v>-9.6418506220214903E-2</v>
      </c>
      <c r="N42">
        <f>(Table2[[#This Row],[1W Return vs Nifty]]-AVERAGE(Table2[1W Return vs Nifty]))/_xlfn.STDEV.P(Table2[1W Return vs Nifty])</f>
        <v>-0.76439683038141426</v>
      </c>
      <c r="O42">
        <v>1077.46</v>
      </c>
      <c r="P42">
        <v>1057.6080710594899</v>
      </c>
      <c r="Q42">
        <v>922.56771823710903</v>
      </c>
      <c r="R42">
        <v>64.282939866102097</v>
      </c>
      <c r="S42" s="1">
        <f>(Table2[[#This Row],[Close Price]]-Table2[[#This Row],[20D EMA]])/Table2[[#This Row],[20D EMA]]</f>
        <v>4.3751044122287482E-2</v>
      </c>
      <c r="T42" s="1">
        <f>(Table2[[#This Row],[Close Price]]-Table2[[#This Row],[50D EMA]])/Table2[[#This Row],[50D EMA]]</f>
        <v>6.3342868472437849E-2</v>
      </c>
      <c r="U42" s="1">
        <f>(Table2[[#This Row],[Close Price]]-Table2[[#This Row],[200D EMA]])/Table2[[#This Row],[200D EMA]]</f>
        <v>0.21898910808297606</v>
      </c>
      <c r="V42">
        <v>1.0391713334041699</v>
      </c>
      <c r="W42">
        <v>1090</v>
      </c>
      <c r="X42">
        <v>1123.1500000000001</v>
      </c>
      <c r="Y42">
        <v>1076.5</v>
      </c>
      <c r="Z42">
        <v>1148.8499999999999</v>
      </c>
      <c r="AA42">
        <v>1001.05</v>
      </c>
      <c r="AB42">
        <v>1148.8499999999999</v>
      </c>
      <c r="AC42" s="1">
        <f>(Table2[[#This Row],[Close Price]]/Table2[[#This Row],[Day Low]])-1</f>
        <v>3.1743119266054887E-2</v>
      </c>
      <c r="AD42" s="1">
        <f>(Table2[[#This Row],[Day High]]/Table2[[#This Row],[Close Price]])-1</f>
        <v>-1.2893473234926178E-3</v>
      </c>
      <c r="AE42" s="1">
        <f>(Table2[[#This Row],[Close Price]]/Table2[[#This Row],[Current Week Low]])-1</f>
        <v>4.4681839294008263E-2</v>
      </c>
      <c r="AF42" s="1">
        <f>(Table2[[#This Row],[Current Week High]]/Table2[[#This Row],[Close Price]])-1</f>
        <v>2.1563222479103583E-2</v>
      </c>
      <c r="AG42" s="1">
        <f>(Table2[[#This Row],[Close Price]]/Table2[[#This Row],[Current Month Low]])-1</f>
        <v>0.12342040857100045</v>
      </c>
      <c r="AH42" s="1">
        <f>(Table2[[#This Row],[Current Month High]]/Table2[[#This Row],[Close Price]])-1</f>
        <v>2.1563222479103583E-2</v>
      </c>
      <c r="AI42">
        <v>8.0384136581895795</v>
      </c>
      <c r="AJ42">
        <v>108.452270620945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0.03</v>
      </c>
      <c r="AM42" t="s">
        <v>3188</v>
      </c>
      <c r="AN42">
        <v>6.08</v>
      </c>
      <c r="AO42" t="s">
        <v>3188</v>
      </c>
      <c r="AP42">
        <v>0.15503551359093901</v>
      </c>
      <c r="AQ42">
        <f>(Table2[[#This Row],[Sharpe Ratio]]-AVERAGE(Table2[Sharpe Ratio]))/_xlfn.STDEV.P(Table2[Sharpe Ratio])</f>
        <v>1.0999696145306892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3.5358187329048261</v>
      </c>
      <c r="AS42">
        <f>_xlfn.RANK.AVG(Table2[[#This Row],[1Y Return vs Nifty Z-Score]],Table2[1Y Return vs Nifty Z-Score])</f>
        <v>72</v>
      </c>
      <c r="AT42">
        <f>_xlfn.RANK.AVG(Table2[[#This Row],[6M Return vs Nifty Z-Score]],Table2[6M Return vs Nifty Z-Score])</f>
        <v>93</v>
      </c>
      <c r="AU42">
        <f>_xlfn.RANK.AVG(Table2[[#This Row],[Sharpe Ratio Z-Score]],Table2[Sharpe Ratio Z-Score])</f>
        <v>105</v>
      </c>
      <c r="AV42">
        <f>(Table2[[#This Row],[Rank 1Y]]+Table2[[#This Row],[Rank 6M]]+Table2[[#This Row],[Rank Sharpe]])/3</f>
        <v>90</v>
      </c>
    </row>
    <row r="43" spans="1:48" x14ac:dyDescent="0.3">
      <c r="A43" t="s">
        <v>249</v>
      </c>
      <c r="B43" t="s">
        <v>250</v>
      </c>
      <c r="C43" t="s">
        <v>3141</v>
      </c>
      <c r="D43" t="s">
        <v>251</v>
      </c>
      <c r="E43">
        <v>101538.7070962</v>
      </c>
      <c r="F43">
        <v>11696.45</v>
      </c>
      <c r="G43">
        <v>169.728703228981</v>
      </c>
      <c r="H43">
        <f>(Table2[[#This Row],[1Y Return vs Nifty]]-AVERAGE(Table2[1Y Return vs Nifty]))/_xlfn.STDEV.P(Table2[1Y Return vs Nifty])</f>
        <v>2.9429160783840032</v>
      </c>
      <c r="I43">
        <v>7.5746380115199701</v>
      </c>
      <c r="J43">
        <f>(Table2[[#This Row],[1M Return vs Nifty]]-AVERAGE(Table2[1M Return vs Nifty]))/_xlfn.STDEV.P(Table2[1M Return vs Nifty])</f>
        <v>0.39295628115054476</v>
      </c>
      <c r="K43">
        <v>48.577985073514803</v>
      </c>
      <c r="L43">
        <f>(Table2[[#This Row],[6M Return vs Nifty]]-AVERAGE(Table2[6M Return vs Nifty]))/_xlfn.STDEV.P(Table2[6M Return vs Nifty])</f>
        <v>1.399686079645533</v>
      </c>
      <c r="M43">
        <v>2.3496962593602699</v>
      </c>
      <c r="N43">
        <f>(Table2[[#This Row],[1W Return vs Nifty]]-AVERAGE(Table2[1W Return vs Nifty]))/_xlfn.STDEV.P(Table2[1W Return vs Nifty])</f>
        <v>-0.29165795152044621</v>
      </c>
      <c r="O43">
        <v>11527.64</v>
      </c>
      <c r="P43">
        <v>11340.590619077901</v>
      </c>
      <c r="Q43">
        <v>9633.36787145585</v>
      </c>
      <c r="R43">
        <v>54.468295666110102</v>
      </c>
      <c r="S43" s="1">
        <f>(Table2[[#This Row],[Close Price]]-Table2[[#This Row],[20D EMA]])/Table2[[#This Row],[20D EMA]]</f>
        <v>1.4643934057621622E-2</v>
      </c>
      <c r="T43" s="1">
        <f>(Table2[[#This Row],[Close Price]]-Table2[[#This Row],[50D EMA]])/Table2[[#This Row],[50D EMA]]</f>
        <v>3.1379263468293242E-2</v>
      </c>
      <c r="U43" s="1">
        <f>(Table2[[#This Row],[Close Price]]-Table2[[#This Row],[200D EMA]])/Table2[[#This Row],[200D EMA]]</f>
        <v>0.21416000676743241</v>
      </c>
      <c r="V43">
        <v>0.46717641400276</v>
      </c>
      <c r="W43">
        <v>11615.05</v>
      </c>
      <c r="X43">
        <v>11836</v>
      </c>
      <c r="Y43">
        <v>11471.35</v>
      </c>
      <c r="Z43">
        <v>12022</v>
      </c>
      <c r="AA43">
        <v>10725.15</v>
      </c>
      <c r="AB43">
        <v>12141.95</v>
      </c>
      <c r="AC43" s="1">
        <f>(Table2[[#This Row],[Close Price]]/Table2[[#This Row],[Day Low]])-1</f>
        <v>7.0081489102502559E-3</v>
      </c>
      <c r="AD43" s="1">
        <f>(Table2[[#This Row],[Day High]]/Table2[[#This Row],[Close Price]])-1</f>
        <v>1.1930970508145622E-2</v>
      </c>
      <c r="AE43" s="1">
        <f>(Table2[[#This Row],[Close Price]]/Table2[[#This Row],[Current Week Low]])-1</f>
        <v>1.9622799408962388E-2</v>
      </c>
      <c r="AF43" s="1">
        <f>(Table2[[#This Row],[Current Week High]]/Table2[[#This Row],[Close Price]])-1</f>
        <v>2.7833231450568263E-2</v>
      </c>
      <c r="AG43" s="1">
        <f>(Table2[[#This Row],[Close Price]]/Table2[[#This Row],[Current Month Low]])-1</f>
        <v>9.0562835951012444E-2</v>
      </c>
      <c r="AH43" s="1">
        <f>(Table2[[#This Row],[Current Month High]]/Table2[[#This Row],[Close Price]])-1</f>
        <v>3.8088479837899536E-2</v>
      </c>
      <c r="AI43">
        <v>7.8874359314150704</v>
      </c>
      <c r="AJ43">
        <v>194.769405241935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0.03</v>
      </c>
      <c r="AM43" t="s">
        <v>3188</v>
      </c>
      <c r="AN43">
        <v>-1.98</v>
      </c>
      <c r="AO43" t="s">
        <v>3189</v>
      </c>
      <c r="AP43">
        <v>0.113676601013403</v>
      </c>
      <c r="AQ43">
        <f>(Table2[[#This Row],[Sharpe Ratio]]-AVERAGE(Table2[Sharpe Ratio]))/_xlfn.STDEV.P(Table2[Sharpe Ratio])</f>
        <v>0.62021607092636566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5.0641165585860008</v>
      </c>
      <c r="AS43">
        <f>_xlfn.RANK.AVG(Table2[[#This Row],[1Y Return vs Nifty Z-Score]],Table2[1Y Return vs Nifty Z-Score])</f>
        <v>14</v>
      </c>
      <c r="AT43">
        <f>_xlfn.RANK.AVG(Table2[[#This Row],[6M Return vs Nifty Z-Score]],Table2[6M Return vs Nifty Z-Score])</f>
        <v>67</v>
      </c>
      <c r="AU43">
        <f>_xlfn.RANK.AVG(Table2[[#This Row],[Sharpe Ratio Z-Score]],Table2[Sharpe Ratio Z-Score])</f>
        <v>191</v>
      </c>
      <c r="AV43">
        <f>(Table2[[#This Row],[Rank 1Y]]+Table2[[#This Row],[Rank 6M]]+Table2[[#This Row],[Rank Sharpe]])/3</f>
        <v>90.666666666666671</v>
      </c>
    </row>
    <row r="44" spans="1:48" x14ac:dyDescent="0.3">
      <c r="A44" t="s">
        <v>525</v>
      </c>
      <c r="B44" t="s">
        <v>526</v>
      </c>
      <c r="C44" t="s">
        <v>3150</v>
      </c>
      <c r="D44" t="s">
        <v>232</v>
      </c>
      <c r="E44">
        <v>40575.420872524999</v>
      </c>
      <c r="F44">
        <v>10101.35</v>
      </c>
      <c r="G44">
        <v>61.0779026323141</v>
      </c>
      <c r="H44">
        <f>(Table2[[#This Row],[1Y Return vs Nifty]]-AVERAGE(Table2[1Y Return vs Nifty]))/_xlfn.STDEV.P(Table2[1Y Return vs Nifty])</f>
        <v>0.83914212422917545</v>
      </c>
      <c r="I44">
        <v>7.3529237633929796</v>
      </c>
      <c r="J44">
        <f>(Table2[[#This Row],[1M Return vs Nifty]]-AVERAGE(Table2[1M Return vs Nifty]))/_xlfn.STDEV.P(Table2[1M Return vs Nifty])</f>
        <v>0.37111544178915051</v>
      </c>
      <c r="K44">
        <v>20.651061920766701</v>
      </c>
      <c r="L44">
        <f>(Table2[[#This Row],[6M Return vs Nifty]]-AVERAGE(Table2[6M Return vs Nifty]))/_xlfn.STDEV.P(Table2[6M Return vs Nifty])</f>
        <v>0.4869622961203936</v>
      </c>
      <c r="M44">
        <v>3.4942465901508899</v>
      </c>
      <c r="N44">
        <f>(Table2[[#This Row],[1W Return vs Nifty]]-AVERAGE(Table2[1W Return vs Nifty]))/_xlfn.STDEV.P(Table2[1W Return vs Nifty])</f>
        <v>-7.0460872874994279E-2</v>
      </c>
      <c r="O44">
        <v>9546.86</v>
      </c>
      <c r="P44">
        <v>9497.1607948749406</v>
      </c>
      <c r="Q44">
        <v>8291.8192051571696</v>
      </c>
      <c r="R44">
        <v>71.409150844793302</v>
      </c>
      <c r="S44" s="1">
        <f>(Table2[[#This Row],[Close Price]]-Table2[[#This Row],[20D EMA]])/Table2[[#This Row],[20D EMA]]</f>
        <v>5.8080876853750837E-2</v>
      </c>
      <c r="T44" s="1">
        <f>(Table2[[#This Row],[Close Price]]-Table2[[#This Row],[50D EMA]])/Table2[[#This Row],[50D EMA]]</f>
        <v>6.3617876771245696E-2</v>
      </c>
      <c r="U44" s="1">
        <f>(Table2[[#This Row],[Close Price]]-Table2[[#This Row],[200D EMA]])/Table2[[#This Row],[200D EMA]]</f>
        <v>0.2182308550236331</v>
      </c>
      <c r="V44">
        <v>1.0238262825211699</v>
      </c>
      <c r="W44">
        <v>9800</v>
      </c>
      <c r="X44">
        <v>10176.5</v>
      </c>
      <c r="Y44">
        <v>9411</v>
      </c>
      <c r="Z44">
        <v>10176.5</v>
      </c>
      <c r="AA44">
        <v>8574.35</v>
      </c>
      <c r="AB44">
        <v>10263.200000000001</v>
      </c>
      <c r="AC44" s="1">
        <f>(Table2[[#This Row],[Close Price]]/Table2[[#This Row],[Day Low]])-1</f>
        <v>3.0750000000000055E-2</v>
      </c>
      <c r="AD44" s="1">
        <f>(Table2[[#This Row],[Day High]]/Table2[[#This Row],[Close Price]])-1</f>
        <v>7.4395996574714296E-3</v>
      </c>
      <c r="AE44" s="1">
        <f>(Table2[[#This Row],[Close Price]]/Table2[[#This Row],[Current Week Low]])-1</f>
        <v>7.3355647646371258E-2</v>
      </c>
      <c r="AF44" s="1">
        <f>(Table2[[#This Row],[Current Week High]]/Table2[[#This Row],[Close Price]])-1</f>
        <v>7.4395996574714296E-3</v>
      </c>
      <c r="AG44" s="1">
        <f>(Table2[[#This Row],[Close Price]]/Table2[[#This Row],[Current Month Low]])-1</f>
        <v>0.1780893012298308</v>
      </c>
      <c r="AH44" s="1">
        <f>(Table2[[#This Row],[Current Month High]]/Table2[[#This Row],[Close Price]])-1</f>
        <v>1.6022610839145246E-2</v>
      </c>
      <c r="AI44">
        <v>8.8963356383057608</v>
      </c>
      <c r="AJ44">
        <v>96.104639875752198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0.15</v>
      </c>
      <c r="AM44" t="s">
        <v>3188</v>
      </c>
      <c r="AN44">
        <v>15.65</v>
      </c>
      <c r="AO44" t="s">
        <v>3188</v>
      </c>
      <c r="AP44">
        <v>0.27980349538591698</v>
      </c>
      <c r="AQ44">
        <f>(Table2[[#This Row],[Sharpe Ratio]]-AVERAGE(Table2[Sharpe Ratio]))/_xlfn.STDEV.P(Table2[Sharpe Ratio])</f>
        <v>2.5472485119698862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4.1740075012336115</v>
      </c>
      <c r="AS44">
        <f>_xlfn.RANK.AVG(Table2[[#This Row],[1Y Return vs Nifty Z-Score]],Table2[1Y Return vs Nifty Z-Score])</f>
        <v>114</v>
      </c>
      <c r="AT44">
        <f>_xlfn.RANK.AVG(Table2[[#This Row],[6M Return vs Nifty Z-Score]],Table2[6M Return vs Nifty Z-Score])</f>
        <v>166</v>
      </c>
      <c r="AU44">
        <f>_xlfn.RANK.AVG(Table2[[#This Row],[Sharpe Ratio Z-Score]],Table2[Sharpe Ratio Z-Score])</f>
        <v>3</v>
      </c>
      <c r="AV44">
        <f>(Table2[[#This Row],[Rank 1Y]]+Table2[[#This Row],[Rank 6M]]+Table2[[#This Row],[Rank Sharpe]])/3</f>
        <v>94.333333333333329</v>
      </c>
    </row>
    <row r="45" spans="1:48" x14ac:dyDescent="0.3">
      <c r="A45" t="s">
        <v>714</v>
      </c>
      <c r="B45" t="s">
        <v>715</v>
      </c>
      <c r="C45" t="s">
        <v>3150</v>
      </c>
      <c r="D45" t="s">
        <v>166</v>
      </c>
      <c r="E45">
        <v>24401.821226445001</v>
      </c>
      <c r="F45">
        <v>767.65</v>
      </c>
      <c r="G45">
        <v>75.546245555966095</v>
      </c>
      <c r="H45">
        <f>(Table2[[#This Row],[1Y Return vs Nifty]]-AVERAGE(Table2[1Y Return vs Nifty]))/_xlfn.STDEV.P(Table2[1Y Return vs Nifty])</f>
        <v>1.1192884538963783</v>
      </c>
      <c r="I45">
        <v>19.1874654535176</v>
      </c>
      <c r="J45">
        <f>(Table2[[#This Row],[1M Return vs Nifty]]-AVERAGE(Table2[1M Return vs Nifty]))/_xlfn.STDEV.P(Table2[1M Return vs Nifty])</f>
        <v>1.5369238016636508</v>
      </c>
      <c r="K45">
        <v>34.515552478816502</v>
      </c>
      <c r="L45">
        <f>(Table2[[#This Row],[6M Return vs Nifty]]-AVERAGE(Table2[6M Return vs Nifty]))/_xlfn.STDEV.P(Table2[6M Return vs Nifty])</f>
        <v>0.94008956007200961</v>
      </c>
      <c r="M45">
        <v>13.415956471341801</v>
      </c>
      <c r="N45">
        <f>(Table2[[#This Row],[1W Return vs Nifty]]-AVERAGE(Table2[1W Return vs Nifty]))/_xlfn.STDEV.P(Table2[1W Return vs Nifty])</f>
        <v>1.8470198895228855</v>
      </c>
      <c r="O45">
        <v>725.77</v>
      </c>
      <c r="P45">
        <v>714.09362049190599</v>
      </c>
      <c r="Q45">
        <v>628.71469482708505</v>
      </c>
      <c r="R45">
        <v>58.303725178662297</v>
      </c>
      <c r="S45" s="1">
        <f>(Table2[[#This Row],[Close Price]]-Table2[[#This Row],[20D EMA]])/Table2[[#This Row],[20D EMA]]</f>
        <v>5.7704231368064261E-2</v>
      </c>
      <c r="T45" s="1">
        <f>(Table2[[#This Row],[Close Price]]-Table2[[#This Row],[50D EMA]])/Table2[[#This Row],[50D EMA]]</f>
        <v>7.499910091789011E-2</v>
      </c>
      <c r="U45" s="1">
        <f>(Table2[[#This Row],[Close Price]]-Table2[[#This Row],[200D EMA]])/Table2[[#This Row],[200D EMA]]</f>
        <v>0.22098307279286067</v>
      </c>
      <c r="V45">
        <v>3.29892833971393</v>
      </c>
      <c r="W45">
        <v>760.5</v>
      </c>
      <c r="X45">
        <v>799.8</v>
      </c>
      <c r="Y45">
        <v>694.2</v>
      </c>
      <c r="Z45">
        <v>885</v>
      </c>
      <c r="AA45">
        <v>613.04999999999995</v>
      </c>
      <c r="AB45">
        <v>885</v>
      </c>
      <c r="AC45" s="1">
        <f>(Table2[[#This Row],[Close Price]]/Table2[[#This Row],[Day Low]])-1</f>
        <v>9.4017094017093683E-3</v>
      </c>
      <c r="AD45" s="1">
        <f>(Table2[[#This Row],[Day High]]/Table2[[#This Row],[Close Price]])-1</f>
        <v>4.1881065589786992E-2</v>
      </c>
      <c r="AE45" s="1">
        <f>(Table2[[#This Row],[Close Price]]/Table2[[#This Row],[Current Week Low]])-1</f>
        <v>0.10580524344569286</v>
      </c>
      <c r="AF45" s="1">
        <f>(Table2[[#This Row],[Current Week High]]/Table2[[#This Row],[Close Price]])-1</f>
        <v>0.15286914609522562</v>
      </c>
      <c r="AG45" s="1">
        <f>(Table2[[#This Row],[Close Price]]/Table2[[#This Row],[Current Month Low]])-1</f>
        <v>0.25218171437892511</v>
      </c>
      <c r="AH45" s="1">
        <f>(Table2[[#This Row],[Current Month High]]/Table2[[#This Row],[Close Price]])-1</f>
        <v>0.15286914609522562</v>
      </c>
      <c r="AI45">
        <v>15.286914609522499</v>
      </c>
      <c r="AJ45">
        <v>119.109461966604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0.09</v>
      </c>
      <c r="AM45" t="s">
        <v>3188</v>
      </c>
      <c r="AN45">
        <v>22.76</v>
      </c>
      <c r="AO45" t="s">
        <v>3188</v>
      </c>
      <c r="AP45">
        <v>0.150032214172688</v>
      </c>
      <c r="AQ45">
        <f>(Table2[[#This Row],[Sharpe Ratio]]-AVERAGE(Table2[Sharpe Ratio]))/_xlfn.STDEV.P(Table2[Sharpe Ratio])</f>
        <v>1.0419325319280119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6.4852542370829358</v>
      </c>
      <c r="AS45">
        <f>_xlfn.RANK.AVG(Table2[[#This Row],[1Y Return vs Nifty Z-Score]],Table2[1Y Return vs Nifty Z-Score])</f>
        <v>82</v>
      </c>
      <c r="AT45">
        <f>_xlfn.RANK.AVG(Table2[[#This Row],[6M Return vs Nifty Z-Score]],Table2[6M Return vs Nifty Z-Score])</f>
        <v>100</v>
      </c>
      <c r="AU45">
        <f>_xlfn.RANK.AVG(Table2[[#This Row],[Sharpe Ratio Z-Score]],Table2[Sharpe Ratio Z-Score])</f>
        <v>112</v>
      </c>
      <c r="AV45">
        <f>(Table2[[#This Row],[Rank 1Y]]+Table2[[#This Row],[Rank 6M]]+Table2[[#This Row],[Rank Sharpe]])/3</f>
        <v>98</v>
      </c>
    </row>
    <row r="46" spans="1:48" x14ac:dyDescent="0.3">
      <c r="A46" t="s">
        <v>300</v>
      </c>
      <c r="B46" t="s">
        <v>301</v>
      </c>
      <c r="C46" t="s">
        <v>3145</v>
      </c>
      <c r="D46" t="s">
        <v>144</v>
      </c>
      <c r="E46">
        <v>90875.601058500004</v>
      </c>
      <c r="F46">
        <v>435.85</v>
      </c>
      <c r="G46">
        <v>148.052677716613</v>
      </c>
      <c r="H46">
        <f>(Table2[[#This Row],[1Y Return vs Nifty]]-AVERAGE(Table2[1Y Return vs Nifty]))/_xlfn.STDEV.P(Table2[1Y Return vs Nifty])</f>
        <v>2.5232094802541196</v>
      </c>
      <c r="I46">
        <v>4.0352265982286601</v>
      </c>
      <c r="J46">
        <f>(Table2[[#This Row],[1M Return vs Nifty]]-AVERAGE(Table2[1M Return vs Nifty]))/_xlfn.STDEV.P(Table2[1M Return vs Nifty])</f>
        <v>4.4292554012432081E-2</v>
      </c>
      <c r="K46">
        <v>9.7122776326810492</v>
      </c>
      <c r="L46">
        <f>(Table2[[#This Row],[6M Return vs Nifty]]-AVERAGE(Table2[6M Return vs Nifty]))/_xlfn.STDEV.P(Table2[6M Return vs Nifty])</f>
        <v>0.1294546491813352</v>
      </c>
      <c r="M46">
        <v>3.83739405629446</v>
      </c>
      <c r="N46">
        <f>(Table2[[#This Row],[1W Return vs Nifty]]-AVERAGE(Table2[1W Return vs Nifty]))/_xlfn.STDEV.P(Table2[1W Return vs Nifty])</f>
        <v>-4.1438092967458432E-3</v>
      </c>
      <c r="O46">
        <v>440.92</v>
      </c>
      <c r="P46">
        <v>464.87143034614701</v>
      </c>
      <c r="Q46">
        <v>417.05968116315</v>
      </c>
      <c r="R46">
        <v>48.927849232509203</v>
      </c>
      <c r="S46" s="1">
        <f>(Table2[[#This Row],[Close Price]]-Table2[[#This Row],[20D EMA]])/Table2[[#This Row],[20D EMA]]</f>
        <v>-1.1498684568629213E-2</v>
      </c>
      <c r="T46" s="1">
        <f>(Table2[[#This Row],[Close Price]]-Table2[[#This Row],[50D EMA]])/Table2[[#This Row],[50D EMA]]</f>
        <v>-6.2428939383384764E-2</v>
      </c>
      <c r="U46" s="1">
        <f>(Table2[[#This Row],[Close Price]]-Table2[[#This Row],[200D EMA]])/Table2[[#This Row],[200D EMA]]</f>
        <v>4.5054268454925078E-2</v>
      </c>
      <c r="V46">
        <v>0.56281657256678397</v>
      </c>
      <c r="W46">
        <v>434</v>
      </c>
      <c r="X46">
        <v>444.55</v>
      </c>
      <c r="Y46">
        <v>431.5</v>
      </c>
      <c r="Z46">
        <v>462.9</v>
      </c>
      <c r="AA46">
        <v>409.5</v>
      </c>
      <c r="AB46">
        <v>486.7</v>
      </c>
      <c r="AC46" s="1">
        <f>(Table2[[#This Row],[Close Price]]/Table2[[#This Row],[Day Low]])-1</f>
        <v>4.2626728110599643E-3</v>
      </c>
      <c r="AD46" s="1">
        <f>(Table2[[#This Row],[Day High]]/Table2[[#This Row],[Close Price]])-1</f>
        <v>1.9960995755420319E-2</v>
      </c>
      <c r="AE46" s="1">
        <f>(Table2[[#This Row],[Close Price]]/Table2[[#This Row],[Current Week Low]])-1</f>
        <v>1.0081112398609537E-2</v>
      </c>
      <c r="AF46" s="1">
        <f>(Table2[[#This Row],[Current Week High]]/Table2[[#This Row],[Close Price]])-1</f>
        <v>6.2062636228060075E-2</v>
      </c>
      <c r="AG46" s="1">
        <f>(Table2[[#This Row],[Close Price]]/Table2[[#This Row],[Current Month Low]])-1</f>
        <v>6.434676434676434E-2</v>
      </c>
      <c r="AH46" s="1">
        <f>(Table2[[#This Row],[Current Month High]]/Table2[[#This Row],[Close Price]])-1</f>
        <v>0.11666857863944013</v>
      </c>
      <c r="AI46">
        <v>48.445566135138201</v>
      </c>
      <c r="AJ46">
        <v>168.877236273905</v>
      </c>
      <c r="AK46" t="str">
        <f>IF(AND(Table2[[#This Row],[20D EMA]]&gt;Table2[[#This Row],[50D EMA]],Table2[[#This Row],[50D EMA]]&gt;Table2[[#This Row],[200D EMA]]),"Uptrend","Downtrend/NoTrend")</f>
        <v>Downtrend/NoTrend</v>
      </c>
      <c r="AL46">
        <v>-0.18</v>
      </c>
      <c r="AM46" t="s">
        <v>3189</v>
      </c>
      <c r="AN46">
        <v>-0.16</v>
      </c>
      <c r="AO46" t="s">
        <v>3189</v>
      </c>
      <c r="AP46">
        <v>0.203920747174855</v>
      </c>
      <c r="AQ46">
        <f>(Table2[[#This Row],[Sharpe Ratio]]-AVERAGE(Table2[Sharpe Ratio]))/_xlfn.STDEV.P(Table2[Sharpe Ratio])</f>
        <v>1.6670266907495443</v>
      </c>
      <c r="AR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">
        <f>_xlfn.RANK.AVG(Table2[[#This Row],[1Y Return vs Nifty Z-Score]],Table2[1Y Return vs Nifty Z-Score])</f>
        <v>25</v>
      </c>
      <c r="AT46">
        <f>_xlfn.RANK.AVG(Table2[[#This Row],[6M Return vs Nifty Z-Score]],Table2[6M Return vs Nifty Z-Score])</f>
        <v>256</v>
      </c>
      <c r="AU46">
        <f>_xlfn.RANK.AVG(Table2[[#This Row],[Sharpe Ratio Z-Score]],Table2[Sharpe Ratio Z-Score])</f>
        <v>31</v>
      </c>
      <c r="AV46">
        <f>(Table2[[#This Row],[Rank 1Y]]+Table2[[#This Row],[Rank 6M]]+Table2[[#This Row],[Rank Sharpe]])/3</f>
        <v>104</v>
      </c>
    </row>
    <row r="47" spans="1:48" x14ac:dyDescent="0.3">
      <c r="A47" t="s">
        <v>316</v>
      </c>
      <c r="B47" t="s">
        <v>317</v>
      </c>
      <c r="C47" t="s">
        <v>3150</v>
      </c>
      <c r="D47" t="s">
        <v>318</v>
      </c>
      <c r="E47">
        <v>85950.907617407996</v>
      </c>
      <c r="F47">
        <v>62.98</v>
      </c>
      <c r="G47">
        <v>40.858808269191101</v>
      </c>
      <c r="H47">
        <f>(Table2[[#This Row],[1Y Return vs Nifty]]-AVERAGE(Table2[1Y Return vs Nifty]))/_xlfn.STDEV.P(Table2[1Y Return vs Nifty])</f>
        <v>0.44764566157870361</v>
      </c>
      <c r="I47">
        <v>-10.456733418069099</v>
      </c>
      <c r="J47">
        <f>(Table2[[#This Row],[1M Return vs Nifty]]-AVERAGE(Table2[1M Return vs Nifty]))/_xlfn.STDEV.P(Table2[1M Return vs Nifty])</f>
        <v>-1.3832953138020774</v>
      </c>
      <c r="K47">
        <v>31.960550429098301</v>
      </c>
      <c r="L47">
        <f>(Table2[[#This Row],[6M Return vs Nifty]]-AVERAGE(Table2[6M Return vs Nifty]))/_xlfn.STDEV.P(Table2[6M Return vs Nifty])</f>
        <v>0.85658551184663967</v>
      </c>
      <c r="M47">
        <v>-6.3533645431045898</v>
      </c>
      <c r="N47">
        <f>(Table2[[#This Row],[1W Return vs Nifty]]-AVERAGE(Table2[1W Return vs Nifty]))/_xlfn.STDEV.P(Table2[1W Return vs Nifty])</f>
        <v>-1.9736212282678969</v>
      </c>
      <c r="O47">
        <v>64.3</v>
      </c>
      <c r="P47">
        <v>67.618754092939696</v>
      </c>
      <c r="Q47">
        <v>59.022398689343802</v>
      </c>
      <c r="R47">
        <v>46.915434248759198</v>
      </c>
      <c r="S47" s="1">
        <f>(Table2[[#This Row],[Close Price]]-Table2[[#This Row],[20D EMA]])/Table2[[#This Row],[20D EMA]]</f>
        <v>-2.0528771384136862E-2</v>
      </c>
      <c r="T47" s="1">
        <f>(Table2[[#This Row],[Close Price]]-Table2[[#This Row],[50D EMA]])/Table2[[#This Row],[50D EMA]]</f>
        <v>-6.8601590714964786E-2</v>
      </c>
      <c r="U47" s="1">
        <f>(Table2[[#This Row],[Close Price]]-Table2[[#This Row],[200D EMA]])/Table2[[#This Row],[200D EMA]]</f>
        <v>6.7052532573040266E-2</v>
      </c>
      <c r="V47">
        <v>1.1855099601385899</v>
      </c>
      <c r="W47">
        <v>62.41</v>
      </c>
      <c r="X47">
        <v>64.22</v>
      </c>
      <c r="Y47">
        <v>62.41</v>
      </c>
      <c r="Z47">
        <v>67.5</v>
      </c>
      <c r="AA47">
        <v>53.45</v>
      </c>
      <c r="AB47">
        <v>69.849999999999994</v>
      </c>
      <c r="AC47" s="1">
        <f>(Table2[[#This Row],[Close Price]]/Table2[[#This Row],[Day Low]])-1</f>
        <v>9.1331517385033756E-3</v>
      </c>
      <c r="AD47" s="1">
        <f>(Table2[[#This Row],[Day High]]/Table2[[#This Row],[Close Price]])-1</f>
        <v>1.9688790092092789E-2</v>
      </c>
      <c r="AE47" s="1">
        <f>(Table2[[#This Row],[Close Price]]/Table2[[#This Row],[Current Week Low]])-1</f>
        <v>9.1331517385033756E-3</v>
      </c>
      <c r="AF47" s="1">
        <f>(Table2[[#This Row],[Current Week High]]/Table2[[#This Row],[Close Price]])-1</f>
        <v>7.1768815496983329E-2</v>
      </c>
      <c r="AG47" s="1">
        <f>(Table2[[#This Row],[Close Price]]/Table2[[#This Row],[Current Month Low]])-1</f>
        <v>0.17829747427502318</v>
      </c>
      <c r="AH47" s="1">
        <f>(Table2[[#This Row],[Current Month High]]/Table2[[#This Row],[Close Price]])-1</f>
        <v>0.109082248332804</v>
      </c>
      <c r="AI47">
        <v>36.6147983486821</v>
      </c>
      <c r="AJ47">
        <v>85.781710914454194</v>
      </c>
      <c r="AK47" t="str">
        <f>IF(AND(Table2[[#This Row],[20D EMA]]&gt;Table2[[#This Row],[50D EMA]],Table2[[#This Row],[50D EMA]]&gt;Table2[[#This Row],[200D EMA]]),"Uptrend","Downtrend/NoTrend")</f>
        <v>Downtrend/NoTrend</v>
      </c>
      <c r="AL47">
        <v>-0.15</v>
      </c>
      <c r="AM47" t="s">
        <v>3189</v>
      </c>
      <c r="AN47">
        <v>1.32</v>
      </c>
      <c r="AO47" t="s">
        <v>3188</v>
      </c>
      <c r="AP47">
        <v>0.198191039719777</v>
      </c>
      <c r="AQ47">
        <f>(Table2[[#This Row],[Sharpe Ratio]]-AVERAGE(Table2[Sharpe Ratio]))/_xlfn.STDEV.P(Table2[Sharpe Ratio])</f>
        <v>1.6005634477850081</v>
      </c>
      <c r="AR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">
        <f>_xlfn.RANK.AVG(Table2[[#This Row],[1Y Return vs Nifty Z-Score]],Table2[1Y Return vs Nifty Z-Score])</f>
        <v>169</v>
      </c>
      <c r="AT47">
        <f>_xlfn.RANK.AVG(Table2[[#This Row],[6M Return vs Nifty Z-Score]],Table2[6M Return vs Nifty Z-Score])</f>
        <v>109</v>
      </c>
      <c r="AU47">
        <f>_xlfn.RANK.AVG(Table2[[#This Row],[Sharpe Ratio Z-Score]],Table2[Sharpe Ratio Z-Score])</f>
        <v>35</v>
      </c>
      <c r="AV47">
        <f>(Table2[[#This Row],[Rank 1Y]]+Table2[[#This Row],[Rank 6M]]+Table2[[#This Row],[Rank Sharpe]])/3</f>
        <v>104.33333333333333</v>
      </c>
    </row>
    <row r="48" spans="1:48" x14ac:dyDescent="0.3">
      <c r="A48" t="s">
        <v>1296</v>
      </c>
      <c r="B48" t="s">
        <v>1297</v>
      </c>
      <c r="C48" t="s">
        <v>3156</v>
      </c>
      <c r="D48" t="s">
        <v>266</v>
      </c>
      <c r="E48">
        <v>8983.5365184300008</v>
      </c>
      <c r="F48">
        <v>2082.35</v>
      </c>
      <c r="G48">
        <v>106.62317578088199</v>
      </c>
      <c r="H48">
        <f>(Table2[[#This Row],[1Y Return vs Nifty]]-AVERAGE(Table2[1Y Return vs Nifty]))/_xlfn.STDEV.P(Table2[1Y Return vs Nifty])</f>
        <v>1.721022044658991</v>
      </c>
      <c r="I48">
        <v>5.3115602060861304</v>
      </c>
      <c r="J48">
        <f>(Table2[[#This Row],[1M Return vs Nifty]]-AVERAGE(Table2[1M Return vs Nifty]))/_xlfn.STDEV.P(Table2[1M Return vs Nifty])</f>
        <v>0.17002284665829392</v>
      </c>
      <c r="K48">
        <v>64.367057399105903</v>
      </c>
      <c r="L48">
        <f>(Table2[[#This Row],[6M Return vs Nifty]]-AVERAGE(Table2[6M Return vs Nifty]))/_xlfn.STDEV.P(Table2[6M Return vs Nifty])</f>
        <v>1.9157136331480564</v>
      </c>
      <c r="M48">
        <v>7.1498212303141102</v>
      </c>
      <c r="N48">
        <f>(Table2[[#This Row],[1W Return vs Nifty]]-AVERAGE(Table2[1W Return vs Nifty]))/_xlfn.STDEV.P(Table2[1W Return vs Nifty])</f>
        <v>0.63601957575319834</v>
      </c>
      <c r="O48">
        <v>2035.25</v>
      </c>
      <c r="P48">
        <v>2035.0956841110601</v>
      </c>
      <c r="Q48">
        <v>1688.82018793359</v>
      </c>
      <c r="R48">
        <v>60.216240224115602</v>
      </c>
      <c r="S48" s="1">
        <f>(Table2[[#This Row],[Close Price]]-Table2[[#This Row],[20D EMA]])/Table2[[#This Row],[20D EMA]]</f>
        <v>2.314212013266179E-2</v>
      </c>
      <c r="T48" s="1">
        <f>(Table2[[#This Row],[Close Price]]-Table2[[#This Row],[50D EMA]])/Table2[[#This Row],[50D EMA]]</f>
        <v>2.3219702276348113E-2</v>
      </c>
      <c r="U48" s="1">
        <f>(Table2[[#This Row],[Close Price]]-Table2[[#This Row],[200D EMA]])/Table2[[#This Row],[200D EMA]]</f>
        <v>0.23302055179001971</v>
      </c>
      <c r="V48">
        <v>0.68354457696755</v>
      </c>
      <c r="W48">
        <v>2065</v>
      </c>
      <c r="X48">
        <v>2105.3000000000002</v>
      </c>
      <c r="Y48">
        <v>1940.05</v>
      </c>
      <c r="Z48">
        <v>2105.3000000000002</v>
      </c>
      <c r="AA48">
        <v>1890</v>
      </c>
      <c r="AB48">
        <v>2242.5500000000002</v>
      </c>
      <c r="AC48" s="1">
        <f>(Table2[[#This Row],[Close Price]]/Table2[[#This Row],[Day Low]])-1</f>
        <v>8.4019370460048926E-3</v>
      </c>
      <c r="AD48" s="1">
        <f>(Table2[[#This Row],[Day High]]/Table2[[#This Row],[Close Price]])-1</f>
        <v>1.1021202007347686E-2</v>
      </c>
      <c r="AE48" s="1">
        <f>(Table2[[#This Row],[Close Price]]/Table2[[#This Row],[Current Week Low]])-1</f>
        <v>7.3348625035437154E-2</v>
      </c>
      <c r="AF48" s="1">
        <f>(Table2[[#This Row],[Current Week High]]/Table2[[#This Row],[Close Price]])-1</f>
        <v>1.1021202007347686E-2</v>
      </c>
      <c r="AG48" s="1">
        <f>(Table2[[#This Row],[Close Price]]/Table2[[#This Row],[Current Month Low]])-1</f>
        <v>0.10177248677248674</v>
      </c>
      <c r="AH48" s="1">
        <f>(Table2[[#This Row],[Current Month High]]/Table2[[#This Row],[Close Price]])-1</f>
        <v>7.6932312051288365E-2</v>
      </c>
      <c r="AI48">
        <v>15.5785530770523</v>
      </c>
      <c r="AJ48">
        <v>134.47246931651799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0.06</v>
      </c>
      <c r="AM48" t="s">
        <v>3188</v>
      </c>
      <c r="AN48">
        <v>-1.06</v>
      </c>
      <c r="AO48" t="s">
        <v>3189</v>
      </c>
      <c r="AP48">
        <v>9.7968123043584002E-2</v>
      </c>
      <c r="AQ48">
        <f>(Table2[[#This Row],[Sharpe Ratio]]-AVERAGE(Table2[Sharpe Ratio]))/_xlfn.STDEV.P(Table2[Sharpe Ratio])</f>
        <v>0.43800146466651957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4.8807795648850592</v>
      </c>
      <c r="AS48">
        <f>_xlfn.RANK.AVG(Table2[[#This Row],[1Y Return vs Nifty Z-Score]],Table2[1Y Return vs Nifty Z-Score])</f>
        <v>47</v>
      </c>
      <c r="AT48">
        <f>_xlfn.RANK.AVG(Table2[[#This Row],[6M Return vs Nifty Z-Score]],Table2[6M Return vs Nifty Z-Score])</f>
        <v>36</v>
      </c>
      <c r="AU48">
        <f>_xlfn.RANK.AVG(Table2[[#This Row],[Sharpe Ratio Z-Score]],Table2[Sharpe Ratio Z-Score])</f>
        <v>237</v>
      </c>
      <c r="AV48">
        <f>(Table2[[#This Row],[Rank 1Y]]+Table2[[#This Row],[Rank 6M]]+Table2[[#This Row],[Rank Sharpe]])/3</f>
        <v>106.66666666666667</v>
      </c>
    </row>
    <row r="49" spans="1:48" x14ac:dyDescent="0.3">
      <c r="A49" t="s">
        <v>302</v>
      </c>
      <c r="B49" t="s">
        <v>303</v>
      </c>
      <c r="C49" t="s">
        <v>3141</v>
      </c>
      <c r="D49" t="s">
        <v>251</v>
      </c>
      <c r="E49">
        <v>90503.190362894995</v>
      </c>
      <c r="F49">
        <v>5905.65</v>
      </c>
      <c r="G49">
        <v>60.614237756138401</v>
      </c>
      <c r="H49">
        <f>(Table2[[#This Row],[1Y Return vs Nifty]]-AVERAGE(Table2[1Y Return vs Nifty]))/_xlfn.STDEV.P(Table2[1Y Return vs Nifty])</f>
        <v>0.83016431564794002</v>
      </c>
      <c r="I49">
        <v>4.4190645428623103</v>
      </c>
      <c r="J49">
        <f>(Table2[[#This Row],[1M Return vs Nifty]]-AVERAGE(Table2[1M Return vs Nifty]))/_xlfn.STDEV.P(Table2[1M Return vs Nifty])</f>
        <v>8.2104029640960863E-2</v>
      </c>
      <c r="K49">
        <v>53.194017159686602</v>
      </c>
      <c r="L49">
        <f>(Table2[[#This Row],[6M Return vs Nifty]]-AVERAGE(Table2[6M Return vs Nifty]))/_xlfn.STDEV.P(Table2[6M Return vs Nifty])</f>
        <v>1.5505498983168562</v>
      </c>
      <c r="M49">
        <v>-0.84949143824632201</v>
      </c>
      <c r="N49">
        <f>(Table2[[#This Row],[1W Return vs Nifty]]-AVERAGE(Table2[1W Return vs Nifty]))/_xlfn.STDEV.P(Table2[1W Return vs Nifty])</f>
        <v>-0.90993654854835004</v>
      </c>
      <c r="O49">
        <v>5735.7</v>
      </c>
      <c r="P49">
        <v>5529.9034550264996</v>
      </c>
      <c r="Q49">
        <v>4682.1734387966999</v>
      </c>
      <c r="R49">
        <v>62.595784475880301</v>
      </c>
      <c r="S49" s="1">
        <f>(Table2[[#This Row],[Close Price]]-Table2[[#This Row],[20D EMA]])/Table2[[#This Row],[20D EMA]]</f>
        <v>2.9630210785082871E-2</v>
      </c>
      <c r="T49" s="1">
        <f>(Table2[[#This Row],[Close Price]]-Table2[[#This Row],[50D EMA]])/Table2[[#This Row],[50D EMA]]</f>
        <v>6.7948120257318209E-2</v>
      </c>
      <c r="U49" s="1">
        <f>(Table2[[#This Row],[Close Price]]-Table2[[#This Row],[200D EMA]])/Table2[[#This Row],[200D EMA]]</f>
        <v>0.26130526286478795</v>
      </c>
      <c r="V49">
        <v>0.983826761045829</v>
      </c>
      <c r="W49">
        <v>5810.85</v>
      </c>
      <c r="X49">
        <v>5933.95</v>
      </c>
      <c r="Y49">
        <v>5802.05</v>
      </c>
      <c r="Z49">
        <v>6042</v>
      </c>
      <c r="AA49">
        <v>5298</v>
      </c>
      <c r="AB49">
        <v>6042</v>
      </c>
      <c r="AC49" s="1">
        <f>(Table2[[#This Row],[Close Price]]/Table2[[#This Row],[Day Low]])-1</f>
        <v>1.6314308577918712E-2</v>
      </c>
      <c r="AD49" s="1">
        <f>(Table2[[#This Row],[Day High]]/Table2[[#This Row],[Close Price]])-1</f>
        <v>4.7920212000371887E-3</v>
      </c>
      <c r="AE49" s="1">
        <f>(Table2[[#This Row],[Close Price]]/Table2[[#This Row],[Current Week Low]])-1</f>
        <v>1.7855757878680656E-2</v>
      </c>
      <c r="AF49" s="1">
        <f>(Table2[[#This Row],[Current Week High]]/Table2[[#This Row],[Close Price]])-1</f>
        <v>2.3088059739402089E-2</v>
      </c>
      <c r="AG49" s="1">
        <f>(Table2[[#This Row],[Close Price]]/Table2[[#This Row],[Current Month Low]])-1</f>
        <v>0.11469422423556042</v>
      </c>
      <c r="AH49" s="1">
        <f>(Table2[[#This Row],[Current Month High]]/Table2[[#This Row],[Close Price]])-1</f>
        <v>2.3088059739402089E-2</v>
      </c>
      <c r="AI49">
        <v>2.3088059739402</v>
      </c>
      <c r="AJ49">
        <v>88.353958027683802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0.11</v>
      </c>
      <c r="AM49" t="s">
        <v>3188</v>
      </c>
      <c r="AN49">
        <v>3.22</v>
      </c>
      <c r="AO49" t="s">
        <v>3188</v>
      </c>
      <c r="AP49">
        <v>0.126426988761278</v>
      </c>
      <c r="AQ49">
        <f>(Table2[[#This Row],[Sharpe Ratio]]-AVERAGE(Table2[Sharpe Ratio]))/_xlfn.STDEV.P(Table2[Sharpe Ratio])</f>
        <v>0.76811753455659271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2.3209992296139998</v>
      </c>
      <c r="AS49">
        <f>_xlfn.RANK.AVG(Table2[[#This Row],[1Y Return vs Nifty Z-Score]],Table2[1Y Return vs Nifty Z-Score])</f>
        <v>116</v>
      </c>
      <c r="AT49">
        <f>_xlfn.RANK.AVG(Table2[[#This Row],[6M Return vs Nifty Z-Score]],Table2[6M Return vs Nifty Z-Score])</f>
        <v>54</v>
      </c>
      <c r="AU49">
        <f>_xlfn.RANK.AVG(Table2[[#This Row],[Sharpe Ratio Z-Score]],Table2[Sharpe Ratio Z-Score])</f>
        <v>151</v>
      </c>
      <c r="AV49">
        <f>(Table2[[#This Row],[Rank 1Y]]+Table2[[#This Row],[Rank 6M]]+Table2[[#This Row],[Rank Sharpe]])/3</f>
        <v>107</v>
      </c>
    </row>
    <row r="50" spans="1:48" x14ac:dyDescent="0.3">
      <c r="A50" t="s">
        <v>878</v>
      </c>
      <c r="B50" t="s">
        <v>879</v>
      </c>
      <c r="C50" t="s">
        <v>3147</v>
      </c>
      <c r="D50" t="s">
        <v>538</v>
      </c>
      <c r="E50">
        <v>17287.262807290001</v>
      </c>
      <c r="F50">
        <v>623.65</v>
      </c>
      <c r="G50">
        <v>61.271919968710499</v>
      </c>
      <c r="H50">
        <f>(Table2[[#This Row],[1Y Return vs Nifty]]-AVERAGE(Table2[1Y Return vs Nifty]))/_xlfn.STDEV.P(Table2[1Y Return vs Nifty])</f>
        <v>0.84289882566831564</v>
      </c>
      <c r="I50">
        <v>18.0529019711757</v>
      </c>
      <c r="J50">
        <f>(Table2[[#This Row],[1M Return vs Nifty]]-AVERAGE(Table2[1M Return vs Nifty]))/_xlfn.STDEV.P(Table2[1M Return vs Nifty])</f>
        <v>1.4251591362329454</v>
      </c>
      <c r="K50">
        <v>17.402070653346499</v>
      </c>
      <c r="L50">
        <f>(Table2[[#This Row],[6M Return vs Nifty]]-AVERAGE(Table2[6M Return vs Nifty]))/_xlfn.STDEV.P(Table2[6M Return vs Nifty])</f>
        <v>0.38077689266508685</v>
      </c>
      <c r="M50">
        <v>14.4121677672969</v>
      </c>
      <c r="N50">
        <f>(Table2[[#This Row],[1W Return vs Nifty]]-AVERAGE(Table2[1W Return vs Nifty]))/_xlfn.STDEV.P(Table2[1W Return vs Nifty])</f>
        <v>2.0395488001795714</v>
      </c>
      <c r="O50">
        <v>575.11</v>
      </c>
      <c r="P50">
        <v>579.75746204429004</v>
      </c>
      <c r="Q50">
        <v>534.01304355708805</v>
      </c>
      <c r="R50">
        <v>74.284134064274994</v>
      </c>
      <c r="S50" s="1">
        <f>(Table2[[#This Row],[Close Price]]-Table2[[#This Row],[20D EMA]])/Table2[[#This Row],[20D EMA]]</f>
        <v>8.4401244979221302E-2</v>
      </c>
      <c r="T50" s="1">
        <f>(Table2[[#This Row],[Close Price]]-Table2[[#This Row],[50D EMA]])/Table2[[#This Row],[50D EMA]]</f>
        <v>7.5708448496617731E-2</v>
      </c>
      <c r="U50" s="1">
        <f>(Table2[[#This Row],[Close Price]]-Table2[[#This Row],[200D EMA]])/Table2[[#This Row],[200D EMA]]</f>
        <v>0.16785536893600125</v>
      </c>
      <c r="V50">
        <v>1.26397820746371</v>
      </c>
      <c r="W50">
        <v>613.70000000000005</v>
      </c>
      <c r="X50">
        <v>631.85</v>
      </c>
      <c r="Y50">
        <v>560.95000000000005</v>
      </c>
      <c r="Z50">
        <v>641.85</v>
      </c>
      <c r="AA50">
        <v>514.04999999999995</v>
      </c>
      <c r="AB50">
        <v>641.85</v>
      </c>
      <c r="AC50" s="1">
        <f>(Table2[[#This Row],[Close Price]]/Table2[[#This Row],[Day Low]])-1</f>
        <v>1.6213133452827044E-2</v>
      </c>
      <c r="AD50" s="1">
        <f>(Table2[[#This Row],[Day High]]/Table2[[#This Row],[Close Price]])-1</f>
        <v>1.314840054517763E-2</v>
      </c>
      <c r="AE50" s="1">
        <f>(Table2[[#This Row],[Close Price]]/Table2[[#This Row],[Current Week Low]])-1</f>
        <v>0.11177466797397262</v>
      </c>
      <c r="AF50" s="1">
        <f>(Table2[[#This Row],[Current Week High]]/Table2[[#This Row],[Close Price]])-1</f>
        <v>2.9183035356369791E-2</v>
      </c>
      <c r="AG50" s="1">
        <f>(Table2[[#This Row],[Close Price]]/Table2[[#This Row],[Current Month Low]])-1</f>
        <v>0.21320883182569794</v>
      </c>
      <c r="AH50" s="1">
        <f>(Table2[[#This Row],[Current Month High]]/Table2[[#This Row],[Close Price]])-1</f>
        <v>2.9183035356369791E-2</v>
      </c>
      <c r="AI50">
        <v>16.090756033031301</v>
      </c>
      <c r="AJ50">
        <v>88.927597697667295</v>
      </c>
      <c r="AK50" t="str">
        <f>IF(AND(Table2[[#This Row],[20D EMA]]&gt;Table2[[#This Row],[50D EMA]],Table2[[#This Row],[50D EMA]]&gt;Table2[[#This Row],[200D EMA]]),"Uptrend","Downtrend/NoTrend")</f>
        <v>Downtrend/NoTrend</v>
      </c>
      <c r="AL50">
        <v>0.11</v>
      </c>
      <c r="AM50" t="s">
        <v>3188</v>
      </c>
      <c r="AN50">
        <v>15.68</v>
      </c>
      <c r="AO50" t="s">
        <v>3188</v>
      </c>
      <c r="AP50">
        <v>0.218362146467313</v>
      </c>
      <c r="AQ50">
        <f>(Table2[[#This Row],[Sharpe Ratio]]-AVERAGE(Table2[Sharpe Ratio]))/_xlfn.STDEV.P(Table2[Sharpe Ratio])</f>
        <v>1.8345434858822285</v>
      </c>
      <c r="AR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">
        <f>_xlfn.RANK.AVG(Table2[[#This Row],[1Y Return vs Nifty Z-Score]],Table2[1Y Return vs Nifty Z-Score])</f>
        <v>112</v>
      </c>
      <c r="AT50">
        <f>_xlfn.RANK.AVG(Table2[[#This Row],[6M Return vs Nifty Z-Score]],Table2[6M Return vs Nifty Z-Score])</f>
        <v>191</v>
      </c>
      <c r="AU50">
        <f>_xlfn.RANK.AVG(Table2[[#This Row],[Sharpe Ratio Z-Score]],Table2[Sharpe Ratio Z-Score])</f>
        <v>18</v>
      </c>
      <c r="AV50">
        <f>(Table2[[#This Row],[Rank 1Y]]+Table2[[#This Row],[Rank 6M]]+Table2[[#This Row],[Rank Sharpe]])/3</f>
        <v>107</v>
      </c>
    </row>
    <row r="51" spans="1:48" x14ac:dyDescent="0.3">
      <c r="A51" t="s">
        <v>923</v>
      </c>
      <c r="B51" t="s">
        <v>924</v>
      </c>
      <c r="C51" t="s">
        <v>3156</v>
      </c>
      <c r="D51" t="s">
        <v>266</v>
      </c>
      <c r="E51">
        <v>16376.215074539999</v>
      </c>
      <c r="F51">
        <v>431.35</v>
      </c>
      <c r="G51">
        <v>41.812248659204897</v>
      </c>
      <c r="H51">
        <f>(Table2[[#This Row],[1Y Return vs Nifty]]-AVERAGE(Table2[1Y Return vs Nifty]))/_xlfn.STDEV.P(Table2[1Y Return vs Nifty])</f>
        <v>0.46610685144877417</v>
      </c>
      <c r="I51">
        <v>-2.6335212138084798</v>
      </c>
      <c r="J51">
        <f>(Table2[[#This Row],[1M Return vs Nifty]]-AVERAGE(Table2[1M Return vs Nifty]))/_xlfn.STDEV.P(Table2[1M Return vs Nifty])</f>
        <v>-0.61263883824039411</v>
      </c>
      <c r="K51">
        <v>71.264420654040407</v>
      </c>
      <c r="L51">
        <f>(Table2[[#This Row],[6M Return vs Nifty]]-AVERAGE(Table2[6M Return vs Nifty]))/_xlfn.STDEV.P(Table2[6M Return vs Nifty])</f>
        <v>2.1411372307265677</v>
      </c>
      <c r="M51">
        <v>10.0361454972511</v>
      </c>
      <c r="N51">
        <f>(Table2[[#This Row],[1W Return vs Nifty]]-AVERAGE(Table2[1W Return vs Nifty]))/_xlfn.STDEV.P(Table2[1W Return vs Nifty])</f>
        <v>1.1938338358119227</v>
      </c>
      <c r="O51">
        <v>419.55</v>
      </c>
      <c r="P51">
        <v>435.91789548983701</v>
      </c>
      <c r="Q51">
        <v>366.19308057235401</v>
      </c>
      <c r="R51">
        <v>66.374736760695598</v>
      </c>
      <c r="S51" s="1">
        <f>(Table2[[#This Row],[Close Price]]-Table2[[#This Row],[20D EMA]])/Table2[[#This Row],[20D EMA]]</f>
        <v>2.8125372422834014E-2</v>
      </c>
      <c r="T51" s="1">
        <f>(Table2[[#This Row],[Close Price]]-Table2[[#This Row],[50D EMA]])/Table2[[#This Row],[50D EMA]]</f>
        <v>-1.0478797812840609E-2</v>
      </c>
      <c r="U51" s="1">
        <f>(Table2[[#This Row],[Close Price]]-Table2[[#This Row],[200D EMA]])/Table2[[#This Row],[200D EMA]]</f>
        <v>0.17793050410948993</v>
      </c>
      <c r="V51">
        <v>0.64441072678754197</v>
      </c>
      <c r="W51">
        <v>428.05</v>
      </c>
      <c r="X51">
        <v>439.45</v>
      </c>
      <c r="Y51">
        <v>391.35</v>
      </c>
      <c r="Z51">
        <v>450</v>
      </c>
      <c r="AA51">
        <v>381.55</v>
      </c>
      <c r="AB51">
        <v>450</v>
      </c>
      <c r="AC51" s="1">
        <f>(Table2[[#This Row],[Close Price]]/Table2[[#This Row],[Day Low]])-1</f>
        <v>7.7093797453569035E-3</v>
      </c>
      <c r="AD51" s="1">
        <f>(Table2[[#This Row],[Day High]]/Table2[[#This Row],[Close Price]])-1</f>
        <v>1.8778254317839194E-2</v>
      </c>
      <c r="AE51" s="1">
        <f>(Table2[[#This Row],[Close Price]]/Table2[[#This Row],[Current Week Low]])-1</f>
        <v>0.1022102976874919</v>
      </c>
      <c r="AF51" s="1">
        <f>(Table2[[#This Row],[Current Week High]]/Table2[[#This Row],[Close Price]])-1</f>
        <v>4.3236350991074479E-2</v>
      </c>
      <c r="AG51" s="1">
        <f>(Table2[[#This Row],[Close Price]]/Table2[[#This Row],[Current Month Low]])-1</f>
        <v>0.13052024636351733</v>
      </c>
      <c r="AH51" s="1">
        <f>(Table2[[#This Row],[Current Month High]]/Table2[[#This Row],[Close Price]])-1</f>
        <v>4.3236350991074479E-2</v>
      </c>
      <c r="AI51">
        <v>35.481627448707499</v>
      </c>
      <c r="AJ51">
        <v>106.387559808612</v>
      </c>
      <c r="AK51" t="str">
        <f>IF(AND(Table2[[#This Row],[20D EMA]]&gt;Table2[[#This Row],[50D EMA]],Table2[[#This Row],[50D EMA]]&gt;Table2[[#This Row],[200D EMA]]),"Uptrend","Downtrend/NoTrend")</f>
        <v>Downtrend/NoTrend</v>
      </c>
      <c r="AL51">
        <v>-0.03</v>
      </c>
      <c r="AM51" t="s">
        <v>3189</v>
      </c>
      <c r="AN51">
        <v>4.9800000000000004</v>
      </c>
      <c r="AO51" t="s">
        <v>3188</v>
      </c>
      <c r="AP51">
        <v>0.14149620398787899</v>
      </c>
      <c r="AQ51">
        <f>(Table2[[#This Row],[Sharpe Ratio]]-AVERAGE(Table2[Sharpe Ratio]))/_xlfn.STDEV.P(Table2[Sharpe Ratio])</f>
        <v>0.94291684512223717</v>
      </c>
      <c r="AR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">
        <f>_xlfn.RANK.AVG(Table2[[#This Row],[1Y Return vs Nifty Z-Score]],Table2[1Y Return vs Nifty Z-Score])</f>
        <v>165</v>
      </c>
      <c r="AT51">
        <f>_xlfn.RANK.AVG(Table2[[#This Row],[6M Return vs Nifty Z-Score]],Table2[6M Return vs Nifty Z-Score])</f>
        <v>31</v>
      </c>
      <c r="AU51">
        <f>_xlfn.RANK.AVG(Table2[[#This Row],[Sharpe Ratio Z-Score]],Table2[Sharpe Ratio Z-Score])</f>
        <v>126</v>
      </c>
      <c r="AV51">
        <f>(Table2[[#This Row],[Rank 1Y]]+Table2[[#This Row],[Rank 6M]]+Table2[[#This Row],[Rank Sharpe]])/3</f>
        <v>107.33333333333333</v>
      </c>
    </row>
    <row r="52" spans="1:48" x14ac:dyDescent="0.3">
      <c r="A52" t="s">
        <v>1541</v>
      </c>
      <c r="B52" t="s">
        <v>1542</v>
      </c>
      <c r="C52" t="s">
        <v>3155</v>
      </c>
      <c r="D52" t="s">
        <v>139</v>
      </c>
      <c r="E52">
        <v>6475.2988789049996</v>
      </c>
      <c r="F52">
        <v>219.43</v>
      </c>
      <c r="G52">
        <v>73.627191308022702</v>
      </c>
      <c r="H52">
        <f>(Table2[[#This Row],[1Y Return vs Nifty]]-AVERAGE(Table2[1Y Return vs Nifty]))/_xlfn.STDEV.P(Table2[1Y Return vs Nifty])</f>
        <v>1.0821303628260641</v>
      </c>
      <c r="I52">
        <v>-0.130418441427858</v>
      </c>
      <c r="J52">
        <f>(Table2[[#This Row],[1M Return vs Nifty]]-AVERAGE(Table2[1M Return vs Nifty]))/_xlfn.STDEV.P(Table2[1M Return vs Nifty])</f>
        <v>-0.36606079457171364</v>
      </c>
      <c r="K52">
        <v>23.213026700101398</v>
      </c>
      <c r="L52">
        <f>(Table2[[#This Row],[6M Return vs Nifty]]-AVERAGE(Table2[6M Return vs Nifty]))/_xlfn.STDEV.P(Table2[6M Return vs Nifty])</f>
        <v>0.57069390428441058</v>
      </c>
      <c r="M52">
        <v>7.0244574672667897</v>
      </c>
      <c r="N52">
        <f>(Table2[[#This Row],[1W Return vs Nifty]]-AVERAGE(Table2[1W Return vs Nifty]))/_xlfn.STDEV.P(Table2[1W Return vs Nifty])</f>
        <v>0.61179163451892093</v>
      </c>
      <c r="O52">
        <v>216.82</v>
      </c>
      <c r="P52">
        <v>224.65718997414001</v>
      </c>
      <c r="Q52">
        <v>196.94366565137099</v>
      </c>
      <c r="R52">
        <v>59.026019491203698</v>
      </c>
      <c r="S52" s="1">
        <f>(Table2[[#This Row],[Close Price]]-Table2[[#This Row],[20D EMA]])/Table2[[#This Row],[20D EMA]]</f>
        <v>1.2037634904529165E-2</v>
      </c>
      <c r="T52" s="1">
        <f>(Table2[[#This Row],[Close Price]]-Table2[[#This Row],[50D EMA]])/Table2[[#This Row],[50D EMA]]</f>
        <v>-2.3267405662563918E-2</v>
      </c>
      <c r="U52" s="1">
        <f>(Table2[[#This Row],[Close Price]]-Table2[[#This Row],[200D EMA]])/Table2[[#This Row],[200D EMA]]</f>
        <v>0.1141764792193634</v>
      </c>
      <c r="V52">
        <v>1.2792316002309501</v>
      </c>
      <c r="W52">
        <v>214.72</v>
      </c>
      <c r="X52">
        <v>225</v>
      </c>
      <c r="Y52">
        <v>200.12</v>
      </c>
      <c r="Z52">
        <v>225</v>
      </c>
      <c r="AA52">
        <v>195.51</v>
      </c>
      <c r="AB52">
        <v>246</v>
      </c>
      <c r="AC52" s="1">
        <f>(Table2[[#This Row],[Close Price]]/Table2[[#This Row],[Day Low]])-1</f>
        <v>2.1935543964232584E-2</v>
      </c>
      <c r="AD52" s="1">
        <f>(Table2[[#This Row],[Day High]]/Table2[[#This Row],[Close Price]])-1</f>
        <v>2.5383949323246613E-2</v>
      </c>
      <c r="AE52" s="1">
        <f>(Table2[[#This Row],[Close Price]]/Table2[[#This Row],[Current Week Low]])-1</f>
        <v>9.6492104737157636E-2</v>
      </c>
      <c r="AF52" s="1">
        <f>(Table2[[#This Row],[Current Week High]]/Table2[[#This Row],[Close Price]])-1</f>
        <v>2.5383949323246613E-2</v>
      </c>
      <c r="AG52" s="1">
        <f>(Table2[[#This Row],[Close Price]]/Table2[[#This Row],[Current Month Low]])-1</f>
        <v>0.122346683034116</v>
      </c>
      <c r="AH52" s="1">
        <f>(Table2[[#This Row],[Current Month High]]/Table2[[#This Row],[Close Price]])-1</f>
        <v>0.12108645126008288</v>
      </c>
      <c r="AI52">
        <v>23.023287608804601</v>
      </c>
      <c r="AJ52">
        <v>103.647331786542</v>
      </c>
      <c r="AK52" t="str">
        <f>IF(AND(Table2[[#This Row],[20D EMA]]&gt;Table2[[#This Row],[50D EMA]],Table2[[#This Row],[50D EMA]]&gt;Table2[[#This Row],[200D EMA]]),"Uptrend","Downtrend/NoTrend")</f>
        <v>Downtrend/NoTrend</v>
      </c>
      <c r="AL52">
        <v>-0.05</v>
      </c>
      <c r="AM52" t="s">
        <v>3189</v>
      </c>
      <c r="AN52">
        <v>0.41</v>
      </c>
      <c r="AO52" t="s">
        <v>3188</v>
      </c>
      <c r="AP52">
        <v>0.15815481513874999</v>
      </c>
      <c r="AQ52">
        <f>(Table2[[#This Row],[Sharpe Ratio]]-AVERAGE(Table2[Sharpe Ratio]))/_xlfn.STDEV.P(Table2[Sharpe Ratio])</f>
        <v>1.1361527701764591</v>
      </c>
      <c r="AR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">
        <f>_xlfn.RANK.AVG(Table2[[#This Row],[1Y Return vs Nifty Z-Score]],Table2[1Y Return vs Nifty Z-Score])</f>
        <v>86</v>
      </c>
      <c r="AT52">
        <f>_xlfn.RANK.AVG(Table2[[#This Row],[6M Return vs Nifty Z-Score]],Table2[6M Return vs Nifty Z-Score])</f>
        <v>149</v>
      </c>
      <c r="AU52">
        <f>_xlfn.RANK.AVG(Table2[[#This Row],[Sharpe Ratio Z-Score]],Table2[Sharpe Ratio Z-Score])</f>
        <v>95</v>
      </c>
      <c r="AV52">
        <f>(Table2[[#This Row],[Rank 1Y]]+Table2[[#This Row],[Rank 6M]]+Table2[[#This Row],[Rank Sharpe]])/3</f>
        <v>110</v>
      </c>
    </row>
    <row r="53" spans="1:48" x14ac:dyDescent="0.3">
      <c r="A53" t="s">
        <v>625</v>
      </c>
      <c r="B53" t="s">
        <v>626</v>
      </c>
      <c r="C53" t="s">
        <v>3159</v>
      </c>
      <c r="D53" t="s">
        <v>573</v>
      </c>
      <c r="E53">
        <v>30425.867054400002</v>
      </c>
      <c r="F53">
        <v>2752.8</v>
      </c>
      <c r="G53">
        <v>98.726001941564505</v>
      </c>
      <c r="H53">
        <f>(Table2[[#This Row],[1Y Return vs Nifty]]-AVERAGE(Table2[1Y Return vs Nifty]))/_xlfn.STDEV.P(Table2[1Y Return vs Nifty])</f>
        <v>1.568111356993992</v>
      </c>
      <c r="I53">
        <v>0.89704551965951895</v>
      </c>
      <c r="J53">
        <f>(Table2[[#This Row],[1M Return vs Nifty]]-AVERAGE(Table2[1M Return vs Nifty]))/_xlfn.STDEV.P(Table2[1M Return vs Nifty])</f>
        <v>-0.26484639128772647</v>
      </c>
      <c r="K53">
        <v>20.630304038856099</v>
      </c>
      <c r="L53">
        <f>(Table2[[#This Row],[6M Return vs Nifty]]-AVERAGE(Table2[6M Return vs Nifty]))/_xlfn.STDEV.P(Table2[6M Return vs Nifty])</f>
        <v>0.48628387507086429</v>
      </c>
      <c r="M53">
        <v>6.3683453168707098</v>
      </c>
      <c r="N53">
        <f>(Table2[[#This Row],[1W Return vs Nifty]]-AVERAGE(Table2[1W Return vs Nifty]))/_xlfn.STDEV.P(Table2[1W Return vs Nifty])</f>
        <v>0.48499066559067217</v>
      </c>
      <c r="O53">
        <v>2690.1</v>
      </c>
      <c r="P53">
        <v>2672.4657108821898</v>
      </c>
      <c r="Q53">
        <v>2237.26922246</v>
      </c>
      <c r="R53">
        <v>58.175043767340597</v>
      </c>
      <c r="S53" s="1">
        <f>(Table2[[#This Row],[Close Price]]-Table2[[#This Row],[20D EMA]])/Table2[[#This Row],[20D EMA]]</f>
        <v>2.3307683729229499E-2</v>
      </c>
      <c r="T53" s="1">
        <f>(Table2[[#This Row],[Close Price]]-Table2[[#This Row],[50D EMA]])/Table2[[#This Row],[50D EMA]]</f>
        <v>3.0059988717794164E-2</v>
      </c>
      <c r="U53" s="1">
        <f>(Table2[[#This Row],[Close Price]]-Table2[[#This Row],[200D EMA]])/Table2[[#This Row],[200D EMA]]</f>
        <v>0.23042858336608493</v>
      </c>
      <c r="V53">
        <v>0.56480003262230505</v>
      </c>
      <c r="W53">
        <v>2697.05</v>
      </c>
      <c r="X53">
        <v>2799.95</v>
      </c>
      <c r="Y53">
        <v>2536.0500000000002</v>
      </c>
      <c r="Z53">
        <v>2843</v>
      </c>
      <c r="AA53">
        <v>2511</v>
      </c>
      <c r="AB53">
        <v>2925</v>
      </c>
      <c r="AC53" s="1">
        <f>(Table2[[#This Row],[Close Price]]/Table2[[#This Row],[Day Low]])-1</f>
        <v>2.0670732837730021E-2</v>
      </c>
      <c r="AD53" s="1">
        <f>(Table2[[#This Row],[Day High]]/Table2[[#This Row],[Close Price]])-1</f>
        <v>1.7128015111885997E-2</v>
      </c>
      <c r="AE53" s="1">
        <f>(Table2[[#This Row],[Close Price]]/Table2[[#This Row],[Current Week Low]])-1</f>
        <v>8.5467557816289119E-2</v>
      </c>
      <c r="AF53" s="1">
        <f>(Table2[[#This Row],[Current Week High]]/Table2[[#This Row],[Close Price]])-1</f>
        <v>3.276663760534726E-2</v>
      </c>
      <c r="AG53" s="1">
        <f>(Table2[[#This Row],[Close Price]]/Table2[[#This Row],[Current Month Low]])-1</f>
        <v>9.6296296296296324E-2</v>
      </c>
      <c r="AH53" s="1">
        <f>(Table2[[#This Row],[Current Month High]]/Table2[[#This Row],[Close Price]])-1</f>
        <v>6.2554489973844829E-2</v>
      </c>
      <c r="AI53">
        <v>14.0656785818076</v>
      </c>
      <c r="AJ53">
        <v>132.215614323674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0.19</v>
      </c>
      <c r="AM53" t="s">
        <v>3188</v>
      </c>
      <c r="AN53">
        <v>1.59</v>
      </c>
      <c r="AO53" t="s">
        <v>3188</v>
      </c>
      <c r="AP53">
        <v>0.141990601939986</v>
      </c>
      <c r="AQ53">
        <f>(Table2[[#This Row],[Sharpe Ratio]]-AVERAGE(Table2[Sharpe Ratio]))/_xlfn.STDEV.P(Table2[Sharpe Ratio])</f>
        <v>0.94865174371342709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3.223191250081229</v>
      </c>
      <c r="AS53">
        <f>_xlfn.RANK.AVG(Table2[[#This Row],[1Y Return vs Nifty Z-Score]],Table2[1Y Return vs Nifty Z-Score])</f>
        <v>53</v>
      </c>
      <c r="AT53">
        <f>_xlfn.RANK.AVG(Table2[[#This Row],[6M Return vs Nifty Z-Score]],Table2[6M Return vs Nifty Z-Score])</f>
        <v>168</v>
      </c>
      <c r="AU53">
        <f>_xlfn.RANK.AVG(Table2[[#This Row],[Sharpe Ratio Z-Score]],Table2[Sharpe Ratio Z-Score])</f>
        <v>125</v>
      </c>
      <c r="AV53">
        <f>(Table2[[#This Row],[Rank 1Y]]+Table2[[#This Row],[Rank 6M]]+Table2[[#This Row],[Rank Sharpe]])/3</f>
        <v>115.33333333333333</v>
      </c>
    </row>
    <row r="54" spans="1:48" x14ac:dyDescent="0.3">
      <c r="A54" t="s">
        <v>501</v>
      </c>
      <c r="B54" t="s">
        <v>502</v>
      </c>
      <c r="C54" t="s">
        <v>3146</v>
      </c>
      <c r="D54" t="s">
        <v>51</v>
      </c>
      <c r="E54">
        <v>43136.692466940003</v>
      </c>
      <c r="F54">
        <v>1528.65</v>
      </c>
      <c r="G54">
        <v>74.074575210123598</v>
      </c>
      <c r="H54">
        <f>(Table2[[#This Row],[1Y Return vs Nifty]]-AVERAGE(Table2[1Y Return vs Nifty]))/_xlfn.STDEV.P(Table2[1Y Return vs Nifty])</f>
        <v>1.0907929276261332</v>
      </c>
      <c r="I54">
        <v>-11.6194715773482</v>
      </c>
      <c r="J54">
        <f>(Table2[[#This Row],[1M Return vs Nifty]]-AVERAGE(Table2[1M Return vs Nifty]))/_xlfn.STDEV.P(Table2[1M Return vs Nifty])</f>
        <v>-1.4978354372750287</v>
      </c>
      <c r="K54">
        <v>20.382290256253501</v>
      </c>
      <c r="L54">
        <f>(Table2[[#This Row],[6M Return vs Nifty]]-AVERAGE(Table2[6M Return vs Nifty]))/_xlfn.STDEV.P(Table2[6M Return vs Nifty])</f>
        <v>0.47817814581507445</v>
      </c>
      <c r="M54">
        <v>0.94435864977652695</v>
      </c>
      <c r="N54">
        <f>(Table2[[#This Row],[1W Return vs Nifty]]-AVERAGE(Table2[1W Return vs Nifty]))/_xlfn.STDEV.P(Table2[1W Return vs Nifty])</f>
        <v>-0.56325507170630684</v>
      </c>
      <c r="O54">
        <v>1564.95</v>
      </c>
      <c r="P54">
        <v>1609.3951429026199</v>
      </c>
      <c r="Q54">
        <v>1375.03317488579</v>
      </c>
      <c r="R54">
        <v>46.063684342197902</v>
      </c>
      <c r="S54" s="1">
        <f>(Table2[[#This Row],[Close Price]]-Table2[[#This Row],[20D EMA]])/Table2[[#This Row],[20D EMA]]</f>
        <v>-2.3195629253330748E-2</v>
      </c>
      <c r="T54" s="1">
        <f>(Table2[[#This Row],[Close Price]]-Table2[[#This Row],[50D EMA]])/Table2[[#This Row],[50D EMA]]</f>
        <v>-5.0171111338755597E-2</v>
      </c>
      <c r="U54" s="1">
        <f>(Table2[[#This Row],[Close Price]]-Table2[[#This Row],[200D EMA]])/Table2[[#This Row],[200D EMA]]</f>
        <v>0.11171863189916816</v>
      </c>
      <c r="V54">
        <v>0.65707752881336801</v>
      </c>
      <c r="W54">
        <v>1495.85</v>
      </c>
      <c r="X54">
        <v>1531.5</v>
      </c>
      <c r="Y54">
        <v>1478.1</v>
      </c>
      <c r="Z54">
        <v>1533.85</v>
      </c>
      <c r="AA54">
        <v>1451</v>
      </c>
      <c r="AB54">
        <v>1776.75</v>
      </c>
      <c r="AC54" s="1">
        <f>(Table2[[#This Row],[Close Price]]/Table2[[#This Row],[Day Low]])-1</f>
        <v>2.1927332285991419E-2</v>
      </c>
      <c r="AD54" s="1">
        <f>(Table2[[#This Row],[Day High]]/Table2[[#This Row],[Close Price]])-1</f>
        <v>1.8643901481698588E-3</v>
      </c>
      <c r="AE54" s="1">
        <f>(Table2[[#This Row],[Close Price]]/Table2[[#This Row],[Current Week Low]])-1</f>
        <v>3.4199309924903609E-2</v>
      </c>
      <c r="AF54" s="1">
        <f>(Table2[[#This Row],[Current Week High]]/Table2[[#This Row],[Close Price]])-1</f>
        <v>3.4016943054326898E-3</v>
      </c>
      <c r="AG54" s="1">
        <f>(Table2[[#This Row],[Close Price]]/Table2[[#This Row],[Current Month Low]])-1</f>
        <v>5.351481736733299E-2</v>
      </c>
      <c r="AH54" s="1">
        <f>(Table2[[#This Row],[Current Month High]]/Table2[[#This Row],[Close Price]])-1</f>
        <v>0.16230006868805802</v>
      </c>
      <c r="AI54">
        <v>19.775619010237701</v>
      </c>
      <c r="AJ54">
        <v>99.954218443427095</v>
      </c>
      <c r="AK54" t="str">
        <f>IF(AND(Table2[[#This Row],[20D EMA]]&gt;Table2[[#This Row],[50D EMA]],Table2[[#This Row],[50D EMA]]&gt;Table2[[#This Row],[200D EMA]]),"Uptrend","Downtrend/NoTrend")</f>
        <v>Downtrend/NoTrend</v>
      </c>
      <c r="AL54">
        <v>-7.0000000000000007E-2</v>
      </c>
      <c r="AM54" t="s">
        <v>3189</v>
      </c>
      <c r="AN54">
        <v>-6.46</v>
      </c>
      <c r="AO54" t="s">
        <v>3189</v>
      </c>
      <c r="AP54">
        <v>0.15599859987025</v>
      </c>
      <c r="AQ54">
        <f>(Table2[[#This Row],[Sharpe Ratio]]-AVERAGE(Table2[Sharpe Ratio]))/_xlfn.STDEV.P(Table2[Sharpe Ratio])</f>
        <v>1.1111411861823848</v>
      </c>
      <c r="AR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">
        <f>_xlfn.RANK.AVG(Table2[[#This Row],[1Y Return vs Nifty Z-Score]],Table2[1Y Return vs Nifty Z-Score])</f>
        <v>84</v>
      </c>
      <c r="AT54">
        <f>_xlfn.RANK.AVG(Table2[[#This Row],[6M Return vs Nifty Z-Score]],Table2[6M Return vs Nifty Z-Score])</f>
        <v>170</v>
      </c>
      <c r="AU54">
        <f>_xlfn.RANK.AVG(Table2[[#This Row],[Sharpe Ratio Z-Score]],Table2[Sharpe Ratio Z-Score])</f>
        <v>101</v>
      </c>
      <c r="AV54">
        <f>(Table2[[#This Row],[Rank 1Y]]+Table2[[#This Row],[Rank 6M]]+Table2[[#This Row],[Rank Sharpe]])/3</f>
        <v>118.33333333333333</v>
      </c>
    </row>
    <row r="55" spans="1:48" x14ac:dyDescent="0.3">
      <c r="A55" t="s">
        <v>697</v>
      </c>
      <c r="B55" t="s">
        <v>698</v>
      </c>
      <c r="C55" t="s">
        <v>3153</v>
      </c>
      <c r="D55" t="s">
        <v>699</v>
      </c>
      <c r="E55">
        <v>25279.108975250001</v>
      </c>
      <c r="F55">
        <v>366.7</v>
      </c>
      <c r="G55">
        <v>85.929018050556195</v>
      </c>
      <c r="H55">
        <f>(Table2[[#This Row],[1Y Return vs Nifty]]-AVERAGE(Table2[1Y Return vs Nifty]))/_xlfn.STDEV.P(Table2[1Y Return vs Nifty])</f>
        <v>1.3203270677499412</v>
      </c>
      <c r="I55">
        <v>-0.41053311856244301</v>
      </c>
      <c r="J55">
        <f>(Table2[[#This Row],[1M Return vs Nifty]]-AVERAGE(Table2[1M Return vs Nifty]))/_xlfn.STDEV.P(Table2[1M Return vs Nifty])</f>
        <v>-0.39365459928994323</v>
      </c>
      <c r="K55">
        <v>80.299813350628099</v>
      </c>
      <c r="L55">
        <f>(Table2[[#This Row],[6M Return vs Nifty]]-AVERAGE(Table2[6M Return vs Nifty]))/_xlfn.STDEV.P(Table2[6M Return vs Nifty])</f>
        <v>2.4364371376500205</v>
      </c>
      <c r="M55">
        <v>4.1605131127665702</v>
      </c>
      <c r="N55">
        <f>(Table2[[#This Row],[1W Return vs Nifty]]-AVERAGE(Table2[1W Return vs Nifty]))/_xlfn.STDEV.P(Table2[1W Return vs Nifty])</f>
        <v>5.8302541399718737E-2</v>
      </c>
      <c r="O55">
        <v>352.3</v>
      </c>
      <c r="P55">
        <v>337.59660370616399</v>
      </c>
      <c r="Q55">
        <v>271.82001200907001</v>
      </c>
      <c r="R55">
        <v>67.327866298757598</v>
      </c>
      <c r="S55" s="1">
        <f>(Table2[[#This Row],[Close Price]]-Table2[[#This Row],[20D EMA]])/Table2[[#This Row],[20D EMA]]</f>
        <v>4.0874254896395054E-2</v>
      </c>
      <c r="T55" s="1">
        <f>(Table2[[#This Row],[Close Price]]-Table2[[#This Row],[50D EMA]])/Table2[[#This Row],[50D EMA]]</f>
        <v>8.6207609834744958E-2</v>
      </c>
      <c r="U55" s="1">
        <f>(Table2[[#This Row],[Close Price]]-Table2[[#This Row],[200D EMA]])/Table2[[#This Row],[200D EMA]]</f>
        <v>0.34905446177290306</v>
      </c>
      <c r="V55">
        <v>0.47072200040210799</v>
      </c>
      <c r="W55">
        <v>358.3</v>
      </c>
      <c r="X55">
        <v>373.5</v>
      </c>
      <c r="Y55">
        <v>352</v>
      </c>
      <c r="Z55">
        <v>373.5</v>
      </c>
      <c r="AA55">
        <v>334.65</v>
      </c>
      <c r="AB55">
        <v>390.85</v>
      </c>
      <c r="AC55" s="1">
        <f>(Table2[[#This Row],[Close Price]]/Table2[[#This Row],[Day Low]])-1</f>
        <v>2.3444041306168062E-2</v>
      </c>
      <c r="AD55" s="1">
        <f>(Table2[[#This Row],[Day High]]/Table2[[#This Row],[Close Price]])-1</f>
        <v>1.8543768748295664E-2</v>
      </c>
      <c r="AE55" s="1">
        <f>(Table2[[#This Row],[Close Price]]/Table2[[#This Row],[Current Week Low]])-1</f>
        <v>4.1761363636363624E-2</v>
      </c>
      <c r="AF55" s="1">
        <f>(Table2[[#This Row],[Current Week High]]/Table2[[#This Row],[Close Price]])-1</f>
        <v>1.8543768748295664E-2</v>
      </c>
      <c r="AG55" s="1">
        <f>(Table2[[#This Row],[Close Price]]/Table2[[#This Row],[Current Month Low]])-1</f>
        <v>9.5771701777977114E-2</v>
      </c>
      <c r="AH55" s="1">
        <f>(Table2[[#This Row],[Current Month High]]/Table2[[#This Row],[Close Price]])-1</f>
        <v>6.5857649304608801E-2</v>
      </c>
      <c r="AI55">
        <v>6.5857649304608801</v>
      </c>
      <c r="AJ55">
        <v>116.661742983751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0.1</v>
      </c>
      <c r="AM55" t="s">
        <v>3188</v>
      </c>
      <c r="AN55">
        <v>2.2599999999999998</v>
      </c>
      <c r="AO55" t="s">
        <v>3188</v>
      </c>
      <c r="AP55">
        <v>8.6964157660532004E-2</v>
      </c>
      <c r="AQ55">
        <f>(Table2[[#This Row],[Sharpe Ratio]]-AVERAGE(Table2[Sharpe Ratio]))/_xlfn.STDEV.P(Table2[Sharpe Ratio])</f>
        <v>0.31035808486726713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3.7317702323770043</v>
      </c>
      <c r="AS55">
        <f>_xlfn.RANK.AVG(Table2[[#This Row],[1Y Return vs Nifty Z-Score]],Table2[1Y Return vs Nifty Z-Score])</f>
        <v>63</v>
      </c>
      <c r="AT55">
        <f>_xlfn.RANK.AVG(Table2[[#This Row],[6M Return vs Nifty Z-Score]],Table2[6M Return vs Nifty Z-Score])</f>
        <v>22</v>
      </c>
      <c r="AU55">
        <f>_xlfn.RANK.AVG(Table2[[#This Row],[Sharpe Ratio Z-Score]],Table2[Sharpe Ratio Z-Score])</f>
        <v>272</v>
      </c>
      <c r="AV55">
        <f>(Table2[[#This Row],[Rank 1Y]]+Table2[[#This Row],[Rank 6M]]+Table2[[#This Row],[Rank Sharpe]])/3</f>
        <v>119</v>
      </c>
    </row>
    <row r="56" spans="1:48" x14ac:dyDescent="0.3">
      <c r="A56" t="s">
        <v>817</v>
      </c>
      <c r="B56" t="s">
        <v>818</v>
      </c>
      <c r="C56" t="s">
        <v>3150</v>
      </c>
      <c r="D56" t="s">
        <v>290</v>
      </c>
      <c r="E56">
        <v>19236.1446</v>
      </c>
      <c r="F56">
        <v>1679.25</v>
      </c>
      <c r="G56">
        <v>87.416027033497599</v>
      </c>
      <c r="H56">
        <f>(Table2[[#This Row],[1Y Return vs Nifty]]-AVERAGE(Table2[1Y Return vs Nifty]))/_xlfn.STDEV.P(Table2[1Y Return vs Nifty])</f>
        <v>1.3491195916036713</v>
      </c>
      <c r="I56">
        <v>13.878800869433</v>
      </c>
      <c r="J56">
        <f>(Table2[[#This Row],[1M Return vs Nifty]]-AVERAGE(Table2[1M Return vs Nifty]))/_xlfn.STDEV.P(Table2[1M Return vs Nifty])</f>
        <v>1.0139727897913573</v>
      </c>
      <c r="K56">
        <v>12.8627811477711</v>
      </c>
      <c r="L56">
        <f>(Table2[[#This Row],[6M Return vs Nifty]]-AVERAGE(Table2[6M Return vs Nifty]))/_xlfn.STDEV.P(Table2[6M Return vs Nifty])</f>
        <v>0.23242121920318454</v>
      </c>
      <c r="M56">
        <v>22.546456510786602</v>
      </c>
      <c r="N56">
        <f>(Table2[[#This Row],[1W Return vs Nifty]]-AVERAGE(Table2[1W Return vs Nifty]))/_xlfn.STDEV.P(Table2[1W Return vs Nifty])</f>
        <v>3.6115905518739844</v>
      </c>
      <c r="O56">
        <v>1546.71</v>
      </c>
      <c r="P56">
        <v>1617.91364611066</v>
      </c>
      <c r="Q56">
        <v>1513.3566702529699</v>
      </c>
      <c r="R56">
        <v>69.278401619118796</v>
      </c>
      <c r="S56" s="1">
        <f>(Table2[[#This Row],[Close Price]]-Table2[[#This Row],[20D EMA]])/Table2[[#This Row],[20D EMA]]</f>
        <v>8.5691564675989651E-2</v>
      </c>
      <c r="T56" s="1">
        <f>(Table2[[#This Row],[Close Price]]-Table2[[#This Row],[50D EMA]])/Table2[[#This Row],[50D EMA]]</f>
        <v>3.7910771095100076E-2</v>
      </c>
      <c r="U56" s="1">
        <f>(Table2[[#This Row],[Close Price]]-Table2[[#This Row],[200D EMA]])/Table2[[#This Row],[200D EMA]]</f>
        <v>0.10961945257709779</v>
      </c>
      <c r="V56">
        <v>0.79479383922370594</v>
      </c>
      <c r="W56">
        <v>1640.45</v>
      </c>
      <c r="X56">
        <v>1719.95</v>
      </c>
      <c r="Y56">
        <v>1415</v>
      </c>
      <c r="Z56">
        <v>1736</v>
      </c>
      <c r="AA56">
        <v>1370</v>
      </c>
      <c r="AB56">
        <v>1736</v>
      </c>
      <c r="AC56" s="1">
        <f>(Table2[[#This Row],[Close Price]]/Table2[[#This Row],[Day Low]])-1</f>
        <v>2.3652046694504492E-2</v>
      </c>
      <c r="AD56" s="1">
        <f>(Table2[[#This Row],[Day High]]/Table2[[#This Row],[Close Price]])-1</f>
        <v>2.4237010570195006E-2</v>
      </c>
      <c r="AE56" s="1">
        <f>(Table2[[#This Row],[Close Price]]/Table2[[#This Row],[Current Week Low]])-1</f>
        <v>0.18674911660777394</v>
      </c>
      <c r="AF56" s="1">
        <f>(Table2[[#This Row],[Current Week High]]/Table2[[#This Row],[Close Price]])-1</f>
        <v>3.3794848890873919E-2</v>
      </c>
      <c r="AG56" s="1">
        <f>(Table2[[#This Row],[Close Price]]/Table2[[#This Row],[Current Month Low]])-1</f>
        <v>0.22572992700729921</v>
      </c>
      <c r="AH56" s="1">
        <f>(Table2[[#This Row],[Current Month High]]/Table2[[#This Row],[Close Price]])-1</f>
        <v>3.3794848890873919E-2</v>
      </c>
      <c r="AI56">
        <v>68.7539079946404</v>
      </c>
      <c r="AJ56">
        <v>149.350360086123</v>
      </c>
      <c r="AK56" t="str">
        <f>IF(AND(Table2[[#This Row],[20D EMA]]&gt;Table2[[#This Row],[50D EMA]],Table2[[#This Row],[50D EMA]]&gt;Table2[[#This Row],[200D EMA]]),"Uptrend","Downtrend/NoTrend")</f>
        <v>Downtrend/NoTrend</v>
      </c>
      <c r="AL56">
        <v>-0.01</v>
      </c>
      <c r="AM56" t="s">
        <v>3189</v>
      </c>
      <c r="AN56">
        <v>12.24</v>
      </c>
      <c r="AO56" t="s">
        <v>3188</v>
      </c>
      <c r="AP56">
        <v>0.16853696190599399</v>
      </c>
      <c r="AQ56">
        <f>(Table2[[#This Row],[Sharpe Ratio]]-AVERAGE(Table2[Sharpe Ratio]))/_xlfn.STDEV.P(Table2[Sharpe Ratio])</f>
        <v>1.2565832020082386</v>
      </c>
      <c r="AR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">
        <f>_xlfn.RANK.AVG(Table2[[#This Row],[1Y Return vs Nifty Z-Score]],Table2[1Y Return vs Nifty Z-Score])</f>
        <v>62</v>
      </c>
      <c r="AT56">
        <f>_xlfn.RANK.AVG(Table2[[#This Row],[6M Return vs Nifty Z-Score]],Table2[6M Return vs Nifty Z-Score])</f>
        <v>224</v>
      </c>
      <c r="AU56">
        <f>_xlfn.RANK.AVG(Table2[[#This Row],[Sharpe Ratio Z-Score]],Table2[Sharpe Ratio Z-Score])</f>
        <v>74</v>
      </c>
      <c r="AV56">
        <f>(Table2[[#This Row],[Rank 1Y]]+Table2[[#This Row],[Rank 6M]]+Table2[[#This Row],[Rank Sharpe]])/3</f>
        <v>120</v>
      </c>
    </row>
    <row r="57" spans="1:48" x14ac:dyDescent="0.3">
      <c r="A57" t="s">
        <v>1391</v>
      </c>
      <c r="B57" t="s">
        <v>1392</v>
      </c>
      <c r="C57" t="s">
        <v>3151</v>
      </c>
      <c r="D57" t="s">
        <v>85</v>
      </c>
      <c r="E57">
        <v>8024.5668131849998</v>
      </c>
      <c r="F57">
        <v>3277.95</v>
      </c>
      <c r="G57">
        <v>40.049928477774102</v>
      </c>
      <c r="H57">
        <f>(Table2[[#This Row],[1Y Return vs Nifty]]-AVERAGE(Table2[1Y Return vs Nifty]))/_xlfn.STDEV.P(Table2[1Y Return vs Nifty])</f>
        <v>0.43198355667123667</v>
      </c>
      <c r="I57">
        <v>18.835423008680198</v>
      </c>
      <c r="J57">
        <f>(Table2[[#This Row],[1M Return vs Nifty]]-AVERAGE(Table2[1M Return vs Nifty]))/_xlfn.STDEV.P(Table2[1M Return vs Nifty])</f>
        <v>1.5022444675611251</v>
      </c>
      <c r="K57">
        <v>28.000093744712601</v>
      </c>
      <c r="L57">
        <f>(Table2[[#This Row],[6M Return vs Nifty]]-AVERAGE(Table2[6M Return vs Nifty]))/_xlfn.STDEV.P(Table2[6M Return vs Nifty])</f>
        <v>0.72714758595381745</v>
      </c>
      <c r="M57">
        <v>7.7907061651536598</v>
      </c>
      <c r="N57">
        <f>(Table2[[#This Row],[1W Return vs Nifty]]-AVERAGE(Table2[1W Return vs Nifty]))/_xlfn.STDEV.P(Table2[1W Return vs Nifty])</f>
        <v>0.75987771595089892</v>
      </c>
      <c r="O57">
        <v>3021.21</v>
      </c>
      <c r="P57">
        <v>3030.7453353065098</v>
      </c>
      <c r="Q57">
        <v>2782.80095379459</v>
      </c>
      <c r="R57">
        <v>82.143165882021293</v>
      </c>
      <c r="S57" s="1">
        <f>(Table2[[#This Row],[Close Price]]-Table2[[#This Row],[20D EMA]])/Table2[[#This Row],[20D EMA]]</f>
        <v>8.4979197076667887E-2</v>
      </c>
      <c r="T57" s="1">
        <f>(Table2[[#This Row],[Close Price]]-Table2[[#This Row],[50D EMA]])/Table2[[#This Row],[50D EMA]]</f>
        <v>8.1565633975805282E-2</v>
      </c>
      <c r="U57" s="1">
        <f>(Table2[[#This Row],[Close Price]]-Table2[[#This Row],[200D EMA]])/Table2[[#This Row],[200D EMA]]</f>
        <v>0.1779318946726072</v>
      </c>
      <c r="V57">
        <v>1.0613072575035301</v>
      </c>
      <c r="W57">
        <v>3130.85</v>
      </c>
      <c r="X57">
        <v>3293.95</v>
      </c>
      <c r="Y57">
        <v>2926.5</v>
      </c>
      <c r="Z57">
        <v>3293.95</v>
      </c>
      <c r="AA57">
        <v>2784</v>
      </c>
      <c r="AB57">
        <v>3293.95</v>
      </c>
      <c r="AC57" s="1">
        <f>(Table2[[#This Row],[Close Price]]/Table2[[#This Row],[Day Low]])-1</f>
        <v>4.698404586613858E-2</v>
      </c>
      <c r="AD57" s="1">
        <f>(Table2[[#This Row],[Day High]]/Table2[[#This Row],[Close Price]])-1</f>
        <v>4.8810994676551367E-3</v>
      </c>
      <c r="AE57" s="1">
        <f>(Table2[[#This Row],[Close Price]]/Table2[[#This Row],[Current Week Low]])-1</f>
        <v>0.12009226037929266</v>
      </c>
      <c r="AF57" s="1">
        <f>(Table2[[#This Row],[Current Week High]]/Table2[[#This Row],[Close Price]])-1</f>
        <v>4.8810994676551367E-3</v>
      </c>
      <c r="AG57" s="1">
        <f>(Table2[[#This Row],[Close Price]]/Table2[[#This Row],[Current Month Low]])-1</f>
        <v>0.17742456896551717</v>
      </c>
      <c r="AH57" s="1">
        <f>(Table2[[#This Row],[Current Month High]]/Table2[[#This Row],[Close Price]])-1</f>
        <v>4.8810994676551367E-3</v>
      </c>
      <c r="AI57">
        <v>7.5351973031925397</v>
      </c>
      <c r="AJ57">
        <v>83.844643858665094</v>
      </c>
      <c r="AK57" t="str">
        <f>IF(AND(Table2[[#This Row],[20D EMA]]&gt;Table2[[#This Row],[50D EMA]],Table2[[#This Row],[50D EMA]]&gt;Table2[[#This Row],[200D EMA]]),"Uptrend","Downtrend/NoTrend")</f>
        <v>Downtrend/NoTrend</v>
      </c>
      <c r="AL57">
        <v>0.04</v>
      </c>
      <c r="AM57" t="s">
        <v>3188</v>
      </c>
      <c r="AN57">
        <v>12.97</v>
      </c>
      <c r="AO57" t="s">
        <v>3188</v>
      </c>
      <c r="AP57">
        <v>0.17916014686541801</v>
      </c>
      <c r="AQ57">
        <f>(Table2[[#This Row],[Sharpe Ratio]]-AVERAGE(Table2[Sharpe Ratio]))/_xlfn.STDEV.P(Table2[Sharpe Ratio])</f>
        <v>1.3798096195087797</v>
      </c>
      <c r="AR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">
        <f>_xlfn.RANK.AVG(Table2[[#This Row],[1Y Return vs Nifty Z-Score]],Table2[1Y Return vs Nifty Z-Score])</f>
        <v>177</v>
      </c>
      <c r="AT57">
        <f>_xlfn.RANK.AVG(Table2[[#This Row],[6M Return vs Nifty Z-Score]],Table2[6M Return vs Nifty Z-Score])</f>
        <v>127</v>
      </c>
      <c r="AU57">
        <f>_xlfn.RANK.AVG(Table2[[#This Row],[Sharpe Ratio Z-Score]],Table2[Sharpe Ratio Z-Score])</f>
        <v>57</v>
      </c>
      <c r="AV57">
        <f>(Table2[[#This Row],[Rank 1Y]]+Table2[[#This Row],[Rank 6M]]+Table2[[#This Row],[Rank Sharpe]])/3</f>
        <v>120.33333333333333</v>
      </c>
    </row>
    <row r="58" spans="1:48" x14ac:dyDescent="0.3">
      <c r="A58" t="s">
        <v>901</v>
      </c>
      <c r="B58" t="s">
        <v>902</v>
      </c>
      <c r="C58" t="s">
        <v>3146</v>
      </c>
      <c r="D58" t="s">
        <v>51</v>
      </c>
      <c r="E58">
        <v>16694.828850959999</v>
      </c>
      <c r="F58">
        <v>2196.35</v>
      </c>
      <c r="G58">
        <v>47.640342272173498</v>
      </c>
      <c r="H58">
        <f>(Table2[[#This Row],[1Y Return vs Nifty]]-AVERAGE(Table2[1Y Return vs Nifty]))/_xlfn.STDEV.P(Table2[1Y Return vs Nifty])</f>
        <v>0.57895453851602974</v>
      </c>
      <c r="I58">
        <v>17.803658054127499</v>
      </c>
      <c r="J58">
        <f>(Table2[[#This Row],[1M Return vs Nifty]]-AVERAGE(Table2[1M Return vs Nifty]))/_xlfn.STDEV.P(Table2[1M Return vs Nifty])</f>
        <v>1.4006063778962938</v>
      </c>
      <c r="K58">
        <v>61.788460436953102</v>
      </c>
      <c r="L58">
        <f>(Table2[[#This Row],[6M Return vs Nifty]]-AVERAGE(Table2[6M Return vs Nifty]))/_xlfn.STDEV.P(Table2[6M Return vs Nifty])</f>
        <v>1.831438442407936</v>
      </c>
      <c r="M58">
        <v>7.7740162022903201</v>
      </c>
      <c r="N58">
        <f>(Table2[[#This Row],[1W Return vs Nifty]]-AVERAGE(Table2[1W Return vs Nifty]))/_xlfn.STDEV.P(Table2[1W Return vs Nifty])</f>
        <v>0.75665219503778924</v>
      </c>
      <c r="O58">
        <v>2021.56</v>
      </c>
      <c r="P58">
        <v>1952.4017777198801</v>
      </c>
      <c r="Q58">
        <v>1653.0369678166901</v>
      </c>
      <c r="R58">
        <v>75.527966187448897</v>
      </c>
      <c r="S58" s="1">
        <f>(Table2[[#This Row],[Close Price]]-Table2[[#This Row],[20D EMA]])/Table2[[#This Row],[20D EMA]]</f>
        <v>8.6462929618710285E-2</v>
      </c>
      <c r="T58" s="1">
        <f>(Table2[[#This Row],[Close Price]]-Table2[[#This Row],[50D EMA]])/Table2[[#This Row],[50D EMA]]</f>
        <v>0.12494775668818314</v>
      </c>
      <c r="U58" s="1">
        <f>(Table2[[#This Row],[Close Price]]-Table2[[#This Row],[200D EMA]])/Table2[[#This Row],[200D EMA]]</f>
        <v>0.32867566954713096</v>
      </c>
      <c r="V58">
        <v>0.59623331617666497</v>
      </c>
      <c r="W58">
        <v>2099.9</v>
      </c>
      <c r="X58">
        <v>2200</v>
      </c>
      <c r="Y58">
        <v>1945</v>
      </c>
      <c r="Z58">
        <v>2200</v>
      </c>
      <c r="AA58">
        <v>1914.55</v>
      </c>
      <c r="AB58">
        <v>2200</v>
      </c>
      <c r="AC58" s="1">
        <f>(Table2[[#This Row],[Close Price]]/Table2[[#This Row],[Day Low]])-1</f>
        <v>4.593075860755258E-2</v>
      </c>
      <c r="AD58" s="1">
        <f>(Table2[[#This Row],[Day High]]/Table2[[#This Row],[Close Price]])-1</f>
        <v>1.6618480661096946E-3</v>
      </c>
      <c r="AE58" s="1">
        <f>(Table2[[#This Row],[Close Price]]/Table2[[#This Row],[Current Week Low]])-1</f>
        <v>0.12922879177377888</v>
      </c>
      <c r="AF58" s="1">
        <f>(Table2[[#This Row],[Current Week High]]/Table2[[#This Row],[Close Price]])-1</f>
        <v>1.6618480661096946E-3</v>
      </c>
      <c r="AG58" s="1">
        <f>(Table2[[#This Row],[Close Price]]/Table2[[#This Row],[Current Month Low]])-1</f>
        <v>0.14718863440495156</v>
      </c>
      <c r="AH58" s="1">
        <f>(Table2[[#This Row],[Current Month High]]/Table2[[#This Row],[Close Price]])-1</f>
        <v>1.6618480661096946E-3</v>
      </c>
      <c r="AI58">
        <v>0.16618480661096899</v>
      </c>
      <c r="AJ58">
        <v>86.447368421052602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0.14000000000000001</v>
      </c>
      <c r="AM58" t="s">
        <v>3188</v>
      </c>
      <c r="AN58">
        <v>9.15</v>
      </c>
      <c r="AO58" t="s">
        <v>3188</v>
      </c>
      <c r="AP58">
        <v>0.11943852959383799</v>
      </c>
      <c r="AQ58">
        <f>(Table2[[#This Row],[Sharpe Ratio]]-AVERAGE(Table2[Sharpe Ratio]))/_xlfn.STDEV.P(Table2[Sharpe Ratio])</f>
        <v>0.68705307127729232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5.2547046251353411</v>
      </c>
      <c r="AS58">
        <f>_xlfn.RANK.AVG(Table2[[#This Row],[1Y Return vs Nifty Z-Score]],Table2[1Y Return vs Nifty Z-Score])</f>
        <v>147</v>
      </c>
      <c r="AT58">
        <f>_xlfn.RANK.AVG(Table2[[#This Row],[6M Return vs Nifty Z-Score]],Table2[6M Return vs Nifty Z-Score])</f>
        <v>42</v>
      </c>
      <c r="AU58">
        <f>_xlfn.RANK.AVG(Table2[[#This Row],[Sharpe Ratio Z-Score]],Table2[Sharpe Ratio Z-Score])</f>
        <v>173</v>
      </c>
      <c r="AV58">
        <f>(Table2[[#This Row],[Rank 1Y]]+Table2[[#This Row],[Rank 6M]]+Table2[[#This Row],[Rank Sharpe]])/3</f>
        <v>120.66666666666667</v>
      </c>
    </row>
    <row r="59" spans="1:48" x14ac:dyDescent="0.3">
      <c r="A59" t="s">
        <v>809</v>
      </c>
      <c r="B59" t="s">
        <v>810</v>
      </c>
      <c r="C59" t="s">
        <v>3146</v>
      </c>
      <c r="D59" t="s">
        <v>51</v>
      </c>
      <c r="E59">
        <v>19550.116276825</v>
      </c>
      <c r="F59">
        <v>1234.25</v>
      </c>
      <c r="G59">
        <v>159.73374197165001</v>
      </c>
      <c r="H59">
        <f>(Table2[[#This Row],[1Y Return vs Nifty]]-AVERAGE(Table2[1Y Return vs Nifty]))/_xlfn.STDEV.P(Table2[1Y Return vs Nifty])</f>
        <v>2.7493865410912552</v>
      </c>
      <c r="I59">
        <v>8.0416244657267093</v>
      </c>
      <c r="J59">
        <f>(Table2[[#This Row],[1M Return vs Nifty]]-AVERAGE(Table2[1M Return vs Nifty]))/_xlfn.STDEV.P(Table2[1M Return vs Nifty])</f>
        <v>0.43895862974311067</v>
      </c>
      <c r="K59">
        <v>62.015291865745297</v>
      </c>
      <c r="L59">
        <f>(Table2[[#This Row],[6M Return vs Nifty]]-AVERAGE(Table2[6M Return vs Nifty]))/_xlfn.STDEV.P(Table2[6M Return vs Nifty])</f>
        <v>1.8388518777791452</v>
      </c>
      <c r="M59">
        <v>5.1379389751962004</v>
      </c>
      <c r="N59">
        <f>(Table2[[#This Row],[1W Return vs Nifty]]-AVERAGE(Table2[1W Return vs Nifty]))/_xlfn.STDEV.P(Table2[1W Return vs Nifty])</f>
        <v>0.24720095813653339</v>
      </c>
      <c r="O59">
        <v>1169.6600000000001</v>
      </c>
      <c r="P59">
        <v>1134.45747769575</v>
      </c>
      <c r="Q59">
        <v>886.73349269424898</v>
      </c>
      <c r="R59">
        <v>67.399139493531095</v>
      </c>
      <c r="S59" s="1">
        <f>(Table2[[#This Row],[Close Price]]-Table2[[#This Row],[20D EMA]])/Table2[[#This Row],[20D EMA]]</f>
        <v>5.5221175384299638E-2</v>
      </c>
      <c r="T59" s="1">
        <f>(Table2[[#This Row],[Close Price]]-Table2[[#This Row],[50D EMA]])/Table2[[#This Row],[50D EMA]]</f>
        <v>8.7964973801348059E-2</v>
      </c>
      <c r="U59" s="1">
        <f>(Table2[[#This Row],[Close Price]]-Table2[[#This Row],[200D EMA]])/Table2[[#This Row],[200D EMA]]</f>
        <v>0.3919063734131184</v>
      </c>
      <c r="V59">
        <v>0.32408930126048902</v>
      </c>
      <c r="W59">
        <v>1172.3499999999999</v>
      </c>
      <c r="X59">
        <v>1239.5</v>
      </c>
      <c r="Y59">
        <v>1095.0999999999999</v>
      </c>
      <c r="Z59">
        <v>1239.5</v>
      </c>
      <c r="AA59">
        <v>1085.8</v>
      </c>
      <c r="AB59">
        <v>1309.9000000000001</v>
      </c>
      <c r="AC59" s="1">
        <f>(Table2[[#This Row],[Close Price]]/Table2[[#This Row],[Day Low]])-1</f>
        <v>5.2799931760993069E-2</v>
      </c>
      <c r="AD59" s="1">
        <f>(Table2[[#This Row],[Day High]]/Table2[[#This Row],[Close Price]])-1</f>
        <v>4.2535953007900584E-3</v>
      </c>
      <c r="AE59" s="1">
        <f>(Table2[[#This Row],[Close Price]]/Table2[[#This Row],[Current Week Low]])-1</f>
        <v>0.12706602136791179</v>
      </c>
      <c r="AF59" s="1">
        <f>(Table2[[#This Row],[Current Week High]]/Table2[[#This Row],[Close Price]])-1</f>
        <v>4.2535953007900584E-3</v>
      </c>
      <c r="AG59" s="1">
        <f>(Table2[[#This Row],[Close Price]]/Table2[[#This Row],[Current Month Low]])-1</f>
        <v>0.13671946951556468</v>
      </c>
      <c r="AH59" s="1">
        <f>(Table2[[#This Row],[Current Month High]]/Table2[[#This Row],[Close Price]])-1</f>
        <v>6.1292282762811512E-2</v>
      </c>
      <c r="AI59">
        <v>6.1292282762811503</v>
      </c>
      <c r="AJ59">
        <v>192.47630331753501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0.27</v>
      </c>
      <c r="AM59" t="s">
        <v>3188</v>
      </c>
      <c r="AN59">
        <v>0.69</v>
      </c>
      <c r="AO59" t="s">
        <v>3188</v>
      </c>
      <c r="AP59">
        <v>7.5185901025914006E-2</v>
      </c>
      <c r="AQ59">
        <f>(Table2[[#This Row],[Sharpe Ratio]]-AVERAGE(Table2[Sharpe Ratio]))/_xlfn.STDEV.P(Table2[Sharpe Ratio])</f>
        <v>0.173733110810085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5.4481311175601288</v>
      </c>
      <c r="AS59">
        <f>_xlfn.RANK.AVG(Table2[[#This Row],[1Y Return vs Nifty Z-Score]],Table2[1Y Return vs Nifty Z-Score])</f>
        <v>20</v>
      </c>
      <c r="AT59">
        <f>_xlfn.RANK.AVG(Table2[[#This Row],[6M Return vs Nifty Z-Score]],Table2[6M Return vs Nifty Z-Score])</f>
        <v>41</v>
      </c>
      <c r="AU59">
        <f>_xlfn.RANK.AVG(Table2[[#This Row],[Sharpe Ratio Z-Score]],Table2[Sharpe Ratio Z-Score])</f>
        <v>303</v>
      </c>
      <c r="AV59">
        <f>(Table2[[#This Row],[Rank 1Y]]+Table2[[#This Row],[Rank 6M]]+Table2[[#This Row],[Rank Sharpe]])/3</f>
        <v>121.33333333333333</v>
      </c>
    </row>
    <row r="60" spans="1:48" x14ac:dyDescent="0.3">
      <c r="A60" t="s">
        <v>613</v>
      </c>
      <c r="B60" t="s">
        <v>614</v>
      </c>
      <c r="C60" t="s">
        <v>3140</v>
      </c>
      <c r="D60" t="s">
        <v>454</v>
      </c>
      <c r="E60">
        <v>31869.044999999998</v>
      </c>
      <c r="F60">
        <v>907.95</v>
      </c>
      <c r="G60">
        <v>129.945964046543</v>
      </c>
      <c r="H60">
        <f>(Table2[[#This Row],[1Y Return vs Nifty]]-AVERAGE(Table2[1Y Return vs Nifty]))/_xlfn.STDEV.P(Table2[1Y Return vs Nifty])</f>
        <v>2.1726144325854051</v>
      </c>
      <c r="I60">
        <v>13.7981478812462</v>
      </c>
      <c r="J60">
        <f>(Table2[[#This Row],[1M Return vs Nifty]]-AVERAGE(Table2[1M Return vs Nifty]))/_xlfn.STDEV.P(Table2[1M Return vs Nifty])</f>
        <v>1.0060277480365514</v>
      </c>
      <c r="K60">
        <v>17.349136268350801</v>
      </c>
      <c r="L60">
        <f>(Table2[[#This Row],[6M Return vs Nifty]]-AVERAGE(Table2[6M Return vs Nifty]))/_xlfn.STDEV.P(Table2[6M Return vs Nifty])</f>
        <v>0.37904686061366499</v>
      </c>
      <c r="M60">
        <v>7.8032318120626796</v>
      </c>
      <c r="N60">
        <f>(Table2[[#This Row],[1W Return vs Nifty]]-AVERAGE(Table2[1W Return vs Nifty]))/_xlfn.STDEV.P(Table2[1W Return vs Nifty])</f>
        <v>0.76229843649929607</v>
      </c>
      <c r="O60">
        <v>816.09</v>
      </c>
      <c r="P60">
        <v>789.17819064266996</v>
      </c>
      <c r="Q60">
        <v>689.41400825936205</v>
      </c>
      <c r="R60">
        <v>74.370449832933303</v>
      </c>
      <c r="S60" s="1">
        <f>(Table2[[#This Row],[Close Price]]-Table2[[#This Row],[20D EMA]])/Table2[[#This Row],[20D EMA]]</f>
        <v>0.11256111458295043</v>
      </c>
      <c r="T60" s="1">
        <f>(Table2[[#This Row],[Close Price]]-Table2[[#This Row],[50D EMA]])/Table2[[#This Row],[50D EMA]]</f>
        <v>0.15050062300962455</v>
      </c>
      <c r="U60" s="1">
        <f>(Table2[[#This Row],[Close Price]]-Table2[[#This Row],[200D EMA]])/Table2[[#This Row],[200D EMA]]</f>
        <v>0.31698803494347233</v>
      </c>
      <c r="V60">
        <v>1.65694698588876</v>
      </c>
      <c r="W60">
        <v>880</v>
      </c>
      <c r="X60">
        <v>920</v>
      </c>
      <c r="Y60">
        <v>803.05</v>
      </c>
      <c r="Z60">
        <v>920</v>
      </c>
      <c r="AA60">
        <v>747.25</v>
      </c>
      <c r="AB60">
        <v>920</v>
      </c>
      <c r="AC60" s="1">
        <f>(Table2[[#This Row],[Close Price]]/Table2[[#This Row],[Day Low]])-1</f>
        <v>3.1761363636363615E-2</v>
      </c>
      <c r="AD60" s="1">
        <f>(Table2[[#This Row],[Day High]]/Table2[[#This Row],[Close Price]])-1</f>
        <v>1.3271655928189796E-2</v>
      </c>
      <c r="AE60" s="1">
        <f>(Table2[[#This Row],[Close Price]]/Table2[[#This Row],[Current Week Low]])-1</f>
        <v>0.13062698462113209</v>
      </c>
      <c r="AF60" s="1">
        <f>(Table2[[#This Row],[Current Week High]]/Table2[[#This Row],[Close Price]])-1</f>
        <v>1.3271655928189796E-2</v>
      </c>
      <c r="AG60" s="1">
        <f>(Table2[[#This Row],[Close Price]]/Table2[[#This Row],[Current Month Low]])-1</f>
        <v>0.21505520240883236</v>
      </c>
      <c r="AH60" s="1">
        <f>(Table2[[#This Row],[Current Month High]]/Table2[[#This Row],[Close Price]])-1</f>
        <v>1.3271655928189796E-2</v>
      </c>
      <c r="AI60">
        <v>6.8340767663417497</v>
      </c>
      <c r="AJ60">
        <v>174.803268765133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0.13</v>
      </c>
      <c r="AM60" t="s">
        <v>3188</v>
      </c>
      <c r="AN60">
        <v>18.690000000000001</v>
      </c>
      <c r="AO60" t="s">
        <v>3188</v>
      </c>
      <c r="AP60">
        <v>0.130942183238554</v>
      </c>
      <c r="AQ60">
        <f>(Table2[[#This Row],[Sharpe Ratio]]-AVERAGE(Table2[Sharpe Ratio]))/_xlfn.STDEV.P(Table2[Sharpe Ratio])</f>
        <v>0.82049271599964602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5.1404801937345637</v>
      </c>
      <c r="AS60">
        <f>_xlfn.RANK.AVG(Table2[[#This Row],[1Y Return vs Nifty Z-Score]],Table2[1Y Return vs Nifty Z-Score])</f>
        <v>33</v>
      </c>
      <c r="AT60">
        <f>_xlfn.RANK.AVG(Table2[[#This Row],[6M Return vs Nifty Z-Score]],Table2[6M Return vs Nifty Z-Score])</f>
        <v>192</v>
      </c>
      <c r="AU60">
        <f>_xlfn.RANK.AVG(Table2[[#This Row],[Sharpe Ratio Z-Score]],Table2[Sharpe Ratio Z-Score])</f>
        <v>144</v>
      </c>
      <c r="AV60">
        <f>(Table2[[#This Row],[Rank 1Y]]+Table2[[#This Row],[Rank 6M]]+Table2[[#This Row],[Rank Sharpe]])/3</f>
        <v>123</v>
      </c>
    </row>
    <row r="61" spans="1:48" x14ac:dyDescent="0.3">
      <c r="A61" t="s">
        <v>1508</v>
      </c>
      <c r="B61" t="s">
        <v>1509</v>
      </c>
      <c r="C61" t="s">
        <v>3150</v>
      </c>
      <c r="D61" t="s">
        <v>166</v>
      </c>
      <c r="E61">
        <v>6811.9482373800001</v>
      </c>
      <c r="F61">
        <v>436.15</v>
      </c>
      <c r="G61">
        <v>40.284825195208001</v>
      </c>
      <c r="H61">
        <f>(Table2[[#This Row],[1Y Return vs Nifty]]-AVERAGE(Table2[1Y Return vs Nifty]))/_xlfn.STDEV.P(Table2[1Y Return vs Nifty])</f>
        <v>0.43653179371449924</v>
      </c>
      <c r="I61">
        <v>18.856411421008801</v>
      </c>
      <c r="J61">
        <f>(Table2[[#This Row],[1M Return vs Nifty]]-AVERAGE(Table2[1M Return vs Nifty]))/_xlfn.STDEV.P(Table2[1M Return vs Nifty])</f>
        <v>1.5043120141711976</v>
      </c>
      <c r="K61">
        <v>24.673913186574499</v>
      </c>
      <c r="L61">
        <f>(Table2[[#This Row],[6M Return vs Nifty]]-AVERAGE(Table2[6M Return vs Nifty]))/_xlfn.STDEV.P(Table2[6M Return vs Nifty])</f>
        <v>0.61843943765167186</v>
      </c>
      <c r="M61">
        <v>-0.99137473812445298</v>
      </c>
      <c r="N61">
        <f>(Table2[[#This Row],[1W Return vs Nifty]]-AVERAGE(Table2[1W Return vs Nifty]))/_xlfn.STDEV.P(Table2[1W Return vs Nifty])</f>
        <v>-0.93735707396984003</v>
      </c>
      <c r="O61">
        <v>432.08</v>
      </c>
      <c r="P61">
        <v>418.34467401037898</v>
      </c>
      <c r="Q61">
        <v>369.52914229801002</v>
      </c>
      <c r="R61">
        <v>48.791176032808401</v>
      </c>
      <c r="S61" s="1">
        <f>(Table2[[#This Row],[Close Price]]-Table2[[#This Row],[20D EMA]])/Table2[[#This Row],[20D EMA]]</f>
        <v>9.4195519348268687E-3</v>
      </c>
      <c r="T61" s="1">
        <f>(Table2[[#This Row],[Close Price]]-Table2[[#This Row],[50D EMA]])/Table2[[#This Row],[50D EMA]]</f>
        <v>4.2561378441689571E-2</v>
      </c>
      <c r="U61" s="1">
        <f>(Table2[[#This Row],[Close Price]]-Table2[[#This Row],[200D EMA]])/Table2[[#This Row],[200D EMA]]</f>
        <v>0.18028580178464784</v>
      </c>
      <c r="V61">
        <v>1.4846865589554701</v>
      </c>
      <c r="W61">
        <v>434.4</v>
      </c>
      <c r="X61">
        <v>459.4</v>
      </c>
      <c r="Y61">
        <v>434.4</v>
      </c>
      <c r="Z61">
        <v>479.5</v>
      </c>
      <c r="AA61">
        <v>400.05</v>
      </c>
      <c r="AB61">
        <v>479.5</v>
      </c>
      <c r="AC61" s="1">
        <f>(Table2[[#This Row],[Close Price]]/Table2[[#This Row],[Day Low]])-1</f>
        <v>4.0285451197052957E-3</v>
      </c>
      <c r="AD61" s="1">
        <f>(Table2[[#This Row],[Day High]]/Table2[[#This Row],[Close Price]])-1</f>
        <v>5.3307348389315612E-2</v>
      </c>
      <c r="AE61" s="1">
        <f>(Table2[[#This Row],[Close Price]]/Table2[[#This Row],[Current Week Low]])-1</f>
        <v>4.0285451197052957E-3</v>
      </c>
      <c r="AF61" s="1">
        <f>(Table2[[#This Row],[Current Week High]]/Table2[[#This Row],[Close Price]])-1</f>
        <v>9.9392410867820802E-2</v>
      </c>
      <c r="AG61" s="1">
        <f>(Table2[[#This Row],[Close Price]]/Table2[[#This Row],[Current Month Low]])-1</f>
        <v>9.0238720159979913E-2</v>
      </c>
      <c r="AH61" s="1">
        <f>(Table2[[#This Row],[Current Month High]]/Table2[[#This Row],[Close Price]])-1</f>
        <v>9.9392410867820802E-2</v>
      </c>
      <c r="AI61">
        <v>9.9392410867820793</v>
      </c>
      <c r="AJ61">
        <v>69.741194784977594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0.11</v>
      </c>
      <c r="AM61" t="s">
        <v>3188</v>
      </c>
      <c r="AN61">
        <v>6.91</v>
      </c>
      <c r="AO61" t="s">
        <v>3188</v>
      </c>
      <c r="AP61">
        <v>0.17682544035033401</v>
      </c>
      <c r="AQ61">
        <f>(Table2[[#This Row],[Sharpe Ratio]]-AVERAGE(Table2[Sharpe Ratio]))/_xlfn.STDEV.P(Table2[Sharpe Ratio])</f>
        <v>1.3527275795303877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2.9746537510979163</v>
      </c>
      <c r="AS61">
        <f>_xlfn.RANK.AVG(Table2[[#This Row],[1Y Return vs Nifty Z-Score]],Table2[1Y Return vs Nifty Z-Score])</f>
        <v>173</v>
      </c>
      <c r="AT61">
        <f>_xlfn.RANK.AVG(Table2[[#This Row],[6M Return vs Nifty Z-Score]],Table2[6M Return vs Nifty Z-Score])</f>
        <v>138</v>
      </c>
      <c r="AU61">
        <f>_xlfn.RANK.AVG(Table2[[#This Row],[Sharpe Ratio Z-Score]],Table2[Sharpe Ratio Z-Score])</f>
        <v>59</v>
      </c>
      <c r="AV61">
        <f>(Table2[[#This Row],[Rank 1Y]]+Table2[[#This Row],[Rank 6M]]+Table2[[#This Row],[Rank Sharpe]])/3</f>
        <v>123.33333333333333</v>
      </c>
    </row>
    <row r="62" spans="1:48" x14ac:dyDescent="0.3">
      <c r="A62" t="s">
        <v>1113</v>
      </c>
      <c r="B62" t="s">
        <v>1114</v>
      </c>
      <c r="C62" t="s">
        <v>3142</v>
      </c>
      <c r="D62" t="s">
        <v>421</v>
      </c>
      <c r="E62">
        <v>11302.180003824</v>
      </c>
      <c r="F62">
        <v>122.91</v>
      </c>
      <c r="G62">
        <v>47.280786673928098</v>
      </c>
      <c r="H62">
        <f>(Table2[[#This Row],[1Y Return vs Nifty]]-AVERAGE(Table2[1Y Return vs Nifty]))/_xlfn.STDEV.P(Table2[1Y Return vs Nifty])</f>
        <v>0.57199256770214479</v>
      </c>
      <c r="I62">
        <v>16.262721661416101</v>
      </c>
      <c r="J62">
        <f>(Table2[[#This Row],[1M Return vs Nifty]]-AVERAGE(Table2[1M Return vs Nifty]))/_xlfn.STDEV.P(Table2[1M Return vs Nifty])</f>
        <v>1.2488103408637108</v>
      </c>
      <c r="K62">
        <v>52.413533180548001</v>
      </c>
      <c r="L62">
        <f>(Table2[[#This Row],[6M Return vs Nifty]]-AVERAGE(Table2[6M Return vs Nifty]))/_xlfn.STDEV.P(Table2[6M Return vs Nifty])</f>
        <v>1.5250416714877206</v>
      </c>
      <c r="M62">
        <v>19.394251665938</v>
      </c>
      <c r="N62">
        <f>(Table2[[#This Row],[1W Return vs Nifty]]-AVERAGE(Table2[1W Return vs Nifty]))/_xlfn.STDEV.P(Table2[1W Return vs Nifty])</f>
        <v>3.0023919135835162</v>
      </c>
      <c r="O62">
        <v>111.78</v>
      </c>
      <c r="P62">
        <v>111.65867869724499</v>
      </c>
      <c r="Q62">
        <v>92.478371931062497</v>
      </c>
      <c r="R62">
        <v>73.327391927958104</v>
      </c>
      <c r="S62" s="1">
        <f>(Table2[[#This Row],[Close Price]]-Table2[[#This Row],[20D EMA]])/Table2[[#This Row],[20D EMA]]</f>
        <v>9.9570585077831411E-2</v>
      </c>
      <c r="T62" s="1">
        <f>(Table2[[#This Row],[Close Price]]-Table2[[#This Row],[50D EMA]])/Table2[[#This Row],[50D EMA]]</f>
        <v>0.10076530936983595</v>
      </c>
      <c r="U62" s="1">
        <f>(Table2[[#This Row],[Close Price]]-Table2[[#This Row],[200D EMA]])/Table2[[#This Row],[200D EMA]]</f>
        <v>0.32906751528479106</v>
      </c>
      <c r="V62">
        <v>0.61461192088531602</v>
      </c>
      <c r="W62">
        <v>119.5</v>
      </c>
      <c r="X62">
        <v>128.30000000000001</v>
      </c>
      <c r="Y62">
        <v>105.95</v>
      </c>
      <c r="Z62">
        <v>128.30000000000001</v>
      </c>
      <c r="AA62">
        <v>100.32</v>
      </c>
      <c r="AB62">
        <v>128.30000000000001</v>
      </c>
      <c r="AC62" s="1">
        <f>(Table2[[#This Row],[Close Price]]/Table2[[#This Row],[Day Low]])-1</f>
        <v>2.853556485355635E-2</v>
      </c>
      <c r="AD62" s="1">
        <f>(Table2[[#This Row],[Day High]]/Table2[[#This Row],[Close Price]])-1</f>
        <v>4.3853225937678042E-2</v>
      </c>
      <c r="AE62" s="1">
        <f>(Table2[[#This Row],[Close Price]]/Table2[[#This Row],[Current Week Low]])-1</f>
        <v>0.16007550731477105</v>
      </c>
      <c r="AF62" s="1">
        <f>(Table2[[#This Row],[Current Week High]]/Table2[[#This Row],[Close Price]])-1</f>
        <v>4.3853225937678042E-2</v>
      </c>
      <c r="AG62" s="1">
        <f>(Table2[[#This Row],[Close Price]]/Table2[[#This Row],[Current Month Low]])-1</f>
        <v>0.22517942583732053</v>
      </c>
      <c r="AH62" s="1">
        <f>(Table2[[#This Row],[Current Month High]]/Table2[[#This Row],[Close Price]])-1</f>
        <v>4.3853225937678042E-2</v>
      </c>
      <c r="AI62">
        <v>18.403710031730501</v>
      </c>
      <c r="AJ62">
        <v>106.884362901868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0.05</v>
      </c>
      <c r="AM62" t="s">
        <v>3188</v>
      </c>
      <c r="AN62">
        <v>11.9</v>
      </c>
      <c r="AO62" t="s">
        <v>3188</v>
      </c>
      <c r="AP62">
        <v>0.11997065313844101</v>
      </c>
      <c r="AQ62">
        <f>(Table2[[#This Row],[Sharpe Ratio]]-AVERAGE(Table2[Sharpe Ratio]))/_xlfn.STDEV.P(Table2[Sharpe Ratio])</f>
        <v>0.69322557776377192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7.0414620714008649</v>
      </c>
      <c r="AS62">
        <f>_xlfn.RANK.AVG(Table2[[#This Row],[1Y Return vs Nifty Z-Score]],Table2[1Y Return vs Nifty Z-Score])</f>
        <v>149</v>
      </c>
      <c r="AT62">
        <f>_xlfn.RANK.AVG(Table2[[#This Row],[6M Return vs Nifty Z-Score]],Table2[6M Return vs Nifty Z-Score])</f>
        <v>56</v>
      </c>
      <c r="AU62">
        <f>_xlfn.RANK.AVG(Table2[[#This Row],[Sharpe Ratio Z-Score]],Table2[Sharpe Ratio Z-Score])</f>
        <v>171</v>
      </c>
      <c r="AV62">
        <f>(Table2[[#This Row],[Rank 1Y]]+Table2[[#This Row],[Rank 6M]]+Table2[[#This Row],[Rank Sharpe]])/3</f>
        <v>125.33333333333333</v>
      </c>
    </row>
    <row r="63" spans="1:48" x14ac:dyDescent="0.3">
      <c r="A63" t="s">
        <v>1122</v>
      </c>
      <c r="B63" t="s">
        <v>1123</v>
      </c>
      <c r="C63" t="s">
        <v>3144</v>
      </c>
      <c r="D63" t="s">
        <v>123</v>
      </c>
      <c r="E63">
        <v>11139.46073017</v>
      </c>
      <c r="F63">
        <v>1814.3</v>
      </c>
      <c r="G63">
        <v>29.585291336158502</v>
      </c>
      <c r="H63">
        <f>(Table2[[#This Row],[1Y Return vs Nifty]]-AVERAGE(Table2[1Y Return vs Nifty]))/_xlfn.STDEV.P(Table2[1Y Return vs Nifty])</f>
        <v>0.22935982138982824</v>
      </c>
      <c r="I63">
        <v>4.3002250808550899</v>
      </c>
      <c r="J63">
        <f>(Table2[[#This Row],[1M Return vs Nifty]]-AVERAGE(Table2[1M Return vs Nifty]))/_xlfn.STDEV.P(Table2[1M Return vs Nifty])</f>
        <v>7.0397278174056638E-2</v>
      </c>
      <c r="K63">
        <v>40.489292427405204</v>
      </c>
      <c r="L63">
        <f>(Table2[[#This Row],[6M Return vs Nifty]]-AVERAGE(Table2[6M Return vs Nifty]))/_xlfn.STDEV.P(Table2[6M Return vs Nifty])</f>
        <v>1.1353267689062603</v>
      </c>
      <c r="M63">
        <v>9.7091718920804606</v>
      </c>
      <c r="N63">
        <f>(Table2[[#This Row],[1W Return vs Nifty]]-AVERAGE(Table2[1W Return vs Nifty]))/_xlfn.STDEV.P(Table2[1W Return vs Nifty])</f>
        <v>1.1306425507174904</v>
      </c>
      <c r="O63">
        <v>1749.58</v>
      </c>
      <c r="P63">
        <v>1746.7764121938101</v>
      </c>
      <c r="Q63">
        <v>1499.2382266386401</v>
      </c>
      <c r="R63">
        <v>66.356655819024198</v>
      </c>
      <c r="S63" s="1">
        <f>(Table2[[#This Row],[Close Price]]-Table2[[#This Row],[20D EMA]])/Table2[[#This Row],[20D EMA]]</f>
        <v>3.6991735159295394E-2</v>
      </c>
      <c r="T63" s="1">
        <f>(Table2[[#This Row],[Close Price]]-Table2[[#This Row],[50D EMA]])/Table2[[#This Row],[50D EMA]]</f>
        <v>3.8656113819046656E-2</v>
      </c>
      <c r="U63" s="1">
        <f>(Table2[[#This Row],[Close Price]]-Table2[[#This Row],[200D EMA]])/Table2[[#This Row],[200D EMA]]</f>
        <v>0.21014790562520716</v>
      </c>
      <c r="V63">
        <v>0.37366028688467301</v>
      </c>
      <c r="W63">
        <v>1776.25</v>
      </c>
      <c r="X63">
        <v>1854.3</v>
      </c>
      <c r="Y63">
        <v>1700</v>
      </c>
      <c r="Z63">
        <v>1854.3</v>
      </c>
      <c r="AA63">
        <v>1586.35</v>
      </c>
      <c r="AB63">
        <v>1913.5</v>
      </c>
      <c r="AC63" s="1">
        <f>(Table2[[#This Row],[Close Price]]/Table2[[#This Row],[Day Low]])-1</f>
        <v>2.1421534130893649E-2</v>
      </c>
      <c r="AD63" s="1">
        <f>(Table2[[#This Row],[Day High]]/Table2[[#This Row],[Close Price]])-1</f>
        <v>2.2047070495507803E-2</v>
      </c>
      <c r="AE63" s="1">
        <f>(Table2[[#This Row],[Close Price]]/Table2[[#This Row],[Current Week Low]])-1</f>
        <v>6.723529411764706E-2</v>
      </c>
      <c r="AF63" s="1">
        <f>(Table2[[#This Row],[Current Week High]]/Table2[[#This Row],[Close Price]])-1</f>
        <v>2.2047070495507803E-2</v>
      </c>
      <c r="AG63" s="1">
        <f>(Table2[[#This Row],[Close Price]]/Table2[[#This Row],[Current Month Low]])-1</f>
        <v>0.14369464493964146</v>
      </c>
      <c r="AH63" s="1">
        <f>(Table2[[#This Row],[Current Month High]]/Table2[[#This Row],[Close Price]])-1</f>
        <v>5.4676734828859708E-2</v>
      </c>
      <c r="AI63">
        <v>21.258887725293398</v>
      </c>
      <c r="AJ63">
        <v>88.1468422690034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0.11</v>
      </c>
      <c r="AM63" t="s">
        <v>3188</v>
      </c>
      <c r="AN63">
        <v>6.59</v>
      </c>
      <c r="AO63" t="s">
        <v>3188</v>
      </c>
      <c r="AP63">
        <v>0.17354629239524</v>
      </c>
      <c r="AQ63">
        <f>(Table2[[#This Row],[Sharpe Ratio]]-AVERAGE(Table2[Sharpe Ratio]))/_xlfn.STDEV.P(Table2[Sharpe Ratio])</f>
        <v>1.3146902435992274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3.880416662786863</v>
      </c>
      <c r="AS63">
        <f>_xlfn.RANK.AVG(Table2[[#This Row],[1Y Return vs Nifty Z-Score]],Table2[1Y Return vs Nifty Z-Score])</f>
        <v>239</v>
      </c>
      <c r="AT63">
        <f>_xlfn.RANK.AVG(Table2[[#This Row],[6M Return vs Nifty Z-Score]],Table2[6M Return vs Nifty Z-Score])</f>
        <v>83</v>
      </c>
      <c r="AU63">
        <f>_xlfn.RANK.AVG(Table2[[#This Row],[Sharpe Ratio Z-Score]],Table2[Sharpe Ratio Z-Score])</f>
        <v>63</v>
      </c>
      <c r="AV63">
        <f>(Table2[[#This Row],[Rank 1Y]]+Table2[[#This Row],[Rank 6M]]+Table2[[#This Row],[Rank Sharpe]])/3</f>
        <v>128.33333333333334</v>
      </c>
    </row>
    <row r="64" spans="1:48" x14ac:dyDescent="0.3">
      <c r="A64" t="s">
        <v>541</v>
      </c>
      <c r="B64" t="s">
        <v>542</v>
      </c>
      <c r="C64" t="s">
        <v>3151</v>
      </c>
      <c r="D64" t="s">
        <v>276</v>
      </c>
      <c r="E64">
        <v>38102.476364279901</v>
      </c>
      <c r="F64">
        <v>1853.1</v>
      </c>
      <c r="G64">
        <v>65.813319920538703</v>
      </c>
      <c r="H64">
        <f>(Table2[[#This Row],[1Y Return vs Nifty]]-AVERAGE(Table2[1Y Return vs Nifty]))/_xlfn.STDEV.P(Table2[1Y Return vs Nifty])</f>
        <v>0.93083263638658886</v>
      </c>
      <c r="I64">
        <v>2.3500647344237402</v>
      </c>
      <c r="J64">
        <f>(Table2[[#This Row],[1M Return vs Nifty]]-AVERAGE(Table2[1M Return vs Nifty]))/_xlfn.STDEV.P(Table2[1M Return vs Nifty])</f>
        <v>-0.12171098376755797</v>
      </c>
      <c r="K64">
        <v>14.6471424765957</v>
      </c>
      <c r="L64">
        <f>(Table2[[#This Row],[6M Return vs Nifty]]-AVERAGE(Table2[6M Return vs Nifty]))/_xlfn.STDEV.P(Table2[6M Return vs Nifty])</f>
        <v>0.29073874363338559</v>
      </c>
      <c r="M64">
        <v>-1.2707113614652299</v>
      </c>
      <c r="N64">
        <f>(Table2[[#This Row],[1W Return vs Nifty]]-AVERAGE(Table2[1W Return vs Nifty]))/_xlfn.STDEV.P(Table2[1W Return vs Nifty])</f>
        <v>-0.99134198260988504</v>
      </c>
      <c r="O64">
        <v>1840.94</v>
      </c>
      <c r="P64">
        <v>1854.74673296578</v>
      </c>
      <c r="Q64">
        <v>1624.9385776670899</v>
      </c>
      <c r="R64">
        <v>56.4506003191538</v>
      </c>
      <c r="S64" s="1">
        <f>(Table2[[#This Row],[Close Price]]-Table2[[#This Row],[20D EMA]])/Table2[[#This Row],[20D EMA]]</f>
        <v>6.605321194607024E-3</v>
      </c>
      <c r="T64" s="1">
        <f>(Table2[[#This Row],[Close Price]]-Table2[[#This Row],[50D EMA]])/Table2[[#This Row],[50D EMA]]</f>
        <v>-8.8784788591966585E-4</v>
      </c>
      <c r="U64" s="1">
        <f>(Table2[[#This Row],[Close Price]]-Table2[[#This Row],[200D EMA]])/Table2[[#This Row],[200D EMA]]</f>
        <v>0.14041233648380688</v>
      </c>
      <c r="V64">
        <v>0.54666836569924404</v>
      </c>
      <c r="W64">
        <v>1820</v>
      </c>
      <c r="X64">
        <v>1864</v>
      </c>
      <c r="Y64">
        <v>1780.5</v>
      </c>
      <c r="Z64">
        <v>1880</v>
      </c>
      <c r="AA64">
        <v>1730.1</v>
      </c>
      <c r="AB64">
        <v>1931.1</v>
      </c>
      <c r="AC64" s="1">
        <f>(Table2[[#This Row],[Close Price]]/Table2[[#This Row],[Day Low]])-1</f>
        <v>1.8186813186813033E-2</v>
      </c>
      <c r="AD64" s="1">
        <f>(Table2[[#This Row],[Day High]]/Table2[[#This Row],[Close Price]])-1</f>
        <v>5.8820355080675402E-3</v>
      </c>
      <c r="AE64" s="1">
        <f>(Table2[[#This Row],[Close Price]]/Table2[[#This Row],[Current Week Low]])-1</f>
        <v>4.077506318449875E-2</v>
      </c>
      <c r="AF64" s="1">
        <f>(Table2[[#This Row],[Current Week High]]/Table2[[#This Row],[Close Price]])-1</f>
        <v>1.4516216070368682E-2</v>
      </c>
      <c r="AG64" s="1">
        <f>(Table2[[#This Row],[Close Price]]/Table2[[#This Row],[Current Month Low]])-1</f>
        <v>7.1094156407144116E-2</v>
      </c>
      <c r="AH64" s="1">
        <f>(Table2[[#This Row],[Current Month High]]/Table2[[#This Row],[Close Price]])-1</f>
        <v>4.2091630241217315E-2</v>
      </c>
      <c r="AI64">
        <v>18.695699098807399</v>
      </c>
      <c r="AJ64">
        <v>105.54600410404301</v>
      </c>
      <c r="AK64" t="str">
        <f>IF(AND(Table2[[#This Row],[20D EMA]]&gt;Table2[[#This Row],[50D EMA]],Table2[[#This Row],[50D EMA]]&gt;Table2[[#This Row],[200D EMA]]),"Uptrend","Downtrend/NoTrend")</f>
        <v>Downtrend/NoTrend</v>
      </c>
      <c r="AL64">
        <v>0.1</v>
      </c>
      <c r="AM64" t="s">
        <v>3188</v>
      </c>
      <c r="AN64">
        <v>3.23</v>
      </c>
      <c r="AO64" t="s">
        <v>3188</v>
      </c>
      <c r="AP64">
        <v>0.166888401994196</v>
      </c>
      <c r="AQ64">
        <f>(Table2[[#This Row],[Sharpe Ratio]]-AVERAGE(Table2[Sharpe Ratio]))/_xlfn.STDEV.P(Table2[Sharpe Ratio])</f>
        <v>1.2374602993437549</v>
      </c>
      <c r="AR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">
        <f>_xlfn.RANK.AVG(Table2[[#This Row],[1Y Return vs Nifty Z-Score]],Table2[1Y Return vs Nifty Z-Score])</f>
        <v>98</v>
      </c>
      <c r="AT64">
        <f>_xlfn.RANK.AVG(Table2[[#This Row],[6M Return vs Nifty Z-Score]],Table2[6M Return vs Nifty Z-Score])</f>
        <v>212</v>
      </c>
      <c r="AU64">
        <f>_xlfn.RANK.AVG(Table2[[#This Row],[Sharpe Ratio Z-Score]],Table2[Sharpe Ratio Z-Score])</f>
        <v>79</v>
      </c>
      <c r="AV64">
        <f>(Table2[[#This Row],[Rank 1Y]]+Table2[[#This Row],[Rank 6M]]+Table2[[#This Row],[Rank Sharpe]])/3</f>
        <v>129.66666666666666</v>
      </c>
    </row>
    <row r="65" spans="1:48" x14ac:dyDescent="0.3">
      <c r="A65" t="s">
        <v>1602</v>
      </c>
      <c r="B65" t="s">
        <v>1603</v>
      </c>
      <c r="C65" t="s">
        <v>3143</v>
      </c>
      <c r="D65" t="s">
        <v>972</v>
      </c>
      <c r="E65">
        <v>5943.4640469750002</v>
      </c>
      <c r="F65">
        <v>692.25</v>
      </c>
      <c r="G65">
        <v>94.458226892725506</v>
      </c>
      <c r="H65">
        <f>(Table2[[#This Row],[1Y Return vs Nifty]]-AVERAGE(Table2[1Y Return vs Nifty]))/_xlfn.STDEV.P(Table2[1Y Return vs Nifty])</f>
        <v>1.4854756659486121</v>
      </c>
      <c r="I65">
        <v>4.9908392345021104</v>
      </c>
      <c r="J65">
        <f>(Table2[[#This Row],[1M Return vs Nifty]]-AVERAGE(Table2[1M Return vs Nifty]))/_xlfn.STDEV.P(Table2[1M Return vs Nifty])</f>
        <v>0.1384289582213869</v>
      </c>
      <c r="K65">
        <v>147.26120662882701</v>
      </c>
      <c r="L65">
        <f>(Table2[[#This Row],[6M Return vs Nifty]]-AVERAGE(Table2[6M Return vs Nifty]))/_xlfn.STDEV.P(Table2[6M Return vs Nifty])</f>
        <v>4.6249079508759454</v>
      </c>
      <c r="M65">
        <v>9.3446648890784907</v>
      </c>
      <c r="N65">
        <f>(Table2[[#This Row],[1W Return vs Nifty]]-AVERAGE(Table2[1W Return vs Nifty]))/_xlfn.STDEV.P(Table2[1W Return vs Nifty])</f>
        <v>1.0601975191266564</v>
      </c>
      <c r="O65">
        <v>655.7</v>
      </c>
      <c r="P65">
        <v>647.10889170425799</v>
      </c>
      <c r="Q65">
        <v>496.39001653486099</v>
      </c>
      <c r="R65">
        <v>65.407641987554896</v>
      </c>
      <c r="S65" s="1">
        <f>(Table2[[#This Row],[Close Price]]-Table2[[#This Row],[20D EMA]])/Table2[[#This Row],[20D EMA]]</f>
        <v>5.5741955162421766E-2</v>
      </c>
      <c r="T65" s="1">
        <f>(Table2[[#This Row],[Close Price]]-Table2[[#This Row],[50D EMA]])/Table2[[#This Row],[50D EMA]]</f>
        <v>6.9758133251509119E-2</v>
      </c>
      <c r="U65" s="1">
        <f>(Table2[[#This Row],[Close Price]]-Table2[[#This Row],[200D EMA]])/Table2[[#This Row],[200D EMA]]</f>
        <v>0.39456874018614341</v>
      </c>
      <c r="V65">
        <v>0.39124368999185299</v>
      </c>
      <c r="W65">
        <v>652</v>
      </c>
      <c r="X65">
        <v>698.9</v>
      </c>
      <c r="Y65">
        <v>620</v>
      </c>
      <c r="Z65">
        <v>698.9</v>
      </c>
      <c r="AA65">
        <v>576</v>
      </c>
      <c r="AB65">
        <v>711</v>
      </c>
      <c r="AC65" s="1">
        <f>(Table2[[#This Row],[Close Price]]/Table2[[#This Row],[Day Low]])-1</f>
        <v>6.1733128834355888E-2</v>
      </c>
      <c r="AD65" s="1">
        <f>(Table2[[#This Row],[Day High]]/Table2[[#This Row],[Close Price]])-1</f>
        <v>9.6063560852293062E-3</v>
      </c>
      <c r="AE65" s="1">
        <f>(Table2[[#This Row],[Close Price]]/Table2[[#This Row],[Current Week Low]])-1</f>
        <v>0.11653225806451606</v>
      </c>
      <c r="AF65" s="1">
        <f>(Table2[[#This Row],[Current Week High]]/Table2[[#This Row],[Close Price]])-1</f>
        <v>9.6063560852293062E-3</v>
      </c>
      <c r="AG65" s="1">
        <f>(Table2[[#This Row],[Close Price]]/Table2[[#This Row],[Current Month Low]])-1</f>
        <v>0.20182291666666674</v>
      </c>
      <c r="AH65" s="1">
        <f>(Table2[[#This Row],[Current Month High]]/Table2[[#This Row],[Close Price]])-1</f>
        <v>2.7085590465872222E-2</v>
      </c>
      <c r="AI65">
        <v>26.2260743950884</v>
      </c>
      <c r="AJ65">
        <v>220.78313253012001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0.21</v>
      </c>
      <c r="AM65" t="s">
        <v>3188</v>
      </c>
      <c r="AN65">
        <v>5.1100000000000003</v>
      </c>
      <c r="AO65" t="s">
        <v>3188</v>
      </c>
      <c r="AP65">
        <v>6.6991425115651995E-2</v>
      </c>
      <c r="AQ65">
        <f>(Table2[[#This Row],[Sharpe Ratio]]-AVERAGE(Table2[Sharpe Ratio]))/_xlfn.STDEV.P(Table2[Sharpe Ratio])</f>
        <v>7.8679140313197268E-2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7.3876892344857978</v>
      </c>
      <c r="AS65">
        <f>_xlfn.RANK.AVG(Table2[[#This Row],[1Y Return vs Nifty Z-Score]],Table2[1Y Return vs Nifty Z-Score])</f>
        <v>57</v>
      </c>
      <c r="AT65">
        <f>_xlfn.RANK.AVG(Table2[[#This Row],[6M Return vs Nifty Z-Score]],Table2[6M Return vs Nifty Z-Score])</f>
        <v>5</v>
      </c>
      <c r="AU65">
        <f>_xlfn.RANK.AVG(Table2[[#This Row],[Sharpe Ratio Z-Score]],Table2[Sharpe Ratio Z-Score])</f>
        <v>331</v>
      </c>
      <c r="AV65">
        <f>(Table2[[#This Row],[Rank 1Y]]+Table2[[#This Row],[Rank 6M]]+Table2[[#This Row],[Rank Sharpe]])/3</f>
        <v>131</v>
      </c>
    </row>
    <row r="66" spans="1:48" x14ac:dyDescent="0.3">
      <c r="A66" t="s">
        <v>1322</v>
      </c>
      <c r="B66" t="s">
        <v>1323</v>
      </c>
      <c r="C66" t="s">
        <v>3146</v>
      </c>
      <c r="D66" t="s">
        <v>51</v>
      </c>
      <c r="E66">
        <v>8772.0503199949999</v>
      </c>
      <c r="F66">
        <v>2142.9499999999998</v>
      </c>
      <c r="G66">
        <v>67.907624238260595</v>
      </c>
      <c r="H66">
        <f>(Table2[[#This Row],[1Y Return vs Nifty]]-AVERAGE(Table2[1Y Return vs Nifty]))/_xlfn.STDEV.P(Table2[1Y Return vs Nifty])</f>
        <v>0.97138404375313958</v>
      </c>
      <c r="I66">
        <v>31.2491061149376</v>
      </c>
      <c r="J66">
        <f>(Table2[[#This Row],[1M Return vs Nifty]]-AVERAGE(Table2[1M Return vs Nifty]))/_xlfn.STDEV.P(Table2[1M Return vs Nifty])</f>
        <v>2.7251034443632376</v>
      </c>
      <c r="K66">
        <v>64.368605695912194</v>
      </c>
      <c r="L66">
        <f>(Table2[[#This Row],[6M Return vs Nifty]]-AVERAGE(Table2[6M Return vs Nifty]))/_xlfn.STDEV.P(Table2[6M Return vs Nifty])</f>
        <v>1.9157642354758291</v>
      </c>
      <c r="M66">
        <v>-1.0053744655063099</v>
      </c>
      <c r="N66">
        <f>(Table2[[#This Row],[1W Return vs Nifty]]-AVERAGE(Table2[1W Return vs Nifty]))/_xlfn.STDEV.P(Table2[1W Return vs Nifty])</f>
        <v>-0.94006267696115664</v>
      </c>
      <c r="O66">
        <v>2020.78</v>
      </c>
      <c r="P66">
        <v>1838.7803678048199</v>
      </c>
      <c r="Q66">
        <v>1482.8248065062601</v>
      </c>
      <c r="R66">
        <v>64.5362409420825</v>
      </c>
      <c r="S66" s="1">
        <f>(Table2[[#This Row],[Close Price]]-Table2[[#This Row],[20D EMA]])/Table2[[#This Row],[20D EMA]]</f>
        <v>6.0456853294272431E-2</v>
      </c>
      <c r="T66" s="1">
        <f>(Table2[[#This Row],[Close Price]]-Table2[[#This Row],[50D EMA]])/Table2[[#This Row],[50D EMA]]</f>
        <v>0.16541922978996396</v>
      </c>
      <c r="U66" s="1">
        <f>(Table2[[#This Row],[Close Price]]-Table2[[#This Row],[200D EMA]])/Table2[[#This Row],[200D EMA]]</f>
        <v>0.44518084037795796</v>
      </c>
      <c r="V66">
        <v>0.89393147124247396</v>
      </c>
      <c r="W66">
        <v>2102</v>
      </c>
      <c r="X66">
        <v>2160</v>
      </c>
      <c r="Y66">
        <v>2073.4</v>
      </c>
      <c r="Z66">
        <v>2178.9499999999998</v>
      </c>
      <c r="AA66">
        <v>1923.5</v>
      </c>
      <c r="AB66">
        <v>2184.15</v>
      </c>
      <c r="AC66" s="1">
        <f>(Table2[[#This Row],[Close Price]]/Table2[[#This Row],[Day Low]])-1</f>
        <v>1.9481446241674583E-2</v>
      </c>
      <c r="AD66" s="1">
        <f>(Table2[[#This Row],[Day High]]/Table2[[#This Row],[Close Price]])-1</f>
        <v>7.9563218927181101E-3</v>
      </c>
      <c r="AE66" s="1">
        <f>(Table2[[#This Row],[Close Price]]/Table2[[#This Row],[Current Week Low]])-1</f>
        <v>3.3543937493971221E-2</v>
      </c>
      <c r="AF66" s="1">
        <f>(Table2[[#This Row],[Current Week High]]/Table2[[#This Row],[Close Price]])-1</f>
        <v>1.6799272031545298E-2</v>
      </c>
      <c r="AG66" s="1">
        <f>(Table2[[#This Row],[Close Price]]/Table2[[#This Row],[Current Month Low]])-1</f>
        <v>0.11408890044190279</v>
      </c>
      <c r="AH66" s="1">
        <f>(Table2[[#This Row],[Current Month High]]/Table2[[#This Row],[Close Price]])-1</f>
        <v>1.9225833547213078E-2</v>
      </c>
      <c r="AI66">
        <v>1.9225833547213</v>
      </c>
      <c r="AJ66">
        <v>113.345612026482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0.56000000000000005</v>
      </c>
      <c r="AM66" t="s">
        <v>3188</v>
      </c>
      <c r="AN66">
        <v>9.64</v>
      </c>
      <c r="AO66" t="s">
        <v>3188</v>
      </c>
      <c r="AP66">
        <v>8.8826631036078005E-2</v>
      </c>
      <c r="AQ66">
        <f>(Table2[[#This Row],[Sharpe Ratio]]-AVERAGE(Table2[Sharpe Ratio]))/_xlfn.STDEV.P(Table2[Sharpe Ratio])</f>
        <v>0.33196233280564785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5.0041513794366974</v>
      </c>
      <c r="AS66">
        <f>_xlfn.RANK.AVG(Table2[[#This Row],[1Y Return vs Nifty Z-Score]],Table2[1Y Return vs Nifty Z-Score])</f>
        <v>97</v>
      </c>
      <c r="AT66">
        <f>_xlfn.RANK.AVG(Table2[[#This Row],[6M Return vs Nifty Z-Score]],Table2[6M Return vs Nifty Z-Score])</f>
        <v>35</v>
      </c>
      <c r="AU66">
        <f>_xlfn.RANK.AVG(Table2[[#This Row],[Sharpe Ratio Z-Score]],Table2[Sharpe Ratio Z-Score])</f>
        <v>262</v>
      </c>
      <c r="AV66">
        <f>(Table2[[#This Row],[Rank 1Y]]+Table2[[#This Row],[Rank 6M]]+Table2[[#This Row],[Rank Sharpe]])/3</f>
        <v>131.33333333333334</v>
      </c>
    </row>
    <row r="67" spans="1:48" x14ac:dyDescent="0.3">
      <c r="A67" t="s">
        <v>799</v>
      </c>
      <c r="B67" t="s">
        <v>800</v>
      </c>
      <c r="C67" t="s">
        <v>3150</v>
      </c>
      <c r="D67" t="s">
        <v>166</v>
      </c>
      <c r="E67">
        <v>19859.981147099999</v>
      </c>
      <c r="F67">
        <v>830.6</v>
      </c>
      <c r="G67">
        <v>124.408823463795</v>
      </c>
      <c r="H67">
        <f>(Table2[[#This Row],[1Y Return vs Nifty]]-AVERAGE(Table2[1Y Return vs Nifty]))/_xlfn.STDEV.P(Table2[1Y Return vs Nifty])</f>
        <v>2.0654003846952116</v>
      </c>
      <c r="I67">
        <v>10.542161994304401</v>
      </c>
      <c r="J67">
        <f>(Table2[[#This Row],[1M Return vs Nifty]]-AVERAGE(Table2[1M Return vs Nifty]))/_xlfn.STDEV.P(Table2[1M Return vs Nifty])</f>
        <v>0.68528397392000862</v>
      </c>
      <c r="K67">
        <v>3.09218181253615</v>
      </c>
      <c r="L67">
        <f>(Table2[[#This Row],[6M Return vs Nifty]]-AVERAGE(Table2[6M Return vs Nifty]))/_xlfn.STDEV.P(Table2[6M Return vs Nifty])</f>
        <v>-8.6907134435598249E-2</v>
      </c>
      <c r="M67">
        <v>7.4799747598070701</v>
      </c>
      <c r="N67">
        <f>(Table2[[#This Row],[1W Return vs Nifty]]-AVERAGE(Table2[1W Return vs Nifty]))/_xlfn.STDEV.P(Table2[1W Return vs Nifty])</f>
        <v>0.69982541658317887</v>
      </c>
      <c r="O67">
        <v>785.46</v>
      </c>
      <c r="P67">
        <v>788.56836394708296</v>
      </c>
      <c r="Q67">
        <v>728.49095023512803</v>
      </c>
      <c r="R67">
        <v>65.938591165772294</v>
      </c>
      <c r="S67" s="1">
        <f>(Table2[[#This Row],[Close Price]]-Table2[[#This Row],[20D EMA]])/Table2[[#This Row],[20D EMA]]</f>
        <v>5.7469508313599656E-2</v>
      </c>
      <c r="T67" s="1">
        <f>(Table2[[#This Row],[Close Price]]-Table2[[#This Row],[50D EMA]])/Table2[[#This Row],[50D EMA]]</f>
        <v>5.3301194892644219E-2</v>
      </c>
      <c r="U67" s="1">
        <f>(Table2[[#This Row],[Close Price]]-Table2[[#This Row],[200D EMA]])/Table2[[#This Row],[200D EMA]]</f>
        <v>0.14016515885600944</v>
      </c>
      <c r="V67">
        <v>1.02107950296072</v>
      </c>
      <c r="W67">
        <v>803</v>
      </c>
      <c r="X67">
        <v>834.8</v>
      </c>
      <c r="Y67">
        <v>790.7</v>
      </c>
      <c r="Z67">
        <v>843.6</v>
      </c>
      <c r="AA67">
        <v>678.05</v>
      </c>
      <c r="AB67">
        <v>843.6</v>
      </c>
      <c r="AC67" s="1">
        <f>(Table2[[#This Row],[Close Price]]/Table2[[#This Row],[Day Low]])-1</f>
        <v>3.4371108343711043E-2</v>
      </c>
      <c r="AD67" s="1">
        <f>(Table2[[#This Row],[Day High]]/Table2[[#This Row],[Close Price]])-1</f>
        <v>5.0565856007704912E-3</v>
      </c>
      <c r="AE67" s="1">
        <f>(Table2[[#This Row],[Close Price]]/Table2[[#This Row],[Current Week Low]])-1</f>
        <v>5.0461616289363853E-2</v>
      </c>
      <c r="AF67" s="1">
        <f>(Table2[[#This Row],[Current Week High]]/Table2[[#This Row],[Close Price]])-1</f>
        <v>1.5651336383337267E-2</v>
      </c>
      <c r="AG67" s="1">
        <f>(Table2[[#This Row],[Close Price]]/Table2[[#This Row],[Current Month Low]])-1</f>
        <v>0.2249834083032225</v>
      </c>
      <c r="AH67" s="1">
        <f>(Table2[[#This Row],[Current Month High]]/Table2[[#This Row],[Close Price]])-1</f>
        <v>1.5651336383337267E-2</v>
      </c>
      <c r="AI67">
        <v>17.986997351312301</v>
      </c>
      <c r="AJ67">
        <v>150.86076713983601</v>
      </c>
      <c r="AK67" t="str">
        <f>IF(AND(Table2[[#This Row],[20D EMA]]&gt;Table2[[#This Row],[50D EMA]],Table2[[#This Row],[50D EMA]]&gt;Table2[[#This Row],[200D EMA]]),"Uptrend","Downtrend/NoTrend")</f>
        <v>Downtrend/NoTrend</v>
      </c>
      <c r="AL67">
        <v>0.08</v>
      </c>
      <c r="AM67" t="s">
        <v>3188</v>
      </c>
      <c r="AN67">
        <v>7.95</v>
      </c>
      <c r="AO67" t="s">
        <v>3188</v>
      </c>
      <c r="AP67">
        <v>0.198816403223043</v>
      </c>
      <c r="AQ67">
        <f>(Table2[[#This Row],[Sharpe Ratio]]-AVERAGE(Table2[Sharpe Ratio]))/_xlfn.STDEV.P(Table2[Sharpe Ratio])</f>
        <v>1.6078175156034071</v>
      </c>
      <c r="AR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">
        <f>_xlfn.RANK.AVG(Table2[[#This Row],[1Y Return vs Nifty Z-Score]],Table2[1Y Return vs Nifty Z-Score])</f>
        <v>36</v>
      </c>
      <c r="AT67">
        <f>_xlfn.RANK.AVG(Table2[[#This Row],[6M Return vs Nifty Z-Score]],Table2[6M Return vs Nifty Z-Score])</f>
        <v>326</v>
      </c>
      <c r="AU67">
        <f>_xlfn.RANK.AVG(Table2[[#This Row],[Sharpe Ratio Z-Score]],Table2[Sharpe Ratio Z-Score])</f>
        <v>34</v>
      </c>
      <c r="AV67">
        <f>(Table2[[#This Row],[Rank 1Y]]+Table2[[#This Row],[Rank 6M]]+Table2[[#This Row],[Rank Sharpe]])/3</f>
        <v>132</v>
      </c>
    </row>
    <row r="68" spans="1:48" x14ac:dyDescent="0.3">
      <c r="A68" t="s">
        <v>742</v>
      </c>
      <c r="B68" t="s">
        <v>743</v>
      </c>
      <c r="C68" t="s">
        <v>3150</v>
      </c>
      <c r="D68" t="s">
        <v>117</v>
      </c>
      <c r="E68">
        <v>23205.098801820001</v>
      </c>
      <c r="F68">
        <v>834.6</v>
      </c>
      <c r="G68">
        <v>63.603761924358899</v>
      </c>
      <c r="H68">
        <f>(Table2[[#This Row],[1Y Return vs Nifty]]-AVERAGE(Table2[1Y Return vs Nifty]))/_xlfn.STDEV.P(Table2[1Y Return vs Nifty])</f>
        <v>0.88804960545602629</v>
      </c>
      <c r="I68">
        <v>4.9136220291995603</v>
      </c>
      <c r="J68">
        <f>(Table2[[#This Row],[1M Return vs Nifty]]-AVERAGE(Table2[1M Return vs Nifty]))/_xlfn.STDEV.P(Table2[1M Return vs Nifty])</f>
        <v>0.1308223718553955</v>
      </c>
      <c r="K68">
        <v>27.681073566393</v>
      </c>
      <c r="L68">
        <f>(Table2[[#This Row],[6M Return vs Nifty]]-AVERAGE(Table2[6M Return vs Nifty]))/_xlfn.STDEV.P(Table2[6M Return vs Nifty])</f>
        <v>0.71672118478587943</v>
      </c>
      <c r="M68">
        <v>3.2695426781222601</v>
      </c>
      <c r="N68">
        <f>(Table2[[#This Row],[1W Return vs Nifty]]-AVERAGE(Table2[1W Return vs Nifty]))/_xlfn.STDEV.P(Table2[1W Return vs Nifty])</f>
        <v>-0.1138874025467857</v>
      </c>
      <c r="O68">
        <v>831.95</v>
      </c>
      <c r="P68">
        <v>836.23530857901903</v>
      </c>
      <c r="Q68">
        <v>733.13955228291297</v>
      </c>
      <c r="R68">
        <v>53.658479704881003</v>
      </c>
      <c r="S68" s="1">
        <f>(Table2[[#This Row],[Close Price]]-Table2[[#This Row],[20D EMA]])/Table2[[#This Row],[20D EMA]]</f>
        <v>3.1852875773784209E-3</v>
      </c>
      <c r="T68" s="1">
        <f>(Table2[[#This Row],[Close Price]]-Table2[[#This Row],[50D EMA]])/Table2[[#This Row],[50D EMA]]</f>
        <v>-1.9555603096906115E-3</v>
      </c>
      <c r="U68" s="1">
        <f>(Table2[[#This Row],[Close Price]]-Table2[[#This Row],[200D EMA]])/Table2[[#This Row],[200D EMA]]</f>
        <v>0.13839172556050316</v>
      </c>
      <c r="V68">
        <v>0.37326485936183301</v>
      </c>
      <c r="W68">
        <v>830.55</v>
      </c>
      <c r="X68">
        <v>841</v>
      </c>
      <c r="Y68">
        <v>811</v>
      </c>
      <c r="Z68">
        <v>849.7</v>
      </c>
      <c r="AA68">
        <v>778.65</v>
      </c>
      <c r="AB68">
        <v>889.3</v>
      </c>
      <c r="AC68" s="1">
        <f>(Table2[[#This Row],[Close Price]]/Table2[[#This Row],[Day Low]])-1</f>
        <v>4.8762867979050828E-3</v>
      </c>
      <c r="AD68" s="1">
        <f>(Table2[[#This Row],[Day High]]/Table2[[#This Row],[Close Price]])-1</f>
        <v>7.6683441169422828E-3</v>
      </c>
      <c r="AE68" s="1">
        <f>(Table2[[#This Row],[Close Price]]/Table2[[#This Row],[Current Week Low]])-1</f>
        <v>2.9099876695437787E-2</v>
      </c>
      <c r="AF68" s="1">
        <f>(Table2[[#This Row],[Current Week High]]/Table2[[#This Row],[Close Price]])-1</f>
        <v>1.8092499400910622E-2</v>
      </c>
      <c r="AG68" s="1">
        <f>(Table2[[#This Row],[Close Price]]/Table2[[#This Row],[Current Month Low]])-1</f>
        <v>7.1855133885571298E-2</v>
      </c>
      <c r="AH68" s="1">
        <f>(Table2[[#This Row],[Current Month High]]/Table2[[#This Row],[Close Price]])-1</f>
        <v>6.5540378624490581E-2</v>
      </c>
      <c r="AI68">
        <v>14.653726335969299</v>
      </c>
      <c r="AJ68">
        <v>88.376029793477002</v>
      </c>
      <c r="AK68" t="str">
        <f>IF(AND(Table2[[#This Row],[20D EMA]]&gt;Table2[[#This Row],[50D EMA]],Table2[[#This Row],[50D EMA]]&gt;Table2[[#This Row],[200D EMA]]),"Uptrend","Downtrend/NoTrend")</f>
        <v>Downtrend/NoTrend</v>
      </c>
      <c r="AL68">
        <v>0.03</v>
      </c>
      <c r="AM68" t="s">
        <v>3188</v>
      </c>
      <c r="AN68">
        <v>4.21</v>
      </c>
      <c r="AO68" t="s">
        <v>3188</v>
      </c>
      <c r="AP68">
        <v>0.120661888833047</v>
      </c>
      <c r="AQ68">
        <f>(Table2[[#This Row],[Sharpe Ratio]]-AVERAGE(Table2[Sharpe Ratio]))/_xlfn.STDEV.P(Table2[Sharpe Ratio])</f>
        <v>0.70124374732592687</v>
      </c>
      <c r="AR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">
        <f>_xlfn.RANK.AVG(Table2[[#This Row],[1Y Return vs Nifty Z-Score]],Table2[1Y Return vs Nifty Z-Score])</f>
        <v>106</v>
      </c>
      <c r="AT68">
        <f>_xlfn.RANK.AVG(Table2[[#This Row],[6M Return vs Nifty Z-Score]],Table2[6M Return vs Nifty Z-Score])</f>
        <v>128</v>
      </c>
      <c r="AU68">
        <f>_xlfn.RANK.AVG(Table2[[#This Row],[Sharpe Ratio Z-Score]],Table2[Sharpe Ratio Z-Score])</f>
        <v>168</v>
      </c>
      <c r="AV68">
        <f>(Table2[[#This Row],[Rank 1Y]]+Table2[[#This Row],[Rank 6M]]+Table2[[#This Row],[Rank Sharpe]])/3</f>
        <v>134</v>
      </c>
    </row>
    <row r="69" spans="1:48" x14ac:dyDescent="0.3">
      <c r="A69" t="s">
        <v>482</v>
      </c>
      <c r="B69" t="s">
        <v>483</v>
      </c>
      <c r="C69" t="s">
        <v>3152</v>
      </c>
      <c r="D69" t="s">
        <v>174</v>
      </c>
      <c r="E69">
        <v>44472.202090418003</v>
      </c>
      <c r="F69">
        <v>242.14</v>
      </c>
      <c r="G69">
        <v>150.45135239595501</v>
      </c>
      <c r="H69">
        <f>(Table2[[#This Row],[1Y Return vs Nifty]]-AVERAGE(Table2[1Y Return vs Nifty]))/_xlfn.STDEV.P(Table2[1Y Return vs Nifty])</f>
        <v>2.5696543226959454</v>
      </c>
      <c r="I69">
        <v>13.190854953153</v>
      </c>
      <c r="J69">
        <f>(Table2[[#This Row],[1M Return vs Nifty]]-AVERAGE(Table2[1M Return vs Nifty]))/_xlfn.STDEV.P(Table2[1M Return vs Nifty])</f>
        <v>0.94620395502439791</v>
      </c>
      <c r="K69">
        <v>18.051361552987601</v>
      </c>
      <c r="L69">
        <f>(Table2[[#This Row],[6M Return vs Nifty]]-AVERAGE(Table2[6M Return vs Nifty]))/_xlfn.STDEV.P(Table2[6M Return vs Nifty])</f>
        <v>0.40199739172570581</v>
      </c>
      <c r="M69">
        <v>-1.68562935741924</v>
      </c>
      <c r="N69">
        <f>(Table2[[#This Row],[1W Return vs Nifty]]-AVERAGE(Table2[1W Return vs Nifty]))/_xlfn.STDEV.P(Table2[1W Return vs Nifty])</f>
        <v>-1.0715294991510358</v>
      </c>
      <c r="O69">
        <v>238.82</v>
      </c>
      <c r="P69">
        <v>224.767589830265</v>
      </c>
      <c r="Q69">
        <v>187.803403548061</v>
      </c>
      <c r="R69">
        <v>50.304058229068602</v>
      </c>
      <c r="S69" s="1">
        <f>(Table2[[#This Row],[Close Price]]-Table2[[#This Row],[20D EMA]])/Table2[[#This Row],[20D EMA]]</f>
        <v>1.3901683276107501E-2</v>
      </c>
      <c r="T69" s="1">
        <f>(Table2[[#This Row],[Close Price]]-Table2[[#This Row],[50D EMA]])/Table2[[#This Row],[50D EMA]]</f>
        <v>7.729054790707994E-2</v>
      </c>
      <c r="U69" s="1">
        <f>(Table2[[#This Row],[Close Price]]-Table2[[#This Row],[200D EMA]])/Table2[[#This Row],[200D EMA]]</f>
        <v>0.28932700592954719</v>
      </c>
      <c r="V69">
        <v>1.7246864874807799</v>
      </c>
      <c r="W69">
        <v>239.76</v>
      </c>
      <c r="X69">
        <v>246.14</v>
      </c>
      <c r="Y69">
        <v>239.76</v>
      </c>
      <c r="Z69">
        <v>262.99</v>
      </c>
      <c r="AA69">
        <v>218.6</v>
      </c>
      <c r="AB69">
        <v>262.99</v>
      </c>
      <c r="AC69" s="1">
        <f>(Table2[[#This Row],[Close Price]]/Table2[[#This Row],[Day Low]])-1</f>
        <v>9.9265932599266193E-3</v>
      </c>
      <c r="AD69" s="1">
        <f>(Table2[[#This Row],[Day High]]/Table2[[#This Row],[Close Price]])-1</f>
        <v>1.6519368960105751E-2</v>
      </c>
      <c r="AE69" s="1">
        <f>(Table2[[#This Row],[Close Price]]/Table2[[#This Row],[Current Week Low]])-1</f>
        <v>9.9265932599266193E-3</v>
      </c>
      <c r="AF69" s="1">
        <f>(Table2[[#This Row],[Current Week High]]/Table2[[#This Row],[Close Price]])-1</f>
        <v>8.6107210704551296E-2</v>
      </c>
      <c r="AG69" s="1">
        <f>(Table2[[#This Row],[Close Price]]/Table2[[#This Row],[Current Month Low]])-1</f>
        <v>0.10768526989935956</v>
      </c>
      <c r="AH69" s="1">
        <f>(Table2[[#This Row],[Current Month High]]/Table2[[#This Row],[Close Price]])-1</f>
        <v>8.6107210704551296E-2</v>
      </c>
      <c r="AI69">
        <v>8.6107210704551296</v>
      </c>
      <c r="AJ69">
        <v>165.35890410958899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0.4</v>
      </c>
      <c r="AM69" t="s">
        <v>3188</v>
      </c>
      <c r="AN69">
        <v>4.07</v>
      </c>
      <c r="AO69" t="s">
        <v>3188</v>
      </c>
      <c r="AP69">
        <v>0.11171411494401</v>
      </c>
      <c r="AQ69">
        <f>(Table2[[#This Row],[Sharpe Ratio]]-AVERAGE(Table2[Sharpe Ratio]))/_xlfn.STDEV.P(Table2[Sharpe Ratio])</f>
        <v>0.59745169953965771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3.4437778698346708</v>
      </c>
      <c r="AS69">
        <f>_xlfn.RANK.AVG(Table2[[#This Row],[1Y Return vs Nifty Z-Score]],Table2[1Y Return vs Nifty Z-Score])</f>
        <v>24</v>
      </c>
      <c r="AT69">
        <f>_xlfn.RANK.AVG(Table2[[#This Row],[6M Return vs Nifty Z-Score]],Table2[6M Return vs Nifty Z-Score])</f>
        <v>184</v>
      </c>
      <c r="AU69">
        <f>_xlfn.RANK.AVG(Table2[[#This Row],[Sharpe Ratio Z-Score]],Table2[Sharpe Ratio Z-Score])</f>
        <v>199</v>
      </c>
      <c r="AV69">
        <f>(Table2[[#This Row],[Rank 1Y]]+Table2[[#This Row],[Rank 6M]]+Table2[[#This Row],[Rank Sharpe]])/3</f>
        <v>135.66666666666666</v>
      </c>
    </row>
    <row r="70" spans="1:48" x14ac:dyDescent="0.3">
      <c r="A70" t="s">
        <v>1138</v>
      </c>
      <c r="B70" t="s">
        <v>1139</v>
      </c>
      <c r="C70" t="s">
        <v>3155</v>
      </c>
      <c r="D70" t="s">
        <v>457</v>
      </c>
      <c r="E70">
        <v>10926.081184425</v>
      </c>
      <c r="F70">
        <v>1641.75</v>
      </c>
      <c r="G70">
        <v>53.358335598340901</v>
      </c>
      <c r="H70">
        <f>(Table2[[#This Row],[1Y Return vs Nifty]]-AVERAGE(Table2[1Y Return vs Nifty]))/_xlfn.STDEV.P(Table2[1Y Return vs Nifty])</f>
        <v>0.68967038564795713</v>
      </c>
      <c r="I70">
        <v>4.0787496719034797</v>
      </c>
      <c r="J70">
        <f>(Table2[[#This Row],[1M Return vs Nifty]]-AVERAGE(Table2[1M Return vs Nifty]))/_xlfn.STDEV.P(Table2[1M Return vs Nifty])</f>
        <v>4.8579966610748267E-2</v>
      </c>
      <c r="K70">
        <v>17.4701765950187</v>
      </c>
      <c r="L70">
        <f>(Table2[[#This Row],[6M Return vs Nifty]]-AVERAGE(Table2[6M Return vs Nifty]))/_xlfn.STDEV.P(Table2[6M Return vs Nifty])</f>
        <v>0.38300277026798624</v>
      </c>
      <c r="M70">
        <v>10.499145893361799</v>
      </c>
      <c r="N70">
        <f>(Table2[[#This Row],[1W Return vs Nifty]]-AVERAGE(Table2[1W Return vs Nifty]))/_xlfn.STDEV.P(Table2[1W Return vs Nifty])</f>
        <v>1.2833138108521021</v>
      </c>
      <c r="O70">
        <v>1605.3</v>
      </c>
      <c r="P70">
        <v>1658.70200211726</v>
      </c>
      <c r="Q70">
        <v>1566.53215541694</v>
      </c>
      <c r="R70">
        <v>56.246869095862202</v>
      </c>
      <c r="S70" s="1">
        <f>(Table2[[#This Row],[Close Price]]-Table2[[#This Row],[20D EMA]])/Table2[[#This Row],[20D EMA]]</f>
        <v>2.2706036254905654E-2</v>
      </c>
      <c r="T70" s="1">
        <f>(Table2[[#This Row],[Close Price]]-Table2[[#This Row],[50D EMA]])/Table2[[#This Row],[50D EMA]]</f>
        <v>-1.0220040788292004E-2</v>
      </c>
      <c r="U70" s="1">
        <f>(Table2[[#This Row],[Close Price]]-Table2[[#This Row],[200D EMA]])/Table2[[#This Row],[200D EMA]]</f>
        <v>4.8015512687028389E-2</v>
      </c>
      <c r="V70">
        <v>1.3958010955592799</v>
      </c>
      <c r="W70">
        <v>1609.3</v>
      </c>
      <c r="X70">
        <v>1669.9</v>
      </c>
      <c r="Y70">
        <v>1608</v>
      </c>
      <c r="Z70">
        <v>1771.85</v>
      </c>
      <c r="AA70">
        <v>1325</v>
      </c>
      <c r="AB70">
        <v>1771.85</v>
      </c>
      <c r="AC70" s="1">
        <f>(Table2[[#This Row],[Close Price]]/Table2[[#This Row],[Day Low]])-1</f>
        <v>2.0164046479836051E-2</v>
      </c>
      <c r="AD70" s="1">
        <f>(Table2[[#This Row],[Day High]]/Table2[[#This Row],[Close Price]])-1</f>
        <v>1.7146337749352814E-2</v>
      </c>
      <c r="AE70" s="1">
        <f>(Table2[[#This Row],[Close Price]]/Table2[[#This Row],[Current Week Low]])-1</f>
        <v>2.0988805970149294E-2</v>
      </c>
      <c r="AF70" s="1">
        <f>(Table2[[#This Row],[Current Week High]]/Table2[[#This Row],[Close Price]])-1</f>
        <v>7.9244708390437069E-2</v>
      </c>
      <c r="AG70" s="1">
        <f>(Table2[[#This Row],[Close Price]]/Table2[[#This Row],[Current Month Low]])-1</f>
        <v>0.23905660377358484</v>
      </c>
      <c r="AH70" s="1">
        <f>(Table2[[#This Row],[Current Month High]]/Table2[[#This Row],[Close Price]])-1</f>
        <v>7.9244708390437069E-2</v>
      </c>
      <c r="AI70">
        <v>44.967260545149898</v>
      </c>
      <c r="AJ70">
        <v>82.746351123114394</v>
      </c>
      <c r="AK70" t="str">
        <f>IF(AND(Table2[[#This Row],[20D EMA]]&gt;Table2[[#This Row],[50D EMA]],Table2[[#This Row],[50D EMA]]&gt;Table2[[#This Row],[200D EMA]]),"Uptrend","Downtrend/NoTrend")</f>
        <v>Downtrend/NoTrend</v>
      </c>
      <c r="AL70">
        <v>-0.1</v>
      </c>
      <c r="AM70" t="s">
        <v>3189</v>
      </c>
      <c r="AN70">
        <v>4.99</v>
      </c>
      <c r="AO70" t="s">
        <v>3188</v>
      </c>
      <c r="AP70">
        <v>0.161317783261167</v>
      </c>
      <c r="AQ70">
        <f>(Table2[[#This Row],[Sharpe Ratio]]-AVERAGE(Table2[Sharpe Ratio]))/_xlfn.STDEV.P(Table2[Sharpe Ratio])</f>
        <v>1.1728424476962029</v>
      </c>
      <c r="AR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">
        <f>_xlfn.RANK.AVG(Table2[[#This Row],[1Y Return vs Nifty Z-Score]],Table2[1Y Return vs Nifty Z-Score])</f>
        <v>134</v>
      </c>
      <c r="AT70">
        <f>_xlfn.RANK.AVG(Table2[[#This Row],[6M Return vs Nifty Z-Score]],Table2[6M Return vs Nifty Z-Score])</f>
        <v>189</v>
      </c>
      <c r="AU70">
        <f>_xlfn.RANK.AVG(Table2[[#This Row],[Sharpe Ratio Z-Score]],Table2[Sharpe Ratio Z-Score])</f>
        <v>86</v>
      </c>
      <c r="AV70">
        <f>(Table2[[#This Row],[Rank 1Y]]+Table2[[#This Row],[Rank 6M]]+Table2[[#This Row],[Rank Sharpe]])/3</f>
        <v>136.33333333333334</v>
      </c>
    </row>
    <row r="71" spans="1:48" x14ac:dyDescent="0.3">
      <c r="A71" t="s">
        <v>917</v>
      </c>
      <c r="B71" t="s">
        <v>918</v>
      </c>
      <c r="C71" t="s">
        <v>3141</v>
      </c>
      <c r="D71" t="s">
        <v>251</v>
      </c>
      <c r="E71">
        <v>16511.91781395</v>
      </c>
      <c r="F71">
        <v>1180.5</v>
      </c>
      <c r="G71">
        <v>42.767609153602599</v>
      </c>
      <c r="H71">
        <f>(Table2[[#This Row],[1Y Return vs Nifty]]-AVERAGE(Table2[1Y Return vs Nifty]))/_xlfn.STDEV.P(Table2[1Y Return vs Nifty])</f>
        <v>0.48460521974339327</v>
      </c>
      <c r="I71">
        <v>-6.2241208667417096</v>
      </c>
      <c r="J71">
        <f>(Table2[[#This Row],[1M Return vs Nifty]]-AVERAGE(Table2[1M Return vs Nifty]))/_xlfn.STDEV.P(Table2[1M Return vs Nifty])</f>
        <v>-0.96634506548238541</v>
      </c>
      <c r="K71">
        <v>24.457462644928299</v>
      </c>
      <c r="L71">
        <f>(Table2[[#This Row],[6M Return vs Nifty]]-AVERAGE(Table2[6M Return vs Nifty]))/_xlfn.STDEV.P(Table2[6M Return vs Nifty])</f>
        <v>0.61136527641175209</v>
      </c>
      <c r="M71">
        <v>2.18453823544119</v>
      </c>
      <c r="N71">
        <f>(Table2[[#This Row],[1W Return vs Nifty]]-AVERAGE(Table2[1W Return vs Nifty]))/_xlfn.STDEV.P(Table2[1W Return vs Nifty])</f>
        <v>-0.32357657617413066</v>
      </c>
      <c r="O71">
        <v>1179.99</v>
      </c>
      <c r="P71">
        <v>1200.6501551362001</v>
      </c>
      <c r="Q71">
        <v>1020.72638019332</v>
      </c>
      <c r="R71">
        <v>53.575593178667901</v>
      </c>
      <c r="S71" s="1">
        <f>(Table2[[#This Row],[Close Price]]-Table2[[#This Row],[20D EMA]])/Table2[[#This Row],[20D EMA]]</f>
        <v>4.3220705260213298E-4</v>
      </c>
      <c r="T71" s="1">
        <f>(Table2[[#This Row],[Close Price]]-Table2[[#This Row],[50D EMA]])/Table2[[#This Row],[50D EMA]]</f>
        <v>-1.6782703146291812E-2</v>
      </c>
      <c r="U71" s="1">
        <f>(Table2[[#This Row],[Close Price]]-Table2[[#This Row],[200D EMA]])/Table2[[#This Row],[200D EMA]]</f>
        <v>0.1565293333326212</v>
      </c>
      <c r="V71">
        <v>1.11708651340515</v>
      </c>
      <c r="W71">
        <v>1150</v>
      </c>
      <c r="X71">
        <v>1187.05</v>
      </c>
      <c r="Y71">
        <v>1073</v>
      </c>
      <c r="Z71">
        <v>1187.05</v>
      </c>
      <c r="AA71">
        <v>1031</v>
      </c>
      <c r="AB71">
        <v>1327.25</v>
      </c>
      <c r="AC71" s="1">
        <f>(Table2[[#This Row],[Close Price]]/Table2[[#This Row],[Day Low]])-1</f>
        <v>2.6521739130434874E-2</v>
      </c>
      <c r="AD71" s="1">
        <f>(Table2[[#This Row],[Day High]]/Table2[[#This Row],[Close Price]])-1</f>
        <v>5.5484963998304604E-3</v>
      </c>
      <c r="AE71" s="1">
        <f>(Table2[[#This Row],[Close Price]]/Table2[[#This Row],[Current Week Low]])-1</f>
        <v>0.10018639328984147</v>
      </c>
      <c r="AF71" s="1">
        <f>(Table2[[#This Row],[Current Week High]]/Table2[[#This Row],[Close Price]])-1</f>
        <v>5.5484963998304604E-3</v>
      </c>
      <c r="AG71" s="1">
        <f>(Table2[[#This Row],[Close Price]]/Table2[[#This Row],[Current Month Low]])-1</f>
        <v>0.14500484966052385</v>
      </c>
      <c r="AH71" s="1">
        <f>(Table2[[#This Row],[Current Month High]]/Table2[[#This Row],[Close Price]])-1</f>
        <v>0.1243117323168148</v>
      </c>
      <c r="AI71">
        <v>31.130876747140999</v>
      </c>
      <c r="AJ71">
        <v>76.8539325842696</v>
      </c>
      <c r="AK71" t="str">
        <f>IF(AND(Table2[[#This Row],[20D EMA]]&gt;Table2[[#This Row],[50D EMA]],Table2[[#This Row],[50D EMA]]&gt;Table2[[#This Row],[200D EMA]]),"Uptrend","Downtrend/NoTrend")</f>
        <v>Downtrend/NoTrend</v>
      </c>
      <c r="AL71">
        <v>0.09</v>
      </c>
      <c r="AM71" t="s">
        <v>3188</v>
      </c>
      <c r="AN71">
        <v>-7.78</v>
      </c>
      <c r="AO71" t="s">
        <v>3189</v>
      </c>
      <c r="AP71">
        <v>0.15079154685445201</v>
      </c>
      <c r="AQ71">
        <f>(Table2[[#This Row],[Sharpe Ratio]]-AVERAGE(Table2[Sharpe Ratio]))/_xlfn.STDEV.P(Table2[Sharpe Ratio])</f>
        <v>1.0507406103359709</v>
      </c>
      <c r="AR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">
        <f>_xlfn.RANK.AVG(Table2[[#This Row],[1Y Return vs Nifty Z-Score]],Table2[1Y Return vs Nifty Z-Score])</f>
        <v>162</v>
      </c>
      <c r="AT71">
        <f>_xlfn.RANK.AVG(Table2[[#This Row],[6M Return vs Nifty Z-Score]],Table2[6M Return vs Nifty Z-Score])</f>
        <v>140</v>
      </c>
      <c r="AU71">
        <f>_xlfn.RANK.AVG(Table2[[#This Row],[Sharpe Ratio Z-Score]],Table2[Sharpe Ratio Z-Score])</f>
        <v>109</v>
      </c>
      <c r="AV71">
        <f>(Table2[[#This Row],[Rank 1Y]]+Table2[[#This Row],[Rank 6M]]+Table2[[#This Row],[Rank Sharpe]])/3</f>
        <v>137</v>
      </c>
    </row>
    <row r="72" spans="1:48" x14ac:dyDescent="0.3">
      <c r="A72" t="s">
        <v>648</v>
      </c>
      <c r="B72" t="s">
        <v>649</v>
      </c>
      <c r="C72" t="s">
        <v>3146</v>
      </c>
      <c r="D72" t="s">
        <v>650</v>
      </c>
      <c r="E72">
        <v>28194.893455900001</v>
      </c>
      <c r="F72">
        <v>2782.6</v>
      </c>
      <c r="G72">
        <v>60.811431119561803</v>
      </c>
      <c r="H72">
        <f>(Table2[[#This Row],[1Y Return vs Nifty]]-AVERAGE(Table2[1Y Return vs Nifty]))/_xlfn.STDEV.P(Table2[1Y Return vs Nifty])</f>
        <v>0.83398251357767572</v>
      </c>
      <c r="I72">
        <v>6.7145726140282997</v>
      </c>
      <c r="J72">
        <f>(Table2[[#This Row],[1M Return vs Nifty]]-AVERAGE(Table2[1M Return vs Nifty]))/_xlfn.STDEV.P(Table2[1M Return vs Nifty])</f>
        <v>0.30823213578957503</v>
      </c>
      <c r="K72">
        <v>43.061911779511298</v>
      </c>
      <c r="L72">
        <f>(Table2[[#This Row],[6M Return vs Nifty]]-AVERAGE(Table2[6M Return vs Nifty]))/_xlfn.STDEV.P(Table2[6M Return vs Nifty])</f>
        <v>1.2194065959527716</v>
      </c>
      <c r="M72">
        <v>4.8555965201571096</v>
      </c>
      <c r="N72">
        <f>(Table2[[#This Row],[1W Return vs Nifty]]-AVERAGE(Table2[1W Return vs Nifty]))/_xlfn.STDEV.P(Table2[1W Return vs Nifty])</f>
        <v>0.19263513909641228</v>
      </c>
      <c r="O72">
        <v>2709.77</v>
      </c>
      <c r="P72">
        <v>2587.3223024607501</v>
      </c>
      <c r="Q72">
        <v>2120.38921313639</v>
      </c>
      <c r="R72">
        <v>54.492883046802397</v>
      </c>
      <c r="S72" s="1">
        <f>(Table2[[#This Row],[Close Price]]-Table2[[#This Row],[20D EMA]])/Table2[[#This Row],[20D EMA]]</f>
        <v>2.687681980389477E-2</v>
      </c>
      <c r="T72" s="1">
        <f>(Table2[[#This Row],[Close Price]]-Table2[[#This Row],[50D EMA]])/Table2[[#This Row],[50D EMA]]</f>
        <v>7.5474824823148309E-2</v>
      </c>
      <c r="U72" s="1">
        <f>(Table2[[#This Row],[Close Price]]-Table2[[#This Row],[200D EMA]])/Table2[[#This Row],[200D EMA]]</f>
        <v>0.31230624206208618</v>
      </c>
      <c r="V72">
        <v>1.6847137916125201</v>
      </c>
      <c r="W72">
        <v>2730.05</v>
      </c>
      <c r="X72">
        <v>2808</v>
      </c>
      <c r="Y72">
        <v>2596.0500000000002</v>
      </c>
      <c r="Z72">
        <v>3095</v>
      </c>
      <c r="AA72">
        <v>2504</v>
      </c>
      <c r="AB72">
        <v>3357.8</v>
      </c>
      <c r="AC72" s="1">
        <f>(Table2[[#This Row],[Close Price]]/Table2[[#This Row],[Day Low]])-1</f>
        <v>1.9248731708210398E-2</v>
      </c>
      <c r="AD72" s="1">
        <f>(Table2[[#This Row],[Day High]]/Table2[[#This Row],[Close Price]])-1</f>
        <v>9.1281535254799095E-3</v>
      </c>
      <c r="AE72" s="1">
        <f>(Table2[[#This Row],[Close Price]]/Table2[[#This Row],[Current Week Low]])-1</f>
        <v>7.185917066312264E-2</v>
      </c>
      <c r="AF72" s="1">
        <f>(Table2[[#This Row],[Current Week High]]/Table2[[#This Row],[Close Price]])-1</f>
        <v>0.11226910084094022</v>
      </c>
      <c r="AG72" s="1">
        <f>(Table2[[#This Row],[Close Price]]/Table2[[#This Row],[Current Month Low]])-1</f>
        <v>0.11126198083067096</v>
      </c>
      <c r="AH72" s="1">
        <f>(Table2[[#This Row],[Current Month High]]/Table2[[#This Row],[Close Price]])-1</f>
        <v>0.20671314597858137</v>
      </c>
      <c r="AI72">
        <v>20.6713145978581</v>
      </c>
      <c r="AJ72">
        <v>104.45260837619399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0.14000000000000001</v>
      </c>
      <c r="AM72" t="s">
        <v>3188</v>
      </c>
      <c r="AN72">
        <v>1.86</v>
      </c>
      <c r="AO72" t="s">
        <v>3188</v>
      </c>
      <c r="AP72">
        <v>0.10164246716516399</v>
      </c>
      <c r="AQ72">
        <f>(Table2[[#This Row],[Sharpe Ratio]]-AVERAGE(Table2[Sharpe Ratio]))/_xlfn.STDEV.P(Table2[Sharpe Ratio])</f>
        <v>0.4806229820829897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3.0348793664994242</v>
      </c>
      <c r="AS72">
        <f>_xlfn.RANK.AVG(Table2[[#This Row],[1Y Return vs Nifty Z-Score]],Table2[1Y Return vs Nifty Z-Score])</f>
        <v>115</v>
      </c>
      <c r="AT72">
        <f>_xlfn.RANK.AVG(Table2[[#This Row],[6M Return vs Nifty Z-Score]],Table2[6M Return vs Nifty Z-Score])</f>
        <v>74</v>
      </c>
      <c r="AU72">
        <f>_xlfn.RANK.AVG(Table2[[#This Row],[Sharpe Ratio Z-Score]],Table2[Sharpe Ratio Z-Score])</f>
        <v>227</v>
      </c>
      <c r="AV72">
        <f>(Table2[[#This Row],[Rank 1Y]]+Table2[[#This Row],[Rank 6M]]+Table2[[#This Row],[Rank Sharpe]])/3</f>
        <v>138.66666666666666</v>
      </c>
    </row>
    <row r="73" spans="1:48" x14ac:dyDescent="0.3">
      <c r="A73" t="s">
        <v>1314</v>
      </c>
      <c r="B73" t="s">
        <v>1315</v>
      </c>
      <c r="C73" t="s">
        <v>3150</v>
      </c>
      <c r="D73" t="s">
        <v>269</v>
      </c>
      <c r="E73">
        <v>8820.0097913399895</v>
      </c>
      <c r="F73">
        <v>75.900000000000006</v>
      </c>
      <c r="G73">
        <v>51.7953529545875</v>
      </c>
      <c r="H73">
        <f>(Table2[[#This Row],[1Y Return vs Nifty]]-AVERAGE(Table2[1Y Return vs Nifty]))/_xlfn.STDEV.P(Table2[1Y Return vs Nifty])</f>
        <v>0.65940680582464084</v>
      </c>
      <c r="I73">
        <v>4.8851454837814998</v>
      </c>
      <c r="J73">
        <f>(Table2[[#This Row],[1M Return vs Nifty]]-AVERAGE(Table2[1M Return vs Nifty]))/_xlfn.STDEV.P(Table2[1M Return vs Nifty])</f>
        <v>0.12801717706391294</v>
      </c>
      <c r="K73">
        <v>15.106937961995399</v>
      </c>
      <c r="L73">
        <f>(Table2[[#This Row],[6M Return vs Nifty]]-AVERAGE(Table2[6M Return vs Nifty]))/_xlfn.STDEV.P(Table2[6M Return vs Nifty])</f>
        <v>0.30576604444939026</v>
      </c>
      <c r="M73">
        <v>11.5655446911966</v>
      </c>
      <c r="N73">
        <f>(Table2[[#This Row],[1W Return vs Nifty]]-AVERAGE(Table2[1W Return vs Nifty]))/_xlfn.STDEV.P(Table2[1W Return vs Nifty])</f>
        <v>1.4894072367210529</v>
      </c>
      <c r="O73">
        <v>72.17</v>
      </c>
      <c r="P73">
        <v>74.160852748664496</v>
      </c>
      <c r="Q73">
        <v>68.210465315074899</v>
      </c>
      <c r="R73">
        <v>69.546428144458005</v>
      </c>
      <c r="S73" s="1">
        <f>(Table2[[#This Row],[Close Price]]-Table2[[#This Row],[20D EMA]])/Table2[[#This Row],[20D EMA]]</f>
        <v>5.1683525010392181E-2</v>
      </c>
      <c r="T73" s="1">
        <f>(Table2[[#This Row],[Close Price]]-Table2[[#This Row],[50D EMA]])/Table2[[#This Row],[50D EMA]]</f>
        <v>2.3451014745334474E-2</v>
      </c>
      <c r="U73" s="1">
        <f>(Table2[[#This Row],[Close Price]]-Table2[[#This Row],[200D EMA]])/Table2[[#This Row],[200D EMA]]</f>
        <v>0.11273247659880245</v>
      </c>
      <c r="V73">
        <v>0.739541217446122</v>
      </c>
      <c r="W73">
        <v>73.8</v>
      </c>
      <c r="X73">
        <v>76.819999999999993</v>
      </c>
      <c r="Y73">
        <v>67.540000000000006</v>
      </c>
      <c r="Z73">
        <v>76.819999999999993</v>
      </c>
      <c r="AA73">
        <v>65.599999999999994</v>
      </c>
      <c r="AB73">
        <v>78.260000000000005</v>
      </c>
      <c r="AC73" s="1">
        <f>(Table2[[#This Row],[Close Price]]/Table2[[#This Row],[Day Low]])-1</f>
        <v>2.8455284552845628E-2</v>
      </c>
      <c r="AD73" s="1">
        <f>(Table2[[#This Row],[Day High]]/Table2[[#This Row],[Close Price]])-1</f>
        <v>1.2121212121211977E-2</v>
      </c>
      <c r="AE73" s="1">
        <f>(Table2[[#This Row],[Close Price]]/Table2[[#This Row],[Current Week Low]])-1</f>
        <v>0.12377850162866455</v>
      </c>
      <c r="AF73" s="1">
        <f>(Table2[[#This Row],[Current Week High]]/Table2[[#This Row],[Close Price]])-1</f>
        <v>1.2121212121211977E-2</v>
      </c>
      <c r="AG73" s="1">
        <f>(Table2[[#This Row],[Close Price]]/Table2[[#This Row],[Current Month Low]])-1</f>
        <v>0.15701219512195141</v>
      </c>
      <c r="AH73" s="1">
        <f>(Table2[[#This Row],[Current Month High]]/Table2[[#This Row],[Close Price]])-1</f>
        <v>3.1093544137022366E-2</v>
      </c>
      <c r="AI73">
        <v>23.056653491436101</v>
      </c>
      <c r="AJ73">
        <v>91.6666666666666</v>
      </c>
      <c r="AK73" t="str">
        <f>IF(AND(Table2[[#This Row],[20D EMA]]&gt;Table2[[#This Row],[50D EMA]],Table2[[#This Row],[50D EMA]]&gt;Table2[[#This Row],[200D EMA]]),"Uptrend","Downtrend/NoTrend")</f>
        <v>Downtrend/NoTrend</v>
      </c>
      <c r="AL73">
        <v>0.01</v>
      </c>
      <c r="AM73" t="s">
        <v>3188</v>
      </c>
      <c r="AN73">
        <v>3.53</v>
      </c>
      <c r="AO73" t="s">
        <v>3188</v>
      </c>
      <c r="AP73">
        <v>0.16883967302278</v>
      </c>
      <c r="AQ73">
        <f>(Table2[[#This Row],[Sharpe Ratio]]-AVERAGE(Table2[Sharpe Ratio]))/_xlfn.STDEV.P(Table2[Sharpe Ratio])</f>
        <v>1.2600945789259526</v>
      </c>
      <c r="AR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">
        <f>_xlfn.RANK.AVG(Table2[[#This Row],[1Y Return vs Nifty Z-Score]],Table2[1Y Return vs Nifty Z-Score])</f>
        <v>137</v>
      </c>
      <c r="AT73">
        <f>_xlfn.RANK.AVG(Table2[[#This Row],[6M Return vs Nifty Z-Score]],Table2[6M Return vs Nifty Z-Score])</f>
        <v>209</v>
      </c>
      <c r="AU73">
        <f>_xlfn.RANK.AVG(Table2[[#This Row],[Sharpe Ratio Z-Score]],Table2[Sharpe Ratio Z-Score])</f>
        <v>73</v>
      </c>
      <c r="AV73">
        <f>(Table2[[#This Row],[Rank 1Y]]+Table2[[#This Row],[Rank 6M]]+Table2[[#This Row],[Rank Sharpe]])/3</f>
        <v>139.66666666666666</v>
      </c>
    </row>
    <row r="74" spans="1:48" x14ac:dyDescent="0.3">
      <c r="A74" t="s">
        <v>95</v>
      </c>
      <c r="B74" t="s">
        <v>96</v>
      </c>
      <c r="C74" t="s">
        <v>3154</v>
      </c>
      <c r="D74" t="s">
        <v>97</v>
      </c>
      <c r="E74">
        <v>256618.69487675201</v>
      </c>
      <c r="F74">
        <v>286.13</v>
      </c>
      <c r="G74">
        <v>125.318975984075</v>
      </c>
      <c r="H74">
        <f>(Table2[[#This Row],[1Y Return vs Nifty]]-AVERAGE(Table2[1Y Return vs Nifty]))/_xlfn.STDEV.P(Table2[1Y Return vs Nifty])</f>
        <v>2.0830234040927524</v>
      </c>
      <c r="I74">
        <v>13.712272774095901</v>
      </c>
      <c r="J74">
        <f>(Table2[[#This Row],[1M Return vs Nifty]]-AVERAGE(Table2[1M Return vs Nifty]))/_xlfn.STDEV.P(Table2[1M Return vs Nifty])</f>
        <v>0.9975682807887003</v>
      </c>
      <c r="K74">
        <v>49.774322436809697</v>
      </c>
      <c r="L74">
        <f>(Table2[[#This Row],[6M Return vs Nifty]]-AVERAGE(Table2[6M Return vs Nifty]))/_xlfn.STDEV.P(Table2[6M Return vs Nifty])</f>
        <v>1.4387854662348343</v>
      </c>
      <c r="M74">
        <v>6.3128204229291898</v>
      </c>
      <c r="N74">
        <f>(Table2[[#This Row],[1W Return vs Nifty]]-AVERAGE(Table2[1W Return vs Nifty]))/_xlfn.STDEV.P(Table2[1W Return vs Nifty])</f>
        <v>0.47425986240836143</v>
      </c>
      <c r="O74">
        <v>269.11</v>
      </c>
      <c r="P74">
        <v>263.46447959874098</v>
      </c>
      <c r="Q74">
        <v>221.00894761185</v>
      </c>
      <c r="R74">
        <v>62.574201605499503</v>
      </c>
      <c r="S74" s="1">
        <f>(Table2[[#This Row],[Close Price]]-Table2[[#This Row],[20D EMA]])/Table2[[#This Row],[20D EMA]]</f>
        <v>6.3245512987254213E-2</v>
      </c>
      <c r="T74" s="1">
        <f>(Table2[[#This Row],[Close Price]]-Table2[[#This Row],[50D EMA]])/Table2[[#This Row],[50D EMA]]</f>
        <v>8.6028752095078737E-2</v>
      </c>
      <c r="U74" s="1">
        <f>(Table2[[#This Row],[Close Price]]-Table2[[#This Row],[200D EMA]])/Table2[[#This Row],[200D EMA]]</f>
        <v>0.29465346580682211</v>
      </c>
      <c r="V74">
        <v>1.0826566445571999</v>
      </c>
      <c r="W74">
        <v>273.62</v>
      </c>
      <c r="X74">
        <v>287.49</v>
      </c>
      <c r="Y74">
        <v>271.17</v>
      </c>
      <c r="Z74">
        <v>289.7</v>
      </c>
      <c r="AA74">
        <v>239.45</v>
      </c>
      <c r="AB74">
        <v>289.7</v>
      </c>
      <c r="AC74" s="1">
        <f>(Table2[[#This Row],[Close Price]]/Table2[[#This Row],[Day Low]])-1</f>
        <v>4.5720342080257215E-2</v>
      </c>
      <c r="AD74" s="1">
        <f>(Table2[[#This Row],[Day High]]/Table2[[#This Row],[Close Price]])-1</f>
        <v>4.7530842623981773E-3</v>
      </c>
      <c r="AE74" s="1">
        <f>(Table2[[#This Row],[Close Price]]/Table2[[#This Row],[Current Week Low]])-1</f>
        <v>5.516834458089015E-2</v>
      </c>
      <c r="AF74" s="1">
        <f>(Table2[[#This Row],[Current Week High]]/Table2[[#This Row],[Close Price]])-1</f>
        <v>1.2476846188795188E-2</v>
      </c>
      <c r="AG74" s="1">
        <f>(Table2[[#This Row],[Close Price]]/Table2[[#This Row],[Current Month Low]])-1</f>
        <v>0.19494675297556907</v>
      </c>
      <c r="AH74" s="1">
        <f>(Table2[[#This Row],[Current Month High]]/Table2[[#This Row],[Close Price]])-1</f>
        <v>1.2476846188795188E-2</v>
      </c>
      <c r="AI74">
        <v>4.2358368573725196</v>
      </c>
      <c r="AJ74">
        <v>150.991228070175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0.03</v>
      </c>
      <c r="AM74" t="s">
        <v>3188</v>
      </c>
      <c r="AN74">
        <v>8.17</v>
      </c>
      <c r="AO74" t="s">
        <v>3188</v>
      </c>
      <c r="AP74">
        <v>6.8376422234848994E-2</v>
      </c>
      <c r="AQ74">
        <f>(Table2[[#This Row],[Sharpe Ratio]]-AVERAGE(Table2[Sharpe Ratio]))/_xlfn.STDEV.P(Table2[Sharpe Ratio])</f>
        <v>9.4744777304278091E-2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5.0883817908289268</v>
      </c>
      <c r="AS74">
        <f>_xlfn.RANK.AVG(Table2[[#This Row],[1Y Return vs Nifty Z-Score]],Table2[1Y Return vs Nifty Z-Score])</f>
        <v>34</v>
      </c>
      <c r="AT74">
        <f>_xlfn.RANK.AVG(Table2[[#This Row],[6M Return vs Nifty Z-Score]],Table2[6M Return vs Nifty Z-Score])</f>
        <v>64</v>
      </c>
      <c r="AU74">
        <f>_xlfn.RANK.AVG(Table2[[#This Row],[Sharpe Ratio Z-Score]],Table2[Sharpe Ratio Z-Score])</f>
        <v>322</v>
      </c>
      <c r="AV74">
        <f>(Table2[[#This Row],[Rank 1Y]]+Table2[[#This Row],[Rank 6M]]+Table2[[#This Row],[Rank Sharpe]])/3</f>
        <v>140</v>
      </c>
    </row>
    <row r="75" spans="1:48" x14ac:dyDescent="0.3">
      <c r="A75" t="s">
        <v>1579</v>
      </c>
      <c r="B75" t="s">
        <v>1580</v>
      </c>
      <c r="C75" t="s">
        <v>3146</v>
      </c>
      <c r="D75" t="s">
        <v>51</v>
      </c>
      <c r="E75">
        <v>6245.0628660000002</v>
      </c>
      <c r="F75">
        <v>775.95</v>
      </c>
      <c r="G75">
        <v>144.96383491358699</v>
      </c>
      <c r="H75">
        <f>(Table2[[#This Row],[1Y Return vs Nifty]]-AVERAGE(Table2[1Y Return vs Nifty]))/_xlfn.STDEV.P(Table2[1Y Return vs Nifty])</f>
        <v>2.4634011125127038</v>
      </c>
      <c r="I75">
        <v>35.179685416420199</v>
      </c>
      <c r="J75">
        <f>(Table2[[#This Row],[1M Return vs Nifty]]-AVERAGE(Table2[1M Return vs Nifty]))/_xlfn.STDEV.P(Table2[1M Return vs Nifty])</f>
        <v>3.1123007122254824</v>
      </c>
      <c r="K75">
        <v>111.50336595687099</v>
      </c>
      <c r="L75">
        <f>(Table2[[#This Row],[6M Return vs Nifty]]-AVERAGE(Table2[6M Return vs Nifty]))/_xlfn.STDEV.P(Table2[6M Return vs Nifty])</f>
        <v>3.4562496117425412</v>
      </c>
      <c r="M75">
        <v>6.3294475321263901</v>
      </c>
      <c r="N75">
        <f>(Table2[[#This Row],[1W Return vs Nifty]]-AVERAGE(Table2[1W Return vs Nifty]))/_xlfn.STDEV.P(Table2[1W Return vs Nifty])</f>
        <v>0.47747323615156684</v>
      </c>
      <c r="O75">
        <v>701.36</v>
      </c>
      <c r="P75">
        <v>635.84149202611695</v>
      </c>
      <c r="Q75">
        <v>490.96040953232603</v>
      </c>
      <c r="R75">
        <v>67.584449679532597</v>
      </c>
      <c r="S75" s="1">
        <f>(Table2[[#This Row],[Close Price]]-Table2[[#This Row],[20D EMA]])/Table2[[#This Row],[20D EMA]]</f>
        <v>0.10635051899167336</v>
      </c>
      <c r="T75" s="1">
        <f>(Table2[[#This Row],[Close Price]]-Table2[[#This Row],[50D EMA]])/Table2[[#This Row],[50D EMA]]</f>
        <v>0.22035131354423815</v>
      </c>
      <c r="U75" s="1">
        <f>(Table2[[#This Row],[Close Price]]-Table2[[#This Row],[200D EMA]])/Table2[[#This Row],[200D EMA]]</f>
        <v>0.58047366943323686</v>
      </c>
      <c r="V75">
        <v>2.2647710734166702</v>
      </c>
      <c r="W75">
        <v>757.5</v>
      </c>
      <c r="X75">
        <v>805</v>
      </c>
      <c r="Y75">
        <v>755</v>
      </c>
      <c r="Z75">
        <v>830</v>
      </c>
      <c r="AA75">
        <v>604.54999999999995</v>
      </c>
      <c r="AB75">
        <v>833.4</v>
      </c>
      <c r="AC75" s="1">
        <f>(Table2[[#This Row],[Close Price]]/Table2[[#This Row],[Day Low]])-1</f>
        <v>2.4356435643564378E-2</v>
      </c>
      <c r="AD75" s="1">
        <f>(Table2[[#This Row],[Day High]]/Table2[[#This Row],[Close Price]])-1</f>
        <v>3.7437979251240261E-2</v>
      </c>
      <c r="AE75" s="1">
        <f>(Table2[[#This Row],[Close Price]]/Table2[[#This Row],[Current Week Low]])-1</f>
        <v>2.7748344370861044E-2</v>
      </c>
      <c r="AF75" s="1">
        <f>(Table2[[#This Row],[Current Week High]]/Table2[[#This Row],[Close Price]])-1</f>
        <v>6.9656550035440468E-2</v>
      </c>
      <c r="AG75" s="1">
        <f>(Table2[[#This Row],[Close Price]]/Table2[[#This Row],[Current Month Low]])-1</f>
        <v>0.28351666528823105</v>
      </c>
      <c r="AH75" s="1">
        <f>(Table2[[#This Row],[Current Month High]]/Table2[[#This Row],[Close Price]])-1</f>
        <v>7.4038275662091646E-2</v>
      </c>
      <c r="AI75">
        <v>7.4038275662091602</v>
      </c>
      <c r="AJ75">
        <v>188.56452212718401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0.33</v>
      </c>
      <c r="AM75" t="s">
        <v>3188</v>
      </c>
      <c r="AN75">
        <v>21.8</v>
      </c>
      <c r="AO75" t="s">
        <v>3188</v>
      </c>
      <c r="AP75">
        <v>4.7163074950599002E-2</v>
      </c>
      <c r="AQ75">
        <f>(Table2[[#This Row],[Sharpe Ratio]]-AVERAGE(Table2[Sharpe Ratio]))/_xlfn.STDEV.P(Table2[Sharpe Ratio])</f>
        <v>-0.15132500299395446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9.3580996696383405</v>
      </c>
      <c r="AS75">
        <f>_xlfn.RANK.AVG(Table2[[#This Row],[1Y Return vs Nifty Z-Score]],Table2[1Y Return vs Nifty Z-Score])</f>
        <v>26</v>
      </c>
      <c r="AT75">
        <f>_xlfn.RANK.AVG(Table2[[#This Row],[6M Return vs Nifty Z-Score]],Table2[6M Return vs Nifty Z-Score])</f>
        <v>9</v>
      </c>
      <c r="AU75">
        <f>_xlfn.RANK.AVG(Table2[[#This Row],[Sharpe Ratio Z-Score]],Table2[Sharpe Ratio Z-Score])</f>
        <v>391</v>
      </c>
      <c r="AV75">
        <f>(Table2[[#This Row],[Rank 1Y]]+Table2[[#This Row],[Rank 6M]]+Table2[[#This Row],[Rank Sharpe]])/3</f>
        <v>142</v>
      </c>
    </row>
    <row r="76" spans="1:48" x14ac:dyDescent="0.3">
      <c r="A76" t="s">
        <v>55</v>
      </c>
      <c r="B76" t="s">
        <v>56</v>
      </c>
      <c r="C76" t="s">
        <v>3147</v>
      </c>
      <c r="D76" t="s">
        <v>57</v>
      </c>
      <c r="E76">
        <v>355541.98068897001</v>
      </c>
      <c r="F76">
        <v>2966.1</v>
      </c>
      <c r="G76">
        <v>58.956025578470602</v>
      </c>
      <c r="H76">
        <f>(Table2[[#This Row],[1Y Return vs Nifty]]-AVERAGE(Table2[1Y Return vs Nifty]))/_xlfn.STDEV.P(Table2[1Y Return vs Nifty])</f>
        <v>0.79805683396642069</v>
      </c>
      <c r="I76">
        <v>6.5538752849413298</v>
      </c>
      <c r="J76">
        <f>(Table2[[#This Row],[1M Return vs Nifty]]-AVERAGE(Table2[1M Return vs Nifty]))/_xlfn.STDEV.P(Table2[1M Return vs Nifty])</f>
        <v>0.29240200948942252</v>
      </c>
      <c r="K76">
        <v>8.1256677332645104</v>
      </c>
      <c r="L76">
        <f>(Table2[[#This Row],[6M Return vs Nifty]]-AVERAGE(Table2[6M Return vs Nifty]))/_xlfn.STDEV.P(Table2[6M Return vs Nifty])</f>
        <v>7.7600150837452919E-2</v>
      </c>
      <c r="M76">
        <v>-2.4750496725456599</v>
      </c>
      <c r="N76">
        <f>(Table2[[#This Row],[1W Return vs Nifty]]-AVERAGE(Table2[1W Return vs Nifty]))/_xlfn.STDEV.P(Table2[1W Return vs Nifty])</f>
        <v>-1.2240937532793064</v>
      </c>
      <c r="O76">
        <v>2930.89</v>
      </c>
      <c r="P76">
        <v>2911.5085316070399</v>
      </c>
      <c r="Q76">
        <v>2578.2007837206902</v>
      </c>
      <c r="R76">
        <v>53.654223385458103</v>
      </c>
      <c r="S76" s="1">
        <f>(Table2[[#This Row],[Close Price]]-Table2[[#This Row],[20D EMA]])/Table2[[#This Row],[20D EMA]]</f>
        <v>1.201341572013963E-2</v>
      </c>
      <c r="T76" s="1">
        <f>(Table2[[#This Row],[Close Price]]-Table2[[#This Row],[50D EMA]])/Table2[[#This Row],[50D EMA]]</f>
        <v>1.8750234732380338E-2</v>
      </c>
      <c r="U76" s="1">
        <f>(Table2[[#This Row],[Close Price]]-Table2[[#This Row],[200D EMA]])/Table2[[#This Row],[200D EMA]]</f>
        <v>0.15045345526562093</v>
      </c>
      <c r="V76">
        <v>1.07919511529429</v>
      </c>
      <c r="W76">
        <v>2903</v>
      </c>
      <c r="X76">
        <v>2991.65</v>
      </c>
      <c r="Y76">
        <v>2892</v>
      </c>
      <c r="Z76">
        <v>3149.65</v>
      </c>
      <c r="AA76">
        <v>2736.25</v>
      </c>
      <c r="AB76">
        <v>3149.65</v>
      </c>
      <c r="AC76" s="1">
        <f>(Table2[[#This Row],[Close Price]]/Table2[[#This Row],[Day Low]])-1</f>
        <v>2.1736135032724757E-2</v>
      </c>
      <c r="AD76" s="1">
        <f>(Table2[[#This Row],[Day High]]/Table2[[#This Row],[Close Price]])-1</f>
        <v>8.6140049222886983E-3</v>
      </c>
      <c r="AE76" s="1">
        <f>(Table2[[#This Row],[Close Price]]/Table2[[#This Row],[Current Week Low]])-1</f>
        <v>2.5622406639004058E-2</v>
      </c>
      <c r="AF76" s="1">
        <f>(Table2[[#This Row],[Current Week High]]/Table2[[#This Row],[Close Price]])-1</f>
        <v>6.1882606790061079E-2</v>
      </c>
      <c r="AG76" s="1">
        <f>(Table2[[#This Row],[Close Price]]/Table2[[#This Row],[Current Month Low]])-1</f>
        <v>8.4001827318410216E-2</v>
      </c>
      <c r="AH76" s="1">
        <f>(Table2[[#This Row],[Current Month High]]/Table2[[#This Row],[Close Price]])-1</f>
        <v>6.1882606790061079E-2</v>
      </c>
      <c r="AI76">
        <v>8.6308620747783191</v>
      </c>
      <c r="AJ76">
        <v>89.255064603605007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0.21</v>
      </c>
      <c r="AM76" t="s">
        <v>3188</v>
      </c>
      <c r="AN76">
        <v>1.21</v>
      </c>
      <c r="AO76" t="s">
        <v>3188</v>
      </c>
      <c r="AP76">
        <v>0.197251995613133</v>
      </c>
      <c r="AQ76">
        <f>(Table2[[#This Row],[Sharpe Ratio]]-AVERAGE(Table2[Sharpe Ratio]))/_xlfn.STDEV.P(Table2[Sharpe Ratio])</f>
        <v>1.5896707596148674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1.5336360006288574</v>
      </c>
      <c r="AS76">
        <f>_xlfn.RANK.AVG(Table2[[#This Row],[1Y Return vs Nifty Z-Score]],Table2[1Y Return vs Nifty Z-Score])</f>
        <v>120</v>
      </c>
      <c r="AT76">
        <f>_xlfn.RANK.AVG(Table2[[#This Row],[6M Return vs Nifty Z-Score]],Table2[6M Return vs Nifty Z-Score])</f>
        <v>268</v>
      </c>
      <c r="AU76">
        <f>_xlfn.RANK.AVG(Table2[[#This Row],[Sharpe Ratio Z-Score]],Table2[Sharpe Ratio Z-Score])</f>
        <v>38</v>
      </c>
      <c r="AV76">
        <f>(Table2[[#This Row],[Rank 1Y]]+Table2[[#This Row],[Rank 6M]]+Table2[[#This Row],[Rank Sharpe]])/3</f>
        <v>142</v>
      </c>
    </row>
    <row r="77" spans="1:48" x14ac:dyDescent="0.3">
      <c r="A77" t="s">
        <v>897</v>
      </c>
      <c r="B77" t="s">
        <v>898</v>
      </c>
      <c r="C77" t="s">
        <v>3144</v>
      </c>
      <c r="D77" t="s">
        <v>279</v>
      </c>
      <c r="E77">
        <v>16786.072561500001</v>
      </c>
      <c r="F77">
        <v>2405.85</v>
      </c>
      <c r="G77">
        <v>58.3675141622019</v>
      </c>
      <c r="H77">
        <f>(Table2[[#This Row],[1Y Return vs Nifty]]-AVERAGE(Table2[1Y Return vs Nifty]))/_xlfn.STDEV.P(Table2[1Y Return vs Nifty])</f>
        <v>0.78666165802229748</v>
      </c>
      <c r="I77">
        <v>-6.7529659611755699</v>
      </c>
      <c r="J77">
        <f>(Table2[[#This Row],[1M Return vs Nifty]]-AVERAGE(Table2[1M Return vs Nifty]))/_xlfn.STDEV.P(Table2[1M Return vs Nifty])</f>
        <v>-1.0184410442125191</v>
      </c>
      <c r="K77">
        <v>53.219705269755003</v>
      </c>
      <c r="L77">
        <f>(Table2[[#This Row],[6M Return vs Nifty]]-AVERAGE(Table2[6M Return vs Nifty]))/_xlfn.STDEV.P(Table2[6M Return vs Nifty])</f>
        <v>1.5513894519219922</v>
      </c>
      <c r="M77">
        <v>-1.6350551609263699</v>
      </c>
      <c r="N77">
        <f>(Table2[[#This Row],[1W Return vs Nifty]]-AVERAGE(Table2[1W Return vs Nifty]))/_xlfn.STDEV.P(Table2[1W Return vs Nifty])</f>
        <v>-1.0617554733016559</v>
      </c>
      <c r="O77">
        <v>2572.12</v>
      </c>
      <c r="P77">
        <v>2595.9621117873899</v>
      </c>
      <c r="Q77">
        <v>2183.8949663614198</v>
      </c>
      <c r="R77">
        <v>25.012229898303801</v>
      </c>
      <c r="S77" s="1">
        <f>(Table2[[#This Row],[Close Price]]-Table2[[#This Row],[20D EMA]])/Table2[[#This Row],[20D EMA]]</f>
        <v>-6.4643173724398539E-2</v>
      </c>
      <c r="T77" s="1">
        <f>(Table2[[#This Row],[Close Price]]-Table2[[#This Row],[50D EMA]])/Table2[[#This Row],[50D EMA]]</f>
        <v>-7.3233777536334158E-2</v>
      </c>
      <c r="U77" s="1">
        <f>(Table2[[#This Row],[Close Price]]-Table2[[#This Row],[200D EMA]])/Table2[[#This Row],[200D EMA]]</f>
        <v>0.10163265040551772</v>
      </c>
      <c r="V77">
        <v>0.36384296596309301</v>
      </c>
      <c r="W77">
        <v>2396</v>
      </c>
      <c r="X77">
        <v>2517.4499999999998</v>
      </c>
      <c r="Y77">
        <v>2396</v>
      </c>
      <c r="Z77">
        <v>2569</v>
      </c>
      <c r="AA77">
        <v>2396</v>
      </c>
      <c r="AB77">
        <v>2873.95</v>
      </c>
      <c r="AC77" s="1">
        <f>(Table2[[#This Row],[Close Price]]/Table2[[#This Row],[Day Low]])-1</f>
        <v>4.1110183639399001E-3</v>
      </c>
      <c r="AD77" s="1">
        <f>(Table2[[#This Row],[Day High]]/Table2[[#This Row],[Close Price]])-1</f>
        <v>4.6386931853606761E-2</v>
      </c>
      <c r="AE77" s="1">
        <f>(Table2[[#This Row],[Close Price]]/Table2[[#This Row],[Current Week Low]])-1</f>
        <v>4.1110183639399001E-3</v>
      </c>
      <c r="AF77" s="1">
        <f>(Table2[[#This Row],[Current Week High]]/Table2[[#This Row],[Close Price]])-1</f>
        <v>6.7813870357669837E-2</v>
      </c>
      <c r="AG77" s="1">
        <f>(Table2[[#This Row],[Close Price]]/Table2[[#This Row],[Current Month Low]])-1</f>
        <v>4.1110183639399001E-3</v>
      </c>
      <c r="AH77" s="1">
        <f>(Table2[[#This Row],[Current Month High]]/Table2[[#This Row],[Close Price]])-1</f>
        <v>0.19456740860818411</v>
      </c>
      <c r="AI77">
        <v>23.656919591828199</v>
      </c>
      <c r="AJ77">
        <v>91.046613197808298</v>
      </c>
      <c r="AK77" t="str">
        <f>IF(AND(Table2[[#This Row],[20D EMA]]&gt;Table2[[#This Row],[50D EMA]],Table2[[#This Row],[50D EMA]]&gt;Table2[[#This Row],[200D EMA]]),"Uptrend","Downtrend/NoTrend")</f>
        <v>Downtrend/NoTrend</v>
      </c>
      <c r="AL77">
        <v>-0.01</v>
      </c>
      <c r="AM77" t="s">
        <v>3189</v>
      </c>
      <c r="AN77">
        <v>-11.97</v>
      </c>
      <c r="AO77" t="s">
        <v>3189</v>
      </c>
      <c r="AP77">
        <v>9.1322176913486999E-2</v>
      </c>
      <c r="AQ77">
        <f>(Table2[[#This Row],[Sharpe Ratio]]-AVERAGE(Table2[Sharpe Ratio]))/_xlfn.STDEV.P(Table2[Sharpe Ratio])</f>
        <v>0.36091007111162082</v>
      </c>
      <c r="AR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7">
        <f>_xlfn.RANK.AVG(Table2[[#This Row],[1Y Return vs Nifty Z-Score]],Table2[1Y Return vs Nifty Z-Score])</f>
        <v>121</v>
      </c>
      <c r="AT77">
        <f>_xlfn.RANK.AVG(Table2[[#This Row],[6M Return vs Nifty Z-Score]],Table2[6M Return vs Nifty Z-Score])</f>
        <v>53</v>
      </c>
      <c r="AU77">
        <f>_xlfn.RANK.AVG(Table2[[#This Row],[Sharpe Ratio Z-Score]],Table2[Sharpe Ratio Z-Score])</f>
        <v>257</v>
      </c>
      <c r="AV77">
        <f>(Table2[[#This Row],[Rank 1Y]]+Table2[[#This Row],[Rank 6M]]+Table2[[#This Row],[Rank Sharpe]])/3</f>
        <v>143.66666666666666</v>
      </c>
    </row>
    <row r="78" spans="1:48" x14ac:dyDescent="0.3">
      <c r="A78" t="s">
        <v>944</v>
      </c>
      <c r="B78" t="s">
        <v>945</v>
      </c>
      <c r="C78" t="s">
        <v>3154</v>
      </c>
      <c r="D78" t="s">
        <v>699</v>
      </c>
      <c r="E78">
        <v>15982.233750699999</v>
      </c>
      <c r="F78">
        <v>388.45</v>
      </c>
      <c r="G78">
        <v>30.068778862171101</v>
      </c>
      <c r="H78">
        <f>(Table2[[#This Row],[1Y Return vs Nifty]]-AVERAGE(Table2[1Y Return vs Nifty]))/_xlfn.STDEV.P(Table2[1Y Return vs Nifty])</f>
        <v>0.23872145019328192</v>
      </c>
      <c r="I78">
        <v>4.40937042812494</v>
      </c>
      <c r="J78">
        <f>(Table2[[#This Row],[1M Return vs Nifty]]-AVERAGE(Table2[1M Return vs Nifty]))/_xlfn.STDEV.P(Table2[1M Return vs Nifty])</f>
        <v>8.1149072507991402E-2</v>
      </c>
      <c r="K78">
        <v>18.008775854247901</v>
      </c>
      <c r="L78">
        <f>(Table2[[#This Row],[6M Return vs Nifty]]-AVERAGE(Table2[6M Return vs Nifty]))/_xlfn.STDEV.P(Table2[6M Return vs Nifty])</f>
        <v>0.40060558139754454</v>
      </c>
      <c r="M78">
        <v>1.7482369119305501</v>
      </c>
      <c r="N78">
        <f>(Table2[[#This Row],[1W Return vs Nifty]]-AVERAGE(Table2[1W Return vs Nifty]))/_xlfn.STDEV.P(Table2[1W Return vs Nifty])</f>
        <v>-0.4078966585448488</v>
      </c>
      <c r="O78">
        <v>391.26</v>
      </c>
      <c r="P78">
        <v>389.46567556250602</v>
      </c>
      <c r="Q78">
        <v>362.13754654821901</v>
      </c>
      <c r="R78">
        <v>45.538618632326298</v>
      </c>
      <c r="S78" s="1">
        <f>(Table2[[#This Row],[Close Price]]-Table2[[#This Row],[20D EMA]])/Table2[[#This Row],[20D EMA]]</f>
        <v>-7.181925062618214E-3</v>
      </c>
      <c r="T78" s="1">
        <f>(Table2[[#This Row],[Close Price]]-Table2[[#This Row],[50D EMA]])/Table2[[#This Row],[50D EMA]]</f>
        <v>-2.607869258411773E-3</v>
      </c>
      <c r="U78" s="1">
        <f>(Table2[[#This Row],[Close Price]]-Table2[[#This Row],[200D EMA]])/Table2[[#This Row],[200D EMA]]</f>
        <v>7.2658727885531335E-2</v>
      </c>
      <c r="V78">
        <v>0.31450472577291</v>
      </c>
      <c r="W78">
        <v>384</v>
      </c>
      <c r="X78">
        <v>393.6</v>
      </c>
      <c r="Y78">
        <v>384</v>
      </c>
      <c r="Z78">
        <v>398.75</v>
      </c>
      <c r="AA78">
        <v>375.3</v>
      </c>
      <c r="AB78">
        <v>436</v>
      </c>
      <c r="AC78" s="1">
        <f>(Table2[[#This Row],[Close Price]]/Table2[[#This Row],[Day Low]])-1</f>
        <v>1.1588541666666563E-2</v>
      </c>
      <c r="AD78" s="1">
        <f>(Table2[[#This Row],[Day High]]/Table2[[#This Row],[Close Price]])-1</f>
        <v>1.325781953919436E-2</v>
      </c>
      <c r="AE78" s="1">
        <f>(Table2[[#This Row],[Close Price]]/Table2[[#This Row],[Current Week Low]])-1</f>
        <v>1.1588541666666563E-2</v>
      </c>
      <c r="AF78" s="1">
        <f>(Table2[[#This Row],[Current Week High]]/Table2[[#This Row],[Close Price]])-1</f>
        <v>2.6515639078388498E-2</v>
      </c>
      <c r="AG78" s="1">
        <f>(Table2[[#This Row],[Close Price]]/Table2[[#This Row],[Current Month Low]])-1</f>
        <v>3.5038635758060099E-2</v>
      </c>
      <c r="AH78" s="1">
        <f>(Table2[[#This Row],[Current Month High]]/Table2[[#This Row],[Close Price]])-1</f>
        <v>0.12240957652207496</v>
      </c>
      <c r="AI78">
        <v>22.126399794053199</v>
      </c>
      <c r="AJ78">
        <v>50.737291424136501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-0.13</v>
      </c>
      <c r="AM78" t="s">
        <v>3189</v>
      </c>
      <c r="AN78">
        <v>-7.82</v>
      </c>
      <c r="AO78" t="s">
        <v>3189</v>
      </c>
      <c r="AP78">
        <v>0.217943402893649</v>
      </c>
      <c r="AQ78">
        <f>(Table2[[#This Row],[Sharpe Ratio]]-AVERAGE(Table2[Sharpe Ratio]))/_xlfn.STDEV.P(Table2[Sharpe Ratio])</f>
        <v>1.8296861600772953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2.1422656056312643</v>
      </c>
      <c r="AS78">
        <f>_xlfn.RANK.AVG(Table2[[#This Row],[1Y Return vs Nifty Z-Score]],Table2[1Y Return vs Nifty Z-Score])</f>
        <v>235</v>
      </c>
      <c r="AT78">
        <f>_xlfn.RANK.AVG(Table2[[#This Row],[6M Return vs Nifty Z-Score]],Table2[6M Return vs Nifty Z-Score])</f>
        <v>185</v>
      </c>
      <c r="AU78">
        <f>_xlfn.RANK.AVG(Table2[[#This Row],[Sharpe Ratio Z-Score]],Table2[Sharpe Ratio Z-Score])</f>
        <v>19</v>
      </c>
      <c r="AV78">
        <f>(Table2[[#This Row],[Rank 1Y]]+Table2[[#This Row],[Rank 6M]]+Table2[[#This Row],[Rank Sharpe]])/3</f>
        <v>146.33333333333334</v>
      </c>
    </row>
    <row r="79" spans="1:48" x14ac:dyDescent="0.3">
      <c r="A79" t="s">
        <v>458</v>
      </c>
      <c r="B79" t="s">
        <v>459</v>
      </c>
      <c r="C79" t="s">
        <v>3146</v>
      </c>
      <c r="D79" t="s">
        <v>261</v>
      </c>
      <c r="E79">
        <v>49766.8411161599</v>
      </c>
      <c r="F79">
        <v>659.2</v>
      </c>
      <c r="G79">
        <v>50.989647664736403</v>
      </c>
      <c r="H79">
        <f>(Table2[[#This Row],[1Y Return vs Nifty]]-AVERAGE(Table2[1Y Return vs Nifty]))/_xlfn.STDEV.P(Table2[1Y Return vs Nifty])</f>
        <v>0.64380616787070855</v>
      </c>
      <c r="I79">
        <v>8.5251285393555492</v>
      </c>
      <c r="J79">
        <f>(Table2[[#This Row],[1M Return vs Nifty]]-AVERAGE(Table2[1M Return vs Nifty]))/_xlfn.STDEV.P(Table2[1M Return vs Nifty])</f>
        <v>0.48658811179903488</v>
      </c>
      <c r="K79">
        <v>36.108787273873098</v>
      </c>
      <c r="L79">
        <f>(Table2[[#This Row],[6M Return vs Nifty]]-AVERAGE(Table2[6M Return vs Nifty]))/_xlfn.STDEV.P(Table2[6M Return vs Nifty])</f>
        <v>0.99216057706998706</v>
      </c>
      <c r="M79">
        <v>-5.9198854873063498</v>
      </c>
      <c r="N79">
        <f>(Table2[[#This Row],[1W Return vs Nifty]]-AVERAGE(Table2[1W Return vs Nifty]))/_xlfn.STDEV.P(Table2[1W Return vs Nifty])</f>
        <v>-1.889846580515774</v>
      </c>
      <c r="O79">
        <v>645.73</v>
      </c>
      <c r="P79">
        <v>617.15917243018896</v>
      </c>
      <c r="Q79">
        <v>522.03875907692498</v>
      </c>
      <c r="R79">
        <v>53.915141282213803</v>
      </c>
      <c r="S79" s="1">
        <f>(Table2[[#This Row],[Close Price]]-Table2[[#This Row],[20D EMA]])/Table2[[#This Row],[20D EMA]]</f>
        <v>2.0860111811438257E-2</v>
      </c>
      <c r="T79" s="1">
        <f>(Table2[[#This Row],[Close Price]]-Table2[[#This Row],[50D EMA]])/Table2[[#This Row],[50D EMA]]</f>
        <v>6.8119910466965652E-2</v>
      </c>
      <c r="U79" s="1">
        <f>(Table2[[#This Row],[Close Price]]-Table2[[#This Row],[200D EMA]])/Table2[[#This Row],[200D EMA]]</f>
        <v>0.26274148909097322</v>
      </c>
      <c r="V79">
        <v>1.5656040789492101</v>
      </c>
      <c r="W79">
        <v>646</v>
      </c>
      <c r="X79">
        <v>663.6</v>
      </c>
      <c r="Y79">
        <v>638.6</v>
      </c>
      <c r="Z79">
        <v>740.35</v>
      </c>
      <c r="AA79">
        <v>604.9</v>
      </c>
      <c r="AB79">
        <v>740.35</v>
      </c>
      <c r="AC79" s="1">
        <f>(Table2[[#This Row],[Close Price]]/Table2[[#This Row],[Day Low]])-1</f>
        <v>2.0433436532507843E-2</v>
      </c>
      <c r="AD79" s="1">
        <f>(Table2[[#This Row],[Day High]]/Table2[[#This Row],[Close Price]])-1</f>
        <v>6.6747572815533118E-3</v>
      </c>
      <c r="AE79" s="1">
        <f>(Table2[[#This Row],[Close Price]]/Table2[[#This Row],[Current Week Low]])-1</f>
        <v>3.2258064516129004E-2</v>
      </c>
      <c r="AF79" s="1">
        <f>(Table2[[#This Row],[Current Week High]]/Table2[[#This Row],[Close Price]])-1</f>
        <v>0.12310376213592233</v>
      </c>
      <c r="AG79" s="1">
        <f>(Table2[[#This Row],[Close Price]]/Table2[[#This Row],[Current Month Low]])-1</f>
        <v>8.9766903620433158E-2</v>
      </c>
      <c r="AH79" s="1">
        <f>(Table2[[#This Row],[Current Month High]]/Table2[[#This Row],[Close Price]])-1</f>
        <v>0.12310376213592233</v>
      </c>
      <c r="AI79">
        <v>12.3103762135922</v>
      </c>
      <c r="AJ79">
        <v>77.204301075268802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0.23</v>
      </c>
      <c r="AM79" t="s">
        <v>3188</v>
      </c>
      <c r="AN79">
        <v>5.65</v>
      </c>
      <c r="AO79" t="s">
        <v>3188</v>
      </c>
      <c r="AP79">
        <v>0.10918899470993799</v>
      </c>
      <c r="AQ79">
        <f>(Table2[[#This Row],[Sharpe Ratio]]-AVERAGE(Table2[Sharpe Ratio]))/_xlfn.STDEV.P(Table2[Sharpe Ratio])</f>
        <v>0.56816090573428546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0.8008691819582423</v>
      </c>
      <c r="AS79">
        <f>_xlfn.RANK.AVG(Table2[[#This Row],[1Y Return vs Nifty Z-Score]],Table2[1Y Return vs Nifty Z-Score])</f>
        <v>141</v>
      </c>
      <c r="AT79">
        <f>_xlfn.RANK.AVG(Table2[[#This Row],[6M Return vs Nifty Z-Score]],Table2[6M Return vs Nifty Z-Score])</f>
        <v>92</v>
      </c>
      <c r="AU79">
        <f>_xlfn.RANK.AVG(Table2[[#This Row],[Sharpe Ratio Z-Score]],Table2[Sharpe Ratio Z-Score])</f>
        <v>207</v>
      </c>
      <c r="AV79">
        <f>(Table2[[#This Row],[Rank 1Y]]+Table2[[#This Row],[Rank 6M]]+Table2[[#This Row],[Rank Sharpe]])/3</f>
        <v>146.66666666666666</v>
      </c>
    </row>
    <row r="80" spans="1:48" x14ac:dyDescent="0.3">
      <c r="A80" t="s">
        <v>441</v>
      </c>
      <c r="B80" t="s">
        <v>442</v>
      </c>
      <c r="C80" t="s">
        <v>3150</v>
      </c>
      <c r="D80" t="s">
        <v>166</v>
      </c>
      <c r="E80">
        <v>50767.101307124998</v>
      </c>
      <c r="F80">
        <v>11978.55</v>
      </c>
      <c r="G80">
        <v>138.63083772624799</v>
      </c>
      <c r="H80">
        <f>(Table2[[#This Row],[1Y Return vs Nifty]]-AVERAGE(Table2[1Y Return vs Nifty]))/_xlfn.STDEV.P(Table2[1Y Return vs Nifty])</f>
        <v>2.3407771239061415</v>
      </c>
      <c r="I80">
        <v>-9.0319864984736302</v>
      </c>
      <c r="J80">
        <f>(Table2[[#This Row],[1M Return vs Nifty]]-AVERAGE(Table2[1M Return vs Nifty]))/_xlfn.STDEV.P(Table2[1M Return vs Nifty])</f>
        <v>-1.2429449805943409</v>
      </c>
      <c r="K80">
        <v>5.4192518028694003</v>
      </c>
      <c r="L80">
        <f>(Table2[[#This Row],[6M Return vs Nifty]]-AVERAGE(Table2[6M Return vs Nifty]))/_xlfn.STDEV.P(Table2[6M Return vs Nifty])</f>
        <v>-1.0852493024241476E-2</v>
      </c>
      <c r="M80">
        <v>6.4954137303790196</v>
      </c>
      <c r="N80">
        <f>(Table2[[#This Row],[1W Return vs Nifty]]-AVERAGE(Table2[1W Return vs Nifty]))/_xlfn.STDEV.P(Table2[1W Return vs Nifty])</f>
        <v>0.50954804948198151</v>
      </c>
      <c r="O80">
        <v>12597.56</v>
      </c>
      <c r="P80">
        <v>13030.9452198032</v>
      </c>
      <c r="Q80">
        <v>10997.9754946844</v>
      </c>
      <c r="R80">
        <v>41.155684904765998</v>
      </c>
      <c r="S80" s="1">
        <f>(Table2[[#This Row],[Close Price]]-Table2[[#This Row],[20D EMA]])/Table2[[#This Row],[20D EMA]]</f>
        <v>-4.9137293253614212E-2</v>
      </c>
      <c r="T80" s="1">
        <f>(Table2[[#This Row],[Close Price]]-Table2[[#This Row],[50D EMA]])/Table2[[#This Row],[50D EMA]]</f>
        <v>-8.076123428129138E-2</v>
      </c>
      <c r="U80" s="1">
        <f>(Table2[[#This Row],[Close Price]]-Table2[[#This Row],[200D EMA]])/Table2[[#This Row],[200D EMA]]</f>
        <v>8.9159546299183448E-2</v>
      </c>
      <c r="V80">
        <v>1.8598834080951601</v>
      </c>
      <c r="W80">
        <v>11800</v>
      </c>
      <c r="X80">
        <v>12300.05</v>
      </c>
      <c r="Y80">
        <v>11500</v>
      </c>
      <c r="Z80">
        <v>12825</v>
      </c>
      <c r="AA80">
        <v>10925.45</v>
      </c>
      <c r="AB80">
        <v>14945</v>
      </c>
      <c r="AC80" s="1">
        <f>(Table2[[#This Row],[Close Price]]/Table2[[#This Row],[Day Low]])-1</f>
        <v>1.5131355932203272E-2</v>
      </c>
      <c r="AD80" s="1">
        <f>(Table2[[#This Row],[Day High]]/Table2[[#This Row],[Close Price]])-1</f>
        <v>2.6839642527684893E-2</v>
      </c>
      <c r="AE80" s="1">
        <f>(Table2[[#This Row],[Close Price]]/Table2[[#This Row],[Current Week Low]])-1</f>
        <v>4.1613043478260892E-2</v>
      </c>
      <c r="AF80" s="1">
        <f>(Table2[[#This Row],[Current Week High]]/Table2[[#This Row],[Close Price]])-1</f>
        <v>7.0663811563169254E-2</v>
      </c>
      <c r="AG80" s="1">
        <f>(Table2[[#This Row],[Close Price]]/Table2[[#This Row],[Current Month Low]])-1</f>
        <v>9.6389622395416152E-2</v>
      </c>
      <c r="AH80" s="1">
        <f>(Table2[[#This Row],[Current Month High]]/Table2[[#This Row],[Close Price]])-1</f>
        <v>0.24764683538491727</v>
      </c>
      <c r="AI80">
        <v>38.163216749940503</v>
      </c>
      <c r="AJ80">
        <v>157.54783917437101</v>
      </c>
      <c r="AK80" t="str">
        <f>IF(AND(Table2[[#This Row],[20D EMA]]&gt;Table2[[#This Row],[50D EMA]],Table2[[#This Row],[50D EMA]]&gt;Table2[[#This Row],[200D EMA]]),"Uptrend","Downtrend/NoTrend")</f>
        <v>Downtrend/NoTrend</v>
      </c>
      <c r="AL80">
        <v>0.06</v>
      </c>
      <c r="AM80" t="s">
        <v>3188</v>
      </c>
      <c r="AN80">
        <v>-11.22</v>
      </c>
      <c r="AO80" t="s">
        <v>3189</v>
      </c>
      <c r="AP80">
        <v>0.14964383800890099</v>
      </c>
      <c r="AQ80">
        <f>(Table2[[#This Row],[Sharpe Ratio]]-AVERAGE(Table2[Sharpe Ratio]))/_xlfn.STDEV.P(Table2[Sharpe Ratio])</f>
        <v>1.037427460851035</v>
      </c>
      <c r="AR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0">
        <f>_xlfn.RANK.AVG(Table2[[#This Row],[1Y Return vs Nifty Z-Score]],Table2[1Y Return vs Nifty Z-Score])</f>
        <v>27</v>
      </c>
      <c r="AT80">
        <f>_xlfn.RANK.AVG(Table2[[#This Row],[6M Return vs Nifty Z-Score]],Table2[6M Return vs Nifty Z-Score])</f>
        <v>302</v>
      </c>
      <c r="AU80">
        <f>_xlfn.RANK.AVG(Table2[[#This Row],[Sharpe Ratio Z-Score]],Table2[Sharpe Ratio Z-Score])</f>
        <v>113</v>
      </c>
      <c r="AV80">
        <f>(Table2[[#This Row],[Rank 1Y]]+Table2[[#This Row],[Rank 6M]]+Table2[[#This Row],[Rank Sharpe]])/3</f>
        <v>147.33333333333334</v>
      </c>
    </row>
    <row r="81" spans="1:48" x14ac:dyDescent="0.3">
      <c r="A81" t="s">
        <v>225</v>
      </c>
      <c r="B81" t="s">
        <v>226</v>
      </c>
      <c r="C81" t="s">
        <v>3150</v>
      </c>
      <c r="D81" t="s">
        <v>166</v>
      </c>
      <c r="E81">
        <v>111926.46968315</v>
      </c>
      <c r="F81">
        <v>732.25</v>
      </c>
      <c r="G81">
        <v>51.227822831432697</v>
      </c>
      <c r="H81">
        <f>(Table2[[#This Row],[1Y Return vs Nifty]]-AVERAGE(Table2[1Y Return vs Nifty]))/_xlfn.STDEV.P(Table2[1Y Return vs Nifty])</f>
        <v>0.64841788457661853</v>
      </c>
      <c r="I81">
        <v>8.1936732124645193</v>
      </c>
      <c r="J81">
        <f>(Table2[[#This Row],[1M Return vs Nifty]]-AVERAGE(Table2[1M Return vs Nifty]))/_xlfn.STDEV.P(Table2[1M Return vs Nifty])</f>
        <v>0.45393679321549041</v>
      </c>
      <c r="K81">
        <v>9.5432883940329507</v>
      </c>
      <c r="L81">
        <f>(Table2[[#This Row],[6M Return vs Nifty]]-AVERAGE(Table2[6M Return vs Nifty]))/_xlfn.STDEV.P(Table2[6M Return vs Nifty])</f>
        <v>0.12393164557544933</v>
      </c>
      <c r="M81">
        <v>4.46358910815679</v>
      </c>
      <c r="N81">
        <f>(Table2[[#This Row],[1W Return vs Nifty]]-AVERAGE(Table2[1W Return vs Nifty]))/_xlfn.STDEV.P(Table2[1W Return vs Nifty])</f>
        <v>0.11687534766641236</v>
      </c>
      <c r="O81">
        <v>731.84</v>
      </c>
      <c r="P81">
        <v>735.02947486481798</v>
      </c>
      <c r="Q81">
        <v>655.97531224764703</v>
      </c>
      <c r="R81">
        <v>50.361542445043099</v>
      </c>
      <c r="S81" s="1">
        <f>(Table2[[#This Row],[Close Price]]-Table2[[#This Row],[20D EMA]])/Table2[[#This Row],[20D EMA]]</f>
        <v>5.6023174464359441E-4</v>
      </c>
      <c r="T81" s="1">
        <f>(Table2[[#This Row],[Close Price]]-Table2[[#This Row],[50D EMA]])/Table2[[#This Row],[50D EMA]]</f>
        <v>-3.7814468124957416E-3</v>
      </c>
      <c r="U81" s="1">
        <f>(Table2[[#This Row],[Close Price]]-Table2[[#This Row],[200D EMA]])/Table2[[#This Row],[200D EMA]]</f>
        <v>0.11627676579931621</v>
      </c>
      <c r="V81">
        <v>0.78988000334001496</v>
      </c>
      <c r="W81">
        <v>729</v>
      </c>
      <c r="X81">
        <v>757</v>
      </c>
      <c r="Y81">
        <v>725.7</v>
      </c>
      <c r="Z81">
        <v>771</v>
      </c>
      <c r="AA81">
        <v>681.1</v>
      </c>
      <c r="AB81">
        <v>771</v>
      </c>
      <c r="AC81" s="1">
        <f>(Table2[[#This Row],[Close Price]]/Table2[[#This Row],[Day Low]])-1</f>
        <v>4.4581618655692434E-3</v>
      </c>
      <c r="AD81" s="1">
        <f>(Table2[[#This Row],[Day High]]/Table2[[#This Row],[Close Price]])-1</f>
        <v>3.3799931717309661E-2</v>
      </c>
      <c r="AE81" s="1">
        <f>(Table2[[#This Row],[Close Price]]/Table2[[#This Row],[Current Week Low]])-1</f>
        <v>9.0257682237837589E-3</v>
      </c>
      <c r="AF81" s="1">
        <f>(Table2[[#This Row],[Current Week High]]/Table2[[#This Row],[Close Price]])-1</f>
        <v>5.2919085011949418E-2</v>
      </c>
      <c r="AG81" s="1">
        <f>(Table2[[#This Row],[Close Price]]/Table2[[#This Row],[Current Month Low]])-1</f>
        <v>7.5099104389957372E-2</v>
      </c>
      <c r="AH81" s="1">
        <f>(Table2[[#This Row],[Current Month High]]/Table2[[#This Row],[Close Price]])-1</f>
        <v>5.2919085011949418E-2</v>
      </c>
      <c r="AI81">
        <v>19.453738477296</v>
      </c>
      <c r="AJ81">
        <v>76.743905382573004</v>
      </c>
      <c r="AK81" t="str">
        <f>IF(AND(Table2[[#This Row],[20D EMA]]&gt;Table2[[#This Row],[50D EMA]],Table2[[#This Row],[50D EMA]]&gt;Table2[[#This Row],[200D EMA]]),"Uptrend","Downtrend/NoTrend")</f>
        <v>Downtrend/NoTrend</v>
      </c>
      <c r="AL81">
        <v>0.17</v>
      </c>
      <c r="AM81" t="s">
        <v>3188</v>
      </c>
      <c r="AN81">
        <v>0.65</v>
      </c>
      <c r="AO81" t="s">
        <v>3188</v>
      </c>
      <c r="AP81">
        <v>0.187013311139692</v>
      </c>
      <c r="AQ81">
        <f>(Table2[[#This Row],[Sharpe Ratio]]-AVERAGE(Table2[Sharpe Ratio]))/_xlfn.STDEV.P(Table2[Sharpe Ratio])</f>
        <v>1.4709044562510827</v>
      </c>
      <c r="AR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1">
        <f>_xlfn.RANK.AVG(Table2[[#This Row],[1Y Return vs Nifty Z-Score]],Table2[1Y Return vs Nifty Z-Score])</f>
        <v>140</v>
      </c>
      <c r="AT81">
        <f>_xlfn.RANK.AVG(Table2[[#This Row],[6M Return vs Nifty Z-Score]],Table2[6M Return vs Nifty Z-Score])</f>
        <v>258</v>
      </c>
      <c r="AU81">
        <f>_xlfn.RANK.AVG(Table2[[#This Row],[Sharpe Ratio Z-Score]],Table2[Sharpe Ratio Z-Score])</f>
        <v>48</v>
      </c>
      <c r="AV81">
        <f>(Table2[[#This Row],[Rank 1Y]]+Table2[[#This Row],[Rank 6M]]+Table2[[#This Row],[Rank Sharpe]])/3</f>
        <v>148.66666666666666</v>
      </c>
    </row>
    <row r="82" spans="1:48" x14ac:dyDescent="0.3">
      <c r="A82" t="s">
        <v>431</v>
      </c>
      <c r="B82" t="s">
        <v>432</v>
      </c>
      <c r="C82" t="s">
        <v>3156</v>
      </c>
      <c r="D82" t="s">
        <v>375</v>
      </c>
      <c r="E82">
        <v>52701.326092099996</v>
      </c>
      <c r="F82">
        <v>1789</v>
      </c>
      <c r="G82">
        <v>33.8633539672838</v>
      </c>
      <c r="H82">
        <f>(Table2[[#This Row],[1Y Return vs Nifty]]-AVERAGE(Table2[1Y Return vs Nifty]))/_xlfn.STDEV.P(Table2[1Y Return vs Nifty])</f>
        <v>0.31219470790865406</v>
      </c>
      <c r="I82">
        <v>10.496227754624</v>
      </c>
      <c r="J82">
        <f>(Table2[[#This Row],[1M Return vs Nifty]]-AVERAGE(Table2[1M Return vs Nifty]))/_xlfn.STDEV.P(Table2[1M Return vs Nifty])</f>
        <v>0.68075903987304209</v>
      </c>
      <c r="K82">
        <v>32.631293685548897</v>
      </c>
      <c r="L82">
        <f>(Table2[[#This Row],[6M Return vs Nifty]]-AVERAGE(Table2[6M Return vs Nifty]))/_xlfn.STDEV.P(Table2[6M Return vs Nifty])</f>
        <v>0.87850712918533003</v>
      </c>
      <c r="M82">
        <v>-2.6135402641660401</v>
      </c>
      <c r="N82">
        <f>(Table2[[#This Row],[1W Return vs Nifty]]-AVERAGE(Table2[1W Return vs Nifty]))/_xlfn.STDEV.P(Table2[1W Return vs Nifty])</f>
        <v>-1.2508586001036026</v>
      </c>
      <c r="O82">
        <v>1735.58</v>
      </c>
      <c r="P82">
        <v>1695.0880694817799</v>
      </c>
      <c r="Q82">
        <v>1507.6190795423699</v>
      </c>
      <c r="R82">
        <v>63.1602423972314</v>
      </c>
      <c r="S82" s="1">
        <f>(Table2[[#This Row],[Close Price]]-Table2[[#This Row],[20D EMA]])/Table2[[#This Row],[20D EMA]]</f>
        <v>3.077933601447359E-2</v>
      </c>
      <c r="T82" s="1">
        <f>(Table2[[#This Row],[Close Price]]-Table2[[#This Row],[50D EMA]])/Table2[[#This Row],[50D EMA]]</f>
        <v>5.5402390122969061E-2</v>
      </c>
      <c r="U82" s="1">
        <f>(Table2[[#This Row],[Close Price]]-Table2[[#This Row],[200D EMA]])/Table2[[#This Row],[200D EMA]]</f>
        <v>0.18663926735594363</v>
      </c>
      <c r="V82">
        <v>1.03604707806779</v>
      </c>
      <c r="W82">
        <v>1755.85</v>
      </c>
      <c r="X82">
        <v>1800.2</v>
      </c>
      <c r="Y82">
        <v>1745.4</v>
      </c>
      <c r="Z82">
        <v>1839</v>
      </c>
      <c r="AA82">
        <v>1623</v>
      </c>
      <c r="AB82">
        <v>1839</v>
      </c>
      <c r="AC82" s="1">
        <f>(Table2[[#This Row],[Close Price]]/Table2[[#This Row],[Day Low]])-1</f>
        <v>1.8879744852920322E-2</v>
      </c>
      <c r="AD82" s="1">
        <f>(Table2[[#This Row],[Day High]]/Table2[[#This Row],[Close Price]])-1</f>
        <v>6.260480715483574E-3</v>
      </c>
      <c r="AE82" s="1">
        <f>(Table2[[#This Row],[Close Price]]/Table2[[#This Row],[Current Week Low]])-1</f>
        <v>2.49799472900194E-2</v>
      </c>
      <c r="AF82" s="1">
        <f>(Table2[[#This Row],[Current Week High]]/Table2[[#This Row],[Close Price]])-1</f>
        <v>2.7948574622694178E-2</v>
      </c>
      <c r="AG82" s="1">
        <f>(Table2[[#This Row],[Close Price]]/Table2[[#This Row],[Current Month Low]])-1</f>
        <v>0.10227972889710424</v>
      </c>
      <c r="AH82" s="1">
        <f>(Table2[[#This Row],[Current Month High]]/Table2[[#This Row],[Close Price]])-1</f>
        <v>2.7948574622694178E-2</v>
      </c>
      <c r="AI82">
        <v>2.7948574622694098</v>
      </c>
      <c r="AJ82">
        <v>74.604723794651505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0.14000000000000001</v>
      </c>
      <c r="AM82" t="s">
        <v>3188</v>
      </c>
      <c r="AN82">
        <v>2.98</v>
      </c>
      <c r="AO82" t="s">
        <v>3188</v>
      </c>
      <c r="AP82">
        <v>0.13823191117797601</v>
      </c>
      <c r="AQ82">
        <f>(Table2[[#This Row],[Sharpe Ratio]]-AVERAGE(Table2[Sharpe Ratio]))/_xlfn.STDEV.P(Table2[Sharpe Ratio])</f>
        <v>0.90505182534017281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1.5256541022035963</v>
      </c>
      <c r="AS82">
        <f>_xlfn.RANK.AVG(Table2[[#This Row],[1Y Return vs Nifty Z-Score]],Table2[1Y Return vs Nifty Z-Score])</f>
        <v>212</v>
      </c>
      <c r="AT82">
        <f>_xlfn.RANK.AVG(Table2[[#This Row],[6M Return vs Nifty Z-Score]],Table2[6M Return vs Nifty Z-Score])</f>
        <v>105</v>
      </c>
      <c r="AU82">
        <f>_xlfn.RANK.AVG(Table2[[#This Row],[Sharpe Ratio Z-Score]],Table2[Sharpe Ratio Z-Score])</f>
        <v>130</v>
      </c>
      <c r="AV82">
        <f>(Table2[[#This Row],[Rank 1Y]]+Table2[[#This Row],[Rank 6M]]+Table2[[#This Row],[Rank Sharpe]])/3</f>
        <v>149</v>
      </c>
    </row>
    <row r="83" spans="1:48" x14ac:dyDescent="0.3">
      <c r="A83" t="s">
        <v>118</v>
      </c>
      <c r="B83" t="s">
        <v>119</v>
      </c>
      <c r="C83" t="s">
        <v>3150</v>
      </c>
      <c r="D83" t="s">
        <v>120</v>
      </c>
      <c r="E83">
        <v>225141.18793320001</v>
      </c>
      <c r="F83">
        <v>308</v>
      </c>
      <c r="G83">
        <v>96.768436466053302</v>
      </c>
      <c r="H83">
        <f>(Table2[[#This Row],[1Y Return vs Nifty]]-AVERAGE(Table2[1Y Return vs Nifty]))/_xlfn.STDEV.P(Table2[1Y Return vs Nifty])</f>
        <v>1.5302075841886629</v>
      </c>
      <c r="I83">
        <v>14.008109460309599</v>
      </c>
      <c r="J83">
        <f>(Table2[[#This Row],[1M Return vs Nifty]]-AVERAGE(Table2[1M Return vs Nifty]))/_xlfn.STDEV.P(Table2[1M Return vs Nifty])</f>
        <v>1.0267108442251276</v>
      </c>
      <c r="K83">
        <v>-0.85710445430590099</v>
      </c>
      <c r="L83">
        <f>(Table2[[#This Row],[6M Return vs Nifty]]-AVERAGE(Table2[6M Return vs Nifty]))/_xlfn.STDEV.P(Table2[6M Return vs Nifty])</f>
        <v>-0.21597998231004248</v>
      </c>
      <c r="M83">
        <v>9.5823790996826403</v>
      </c>
      <c r="N83">
        <f>(Table2[[#This Row],[1W Return vs Nifty]]-AVERAGE(Table2[1W Return vs Nifty]))/_xlfn.STDEV.P(Table2[1W Return vs Nifty])</f>
        <v>1.1061384336706466</v>
      </c>
      <c r="O83">
        <v>291.62</v>
      </c>
      <c r="P83">
        <v>288.98642931235997</v>
      </c>
      <c r="Q83">
        <v>263.34507106231899</v>
      </c>
      <c r="R83">
        <v>72.535810847854805</v>
      </c>
      <c r="S83" s="1">
        <f>(Table2[[#This Row],[Close Price]]-Table2[[#This Row],[20D EMA]])/Table2[[#This Row],[20D EMA]]</f>
        <v>5.6168987037926055E-2</v>
      </c>
      <c r="T83" s="1">
        <f>(Table2[[#This Row],[Close Price]]-Table2[[#This Row],[50D EMA]])/Table2[[#This Row],[50D EMA]]</f>
        <v>6.5793991547916653E-2</v>
      </c>
      <c r="U83" s="1">
        <f>(Table2[[#This Row],[Close Price]]-Table2[[#This Row],[200D EMA]])/Table2[[#This Row],[200D EMA]]</f>
        <v>0.16956812123935175</v>
      </c>
      <c r="V83">
        <v>0.999456646970871</v>
      </c>
      <c r="W83">
        <v>305</v>
      </c>
      <c r="X83">
        <v>310.60000000000002</v>
      </c>
      <c r="Y83">
        <v>287.95</v>
      </c>
      <c r="Z83">
        <v>310.60000000000002</v>
      </c>
      <c r="AA83">
        <v>270.25</v>
      </c>
      <c r="AB83">
        <v>310.60000000000002</v>
      </c>
      <c r="AC83" s="1">
        <f>(Table2[[#This Row],[Close Price]]/Table2[[#This Row],[Day Low]])-1</f>
        <v>9.8360655737705915E-3</v>
      </c>
      <c r="AD83" s="1">
        <f>(Table2[[#This Row],[Day High]]/Table2[[#This Row],[Close Price]])-1</f>
        <v>8.4415584415584721E-3</v>
      </c>
      <c r="AE83" s="1">
        <f>(Table2[[#This Row],[Close Price]]/Table2[[#This Row],[Current Week Low]])-1</f>
        <v>6.9630144122243554E-2</v>
      </c>
      <c r="AF83" s="1">
        <f>(Table2[[#This Row],[Current Week High]]/Table2[[#This Row],[Close Price]])-1</f>
        <v>8.4415584415584721E-3</v>
      </c>
      <c r="AG83" s="1">
        <f>(Table2[[#This Row],[Close Price]]/Table2[[#This Row],[Current Month Low]])-1</f>
        <v>0.1396854764107307</v>
      </c>
      <c r="AH83" s="1">
        <f>(Table2[[#This Row],[Current Month High]]/Table2[[#This Row],[Close Price]])-1</f>
        <v>8.4415584415584721E-3</v>
      </c>
      <c r="AI83">
        <v>10.551948051947999</v>
      </c>
      <c r="AJ83">
        <v>119.21708185053301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0.14000000000000001</v>
      </c>
      <c r="AM83" t="s">
        <v>3188</v>
      </c>
      <c r="AN83">
        <v>2.75</v>
      </c>
      <c r="AO83" t="s">
        <v>3188</v>
      </c>
      <c r="AP83">
        <v>0.21397337593920601</v>
      </c>
      <c r="AQ83">
        <f>(Table2[[#This Row],[Sharpe Ratio]]-AVERAGE(Table2[Sharpe Ratio]))/_xlfn.STDEV.P(Table2[Sharpe Ratio])</f>
        <v>1.7836347921640778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5.2307116719384732</v>
      </c>
      <c r="AS83">
        <f>_xlfn.RANK.AVG(Table2[[#This Row],[1Y Return vs Nifty Z-Score]],Table2[1Y Return vs Nifty Z-Score])</f>
        <v>55</v>
      </c>
      <c r="AT83">
        <f>_xlfn.RANK.AVG(Table2[[#This Row],[6M Return vs Nifty Z-Score]],Table2[6M Return vs Nifty Z-Score])</f>
        <v>371</v>
      </c>
      <c r="AU83">
        <f>_xlfn.RANK.AVG(Table2[[#This Row],[Sharpe Ratio Z-Score]],Table2[Sharpe Ratio Z-Score])</f>
        <v>22</v>
      </c>
      <c r="AV83">
        <f>(Table2[[#This Row],[Rank 1Y]]+Table2[[#This Row],[Rank 6M]]+Table2[[#This Row],[Rank Sharpe]])/3</f>
        <v>149.33333333333334</v>
      </c>
    </row>
    <row r="84" spans="1:48" x14ac:dyDescent="0.3">
      <c r="A84" t="s">
        <v>791</v>
      </c>
      <c r="B84" t="s">
        <v>792</v>
      </c>
      <c r="C84" t="s">
        <v>3144</v>
      </c>
      <c r="D84" t="s">
        <v>123</v>
      </c>
      <c r="E84">
        <v>20098.1775886</v>
      </c>
      <c r="F84">
        <v>802.7</v>
      </c>
      <c r="G84">
        <v>26.891662929038599</v>
      </c>
      <c r="H84">
        <f>(Table2[[#This Row],[1Y Return vs Nifty]]-AVERAGE(Table2[1Y Return vs Nifty]))/_xlfn.STDEV.P(Table2[1Y Return vs Nifty])</f>
        <v>0.17720387542393862</v>
      </c>
      <c r="I84">
        <v>-5.1763251505236196</v>
      </c>
      <c r="J84">
        <f>(Table2[[#This Row],[1M Return vs Nifty]]-AVERAGE(Table2[1M Return vs Nifty]))/_xlfn.STDEV.P(Table2[1M Return vs Nifty])</f>
        <v>-0.86312780220407459</v>
      </c>
      <c r="K84">
        <v>40.759183028094</v>
      </c>
      <c r="L84">
        <f>(Table2[[#This Row],[6M Return vs Nifty]]-AVERAGE(Table2[6M Return vs Nifty]))/_xlfn.STDEV.P(Table2[6M Return vs Nifty])</f>
        <v>1.1441474889279828</v>
      </c>
      <c r="M84">
        <v>8.9266868521714304</v>
      </c>
      <c r="N84">
        <f>(Table2[[#This Row],[1W Return vs Nifty]]-AVERAGE(Table2[1W Return vs Nifty]))/_xlfn.STDEV.P(Table2[1W Return vs Nifty])</f>
        <v>0.97941861564415311</v>
      </c>
      <c r="O84">
        <v>808.72</v>
      </c>
      <c r="P84">
        <v>831.19271002098299</v>
      </c>
      <c r="Q84">
        <v>730.71502513888299</v>
      </c>
      <c r="R84">
        <v>52.056302236030199</v>
      </c>
      <c r="S84" s="1">
        <f>(Table2[[#This Row],[Close Price]]-Table2[[#This Row],[20D EMA]])/Table2[[#This Row],[20D EMA]]</f>
        <v>-7.4438619052329376E-3</v>
      </c>
      <c r="T84" s="1">
        <f>(Table2[[#This Row],[Close Price]]-Table2[[#This Row],[50D EMA]])/Table2[[#This Row],[50D EMA]]</f>
        <v>-3.4279306925422456E-2</v>
      </c>
      <c r="U84" s="1">
        <f>(Table2[[#This Row],[Close Price]]-Table2[[#This Row],[200D EMA]])/Table2[[#This Row],[200D EMA]]</f>
        <v>9.8513062390410355E-2</v>
      </c>
      <c r="V84">
        <v>0.61300368120999804</v>
      </c>
      <c r="W84">
        <v>792.3</v>
      </c>
      <c r="X84">
        <v>807.45</v>
      </c>
      <c r="Y84">
        <v>744</v>
      </c>
      <c r="Z84">
        <v>819.35</v>
      </c>
      <c r="AA84">
        <v>718.05</v>
      </c>
      <c r="AB84">
        <v>899</v>
      </c>
      <c r="AC84" s="1">
        <f>(Table2[[#This Row],[Close Price]]/Table2[[#This Row],[Day Low]])-1</f>
        <v>1.3126341032437372E-2</v>
      </c>
      <c r="AD84" s="1">
        <f>(Table2[[#This Row],[Day High]]/Table2[[#This Row],[Close Price]])-1</f>
        <v>5.9175283418462232E-3</v>
      </c>
      <c r="AE84" s="1">
        <f>(Table2[[#This Row],[Close Price]]/Table2[[#This Row],[Current Week Low]])-1</f>
        <v>7.8897849462365555E-2</v>
      </c>
      <c r="AF84" s="1">
        <f>(Table2[[#This Row],[Current Week High]]/Table2[[#This Row],[Close Price]])-1</f>
        <v>2.0742494082471641E-2</v>
      </c>
      <c r="AG84" s="1">
        <f>(Table2[[#This Row],[Close Price]]/Table2[[#This Row],[Current Month Low]])-1</f>
        <v>0.11788872641180981</v>
      </c>
      <c r="AH84" s="1">
        <f>(Table2[[#This Row],[Current Month High]]/Table2[[#This Row],[Close Price]])-1</f>
        <v>0.1199701009094305</v>
      </c>
      <c r="AI84">
        <v>25.569951413977801</v>
      </c>
      <c r="AJ84">
        <v>68.599033816425106</v>
      </c>
      <c r="AK84" t="str">
        <f>IF(AND(Table2[[#This Row],[20D EMA]]&gt;Table2[[#This Row],[50D EMA]],Table2[[#This Row],[50D EMA]]&gt;Table2[[#This Row],[200D EMA]]),"Uptrend","Downtrend/NoTrend")</f>
        <v>Downtrend/NoTrend</v>
      </c>
      <c r="AL84">
        <v>0.04</v>
      </c>
      <c r="AM84" t="s">
        <v>3188</v>
      </c>
      <c r="AN84">
        <v>-6.64</v>
      </c>
      <c r="AO84" t="s">
        <v>3189</v>
      </c>
      <c r="AP84">
        <v>0.14755865699739101</v>
      </c>
      <c r="AQ84">
        <f>(Table2[[#This Row],[Sharpe Ratio]]-AVERAGE(Table2[Sharpe Ratio]))/_xlfn.STDEV.P(Table2[Sharpe Ratio])</f>
        <v>1.0132398573338257</v>
      </c>
      <c r="AR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4">
        <f>_xlfn.RANK.AVG(Table2[[#This Row],[1Y Return vs Nifty Z-Score]],Table2[1Y Return vs Nifty Z-Score])</f>
        <v>251</v>
      </c>
      <c r="AT84">
        <f>_xlfn.RANK.AVG(Table2[[#This Row],[6M Return vs Nifty Z-Score]],Table2[6M Return vs Nifty Z-Score])</f>
        <v>81</v>
      </c>
      <c r="AU84">
        <f>_xlfn.RANK.AVG(Table2[[#This Row],[Sharpe Ratio Z-Score]],Table2[Sharpe Ratio Z-Score])</f>
        <v>117</v>
      </c>
      <c r="AV84">
        <f>(Table2[[#This Row],[Rank 1Y]]+Table2[[#This Row],[Rank 6M]]+Table2[[#This Row],[Rank Sharpe]])/3</f>
        <v>149.66666666666666</v>
      </c>
    </row>
    <row r="85" spans="1:48" x14ac:dyDescent="0.3">
      <c r="A85" t="s">
        <v>651</v>
      </c>
      <c r="B85" t="s">
        <v>652</v>
      </c>
      <c r="C85" t="s">
        <v>3145</v>
      </c>
      <c r="D85" t="s">
        <v>46</v>
      </c>
      <c r="E85">
        <v>28065.466</v>
      </c>
      <c r="F85">
        <v>1054.3</v>
      </c>
      <c r="G85">
        <v>61.422224228160303</v>
      </c>
      <c r="H85">
        <f>(Table2[[#This Row],[1Y Return vs Nifty]]-AVERAGE(Table2[1Y Return vs Nifty]))/_xlfn.STDEV.P(Table2[1Y Return vs Nifty])</f>
        <v>0.84580912347093229</v>
      </c>
      <c r="I85">
        <v>17.308629558955001</v>
      </c>
      <c r="J85">
        <f>(Table2[[#This Row],[1M Return vs Nifty]]-AVERAGE(Table2[1M Return vs Nifty]))/_xlfn.STDEV.P(Table2[1M Return vs Nifty])</f>
        <v>1.3518416370927051</v>
      </c>
      <c r="K85">
        <v>32.413910259466299</v>
      </c>
      <c r="L85">
        <f>(Table2[[#This Row],[6M Return vs Nifty]]-AVERAGE(Table2[6M Return vs Nifty]))/_xlfn.STDEV.P(Table2[6M Return vs Nifty])</f>
        <v>0.87140247887908096</v>
      </c>
      <c r="M85">
        <v>4.1689730836740404</v>
      </c>
      <c r="N85">
        <f>(Table2[[#This Row],[1W Return vs Nifty]]-AVERAGE(Table2[1W Return vs Nifty]))/_xlfn.STDEV.P(Table2[1W Return vs Nifty])</f>
        <v>5.9937524851136965E-2</v>
      </c>
      <c r="O85">
        <v>1008.58</v>
      </c>
      <c r="P85">
        <v>984.32725145749896</v>
      </c>
      <c r="Q85">
        <v>864.44852413169303</v>
      </c>
      <c r="R85">
        <v>66.829341907379899</v>
      </c>
      <c r="S85" s="1">
        <f>(Table2[[#This Row],[Close Price]]-Table2[[#This Row],[20D EMA]])/Table2[[#This Row],[20D EMA]]</f>
        <v>4.5331059509409181E-2</v>
      </c>
      <c r="T85" s="1">
        <f>(Table2[[#This Row],[Close Price]]-Table2[[#This Row],[50D EMA]])/Table2[[#This Row],[50D EMA]]</f>
        <v>7.1086875263172838E-2</v>
      </c>
      <c r="U85" s="1">
        <f>(Table2[[#This Row],[Close Price]]-Table2[[#This Row],[200D EMA]])/Table2[[#This Row],[200D EMA]]</f>
        <v>0.21962149343595189</v>
      </c>
      <c r="V85">
        <v>0.60880499558189904</v>
      </c>
      <c r="W85">
        <v>1033.5</v>
      </c>
      <c r="X85">
        <v>1059.5</v>
      </c>
      <c r="Y85">
        <v>996</v>
      </c>
      <c r="Z85">
        <v>1094.7</v>
      </c>
      <c r="AA85">
        <v>941.05</v>
      </c>
      <c r="AB85">
        <v>1094.7</v>
      </c>
      <c r="AC85" s="1">
        <f>(Table2[[#This Row],[Close Price]]/Table2[[#This Row],[Day Low]])-1</f>
        <v>2.0125786163522008E-2</v>
      </c>
      <c r="AD85" s="1">
        <f>(Table2[[#This Row],[Day High]]/Table2[[#This Row],[Close Price]])-1</f>
        <v>4.9321824907522238E-3</v>
      </c>
      <c r="AE85" s="1">
        <f>(Table2[[#This Row],[Close Price]]/Table2[[#This Row],[Current Week Low]])-1</f>
        <v>5.8534136546184667E-2</v>
      </c>
      <c r="AF85" s="1">
        <f>(Table2[[#This Row],[Current Week High]]/Table2[[#This Row],[Close Price]])-1</f>
        <v>3.8319263966613004E-2</v>
      </c>
      <c r="AG85" s="1">
        <f>(Table2[[#This Row],[Close Price]]/Table2[[#This Row],[Current Month Low]])-1</f>
        <v>0.12034429626481069</v>
      </c>
      <c r="AH85" s="1">
        <f>(Table2[[#This Row],[Current Month High]]/Table2[[#This Row],[Close Price]])-1</f>
        <v>3.8319263966613004E-2</v>
      </c>
      <c r="AI85">
        <v>3.8319263966613</v>
      </c>
      <c r="AJ85">
        <v>85.616197183098507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0.14000000000000001</v>
      </c>
      <c r="AM85" t="s">
        <v>3188</v>
      </c>
      <c r="AN85">
        <v>5.77</v>
      </c>
      <c r="AO85" t="s">
        <v>3188</v>
      </c>
      <c r="AP85">
        <v>9.8272847646265996E-2</v>
      </c>
      <c r="AQ85">
        <f>(Table2[[#This Row],[Sharpe Ratio]]-AVERAGE(Table2[Sharpe Ratio]))/_xlfn.STDEV.P(Table2[Sharpe Ratio])</f>
        <v>0.44153619754147211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3.5705269618353275</v>
      </c>
      <c r="AS85">
        <f>_xlfn.RANK.AVG(Table2[[#This Row],[1Y Return vs Nifty Z-Score]],Table2[1Y Return vs Nifty Z-Score])</f>
        <v>111</v>
      </c>
      <c r="AT85">
        <f>_xlfn.RANK.AVG(Table2[[#This Row],[6M Return vs Nifty Z-Score]],Table2[6M Return vs Nifty Z-Score])</f>
        <v>106</v>
      </c>
      <c r="AU85">
        <f>_xlfn.RANK.AVG(Table2[[#This Row],[Sharpe Ratio Z-Score]],Table2[Sharpe Ratio Z-Score])</f>
        <v>234</v>
      </c>
      <c r="AV85">
        <f>(Table2[[#This Row],[Rank 1Y]]+Table2[[#This Row],[Rank 6M]]+Table2[[#This Row],[Rank Sharpe]])/3</f>
        <v>150.33333333333334</v>
      </c>
    </row>
    <row r="86" spans="1:48" x14ac:dyDescent="0.3">
      <c r="A86" t="s">
        <v>826</v>
      </c>
      <c r="B86" t="s">
        <v>827</v>
      </c>
      <c r="C86" t="s">
        <v>3142</v>
      </c>
      <c r="D86" t="s">
        <v>24</v>
      </c>
      <c r="E86">
        <v>19041.766642536</v>
      </c>
      <c r="F86">
        <v>236.56</v>
      </c>
      <c r="G86">
        <v>35.423486361266399</v>
      </c>
      <c r="H86">
        <f>(Table2[[#This Row],[1Y Return vs Nifty]]-AVERAGE(Table2[1Y Return vs Nifty]))/_xlfn.STDEV.P(Table2[1Y Return vs Nifty])</f>
        <v>0.342403099171944</v>
      </c>
      <c r="I86">
        <v>10.470663091056901</v>
      </c>
      <c r="J86">
        <f>(Table2[[#This Row],[1M Return vs Nifty]]-AVERAGE(Table2[1M Return vs Nifty]))/_xlfn.STDEV.P(Table2[1M Return vs Nifty])</f>
        <v>0.67824069152595123</v>
      </c>
      <c r="K86">
        <v>14.9997168304324</v>
      </c>
      <c r="L86">
        <f>(Table2[[#This Row],[6M Return vs Nifty]]-AVERAGE(Table2[6M Return vs Nifty]))/_xlfn.STDEV.P(Table2[6M Return vs Nifty])</f>
        <v>0.30226178168693846</v>
      </c>
      <c r="M86">
        <v>10.253560741581699</v>
      </c>
      <c r="N86">
        <f>(Table2[[#This Row],[1W Return vs Nifty]]-AVERAGE(Table2[1W Return vs Nifty]))/_xlfn.STDEV.P(Table2[1W Return vs Nifty])</f>
        <v>1.2358517494022281</v>
      </c>
      <c r="O86">
        <v>223.61</v>
      </c>
      <c r="P86">
        <v>219.53873945295999</v>
      </c>
      <c r="Q86">
        <v>201.87592573312099</v>
      </c>
      <c r="R86">
        <v>70.750044185198206</v>
      </c>
      <c r="S86" s="1">
        <f>(Table2[[#This Row],[Close Price]]-Table2[[#This Row],[20D EMA]])/Table2[[#This Row],[20D EMA]]</f>
        <v>5.7913331246366384E-2</v>
      </c>
      <c r="T86" s="1">
        <f>(Table2[[#This Row],[Close Price]]-Table2[[#This Row],[50D EMA]])/Table2[[#This Row],[50D EMA]]</f>
        <v>7.7531922563885899E-2</v>
      </c>
      <c r="U86" s="1">
        <f>(Table2[[#This Row],[Close Price]]-Table2[[#This Row],[200D EMA]])/Table2[[#This Row],[200D EMA]]</f>
        <v>0.17180886795155154</v>
      </c>
      <c r="V86">
        <v>1.2561371864128299</v>
      </c>
      <c r="W86">
        <v>235.5</v>
      </c>
      <c r="X86">
        <v>245</v>
      </c>
      <c r="Y86">
        <v>216.12</v>
      </c>
      <c r="Z86">
        <v>245</v>
      </c>
      <c r="AA86">
        <v>208.82</v>
      </c>
      <c r="AB86">
        <v>245</v>
      </c>
      <c r="AC86" s="1">
        <f>(Table2[[#This Row],[Close Price]]/Table2[[#This Row],[Day Low]])-1</f>
        <v>4.5010615711251756E-3</v>
      </c>
      <c r="AD86" s="1">
        <f>(Table2[[#This Row],[Day High]]/Table2[[#This Row],[Close Price]])-1</f>
        <v>3.5678052079810563E-2</v>
      </c>
      <c r="AE86" s="1">
        <f>(Table2[[#This Row],[Close Price]]/Table2[[#This Row],[Current Week Low]])-1</f>
        <v>9.457708680362753E-2</v>
      </c>
      <c r="AF86" s="1">
        <f>(Table2[[#This Row],[Current Week High]]/Table2[[#This Row],[Close Price]])-1</f>
        <v>3.5678052079810563E-2</v>
      </c>
      <c r="AG86" s="1">
        <f>(Table2[[#This Row],[Close Price]]/Table2[[#This Row],[Current Month Low]])-1</f>
        <v>0.13284168183124234</v>
      </c>
      <c r="AH86" s="1">
        <f>(Table2[[#This Row],[Current Month High]]/Table2[[#This Row],[Close Price]])-1</f>
        <v>3.5678052079810563E-2</v>
      </c>
      <c r="AI86">
        <v>3.5678052079810501</v>
      </c>
      <c r="AJ86">
        <v>56.196764608781699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0.04</v>
      </c>
      <c r="AM86" t="s">
        <v>3188</v>
      </c>
      <c r="AN86">
        <v>4.2300000000000004</v>
      </c>
      <c r="AO86" t="s">
        <v>3188</v>
      </c>
      <c r="AP86">
        <v>0.19722982417704699</v>
      </c>
      <c r="AQ86">
        <f>(Table2[[#This Row],[Sharpe Ratio]]-AVERAGE(Table2[Sharpe Ratio]))/_xlfn.STDEV.P(Table2[Sharpe Ratio])</f>
        <v>1.5894135762324677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4.1481708980195293</v>
      </c>
      <c r="AS86">
        <f>_xlfn.RANK.AVG(Table2[[#This Row],[1Y Return vs Nifty Z-Score]],Table2[1Y Return vs Nifty Z-Score])</f>
        <v>203</v>
      </c>
      <c r="AT86">
        <f>_xlfn.RANK.AVG(Table2[[#This Row],[6M Return vs Nifty Z-Score]],Table2[6M Return vs Nifty Z-Score])</f>
        <v>210</v>
      </c>
      <c r="AU86">
        <f>_xlfn.RANK.AVG(Table2[[#This Row],[Sharpe Ratio Z-Score]],Table2[Sharpe Ratio Z-Score])</f>
        <v>39</v>
      </c>
      <c r="AV86">
        <f>(Table2[[#This Row],[Rank 1Y]]+Table2[[#This Row],[Rank 6M]]+Table2[[#This Row],[Rank Sharpe]])/3</f>
        <v>150.66666666666666</v>
      </c>
    </row>
    <row r="87" spans="1:48" x14ac:dyDescent="0.3">
      <c r="A87" t="s">
        <v>1318</v>
      </c>
      <c r="B87" t="s">
        <v>1319</v>
      </c>
      <c r="C87" t="s">
        <v>3146</v>
      </c>
      <c r="D87" t="s">
        <v>51</v>
      </c>
      <c r="E87">
        <v>8782.1124929399994</v>
      </c>
      <c r="F87">
        <v>898.05</v>
      </c>
      <c r="G87">
        <v>125.108736652904</v>
      </c>
      <c r="H87">
        <f>(Table2[[#This Row],[1Y Return vs Nifty]]-AVERAGE(Table2[1Y Return vs Nifty]))/_xlfn.STDEV.P(Table2[1Y Return vs Nifty])</f>
        <v>2.078952600871538</v>
      </c>
      <c r="I87">
        <v>11.984787327308</v>
      </c>
      <c r="J87">
        <f>(Table2[[#This Row],[1M Return vs Nifty]]-AVERAGE(Table2[1M Return vs Nifty]))/_xlfn.STDEV.P(Table2[1M Return vs Nifty])</f>
        <v>0.82739549098752097</v>
      </c>
      <c r="K87">
        <v>83.394335879726896</v>
      </c>
      <c r="L87">
        <f>(Table2[[#This Row],[6M Return vs Nifty]]-AVERAGE(Table2[6M Return vs Nifty]))/_xlfn.STDEV.P(Table2[6M Return vs Nifty])</f>
        <v>2.537574104852399</v>
      </c>
      <c r="M87">
        <v>-6.9397934150810103</v>
      </c>
      <c r="N87">
        <f>(Table2[[#This Row],[1W Return vs Nifty]]-AVERAGE(Table2[1W Return vs Nifty]))/_xlfn.STDEV.P(Table2[1W Return vs Nifty])</f>
        <v>-2.0869551287744197</v>
      </c>
      <c r="O87">
        <v>875.26</v>
      </c>
      <c r="P87">
        <v>839.44312477703704</v>
      </c>
      <c r="Q87">
        <v>670.00539167117495</v>
      </c>
      <c r="R87">
        <v>57.059516640369601</v>
      </c>
      <c r="S87" s="1">
        <f>(Table2[[#This Row],[Close Price]]-Table2[[#This Row],[20D EMA]])/Table2[[#This Row],[20D EMA]]</f>
        <v>2.6037977286749038E-2</v>
      </c>
      <c r="T87" s="1">
        <f>(Table2[[#This Row],[Close Price]]-Table2[[#This Row],[50D EMA]])/Table2[[#This Row],[50D EMA]]</f>
        <v>6.9816374085533636E-2</v>
      </c>
      <c r="U87" s="1">
        <f>(Table2[[#This Row],[Close Price]]-Table2[[#This Row],[200D EMA]])/Table2[[#This Row],[200D EMA]]</f>
        <v>0.34036234807009536</v>
      </c>
      <c r="V87">
        <v>1.79444974640743</v>
      </c>
      <c r="W87">
        <v>890.2</v>
      </c>
      <c r="X87">
        <v>908</v>
      </c>
      <c r="Y87">
        <v>879.15</v>
      </c>
      <c r="Z87">
        <v>943.65</v>
      </c>
      <c r="AA87">
        <v>810</v>
      </c>
      <c r="AB87">
        <v>955</v>
      </c>
      <c r="AC87" s="1">
        <f>(Table2[[#This Row],[Close Price]]/Table2[[#This Row],[Day Low]])-1</f>
        <v>8.8182430914400811E-3</v>
      </c>
      <c r="AD87" s="1">
        <f>(Table2[[#This Row],[Day High]]/Table2[[#This Row],[Close Price]])-1</f>
        <v>1.1079561271644112E-2</v>
      </c>
      <c r="AE87" s="1">
        <f>(Table2[[#This Row],[Close Price]]/Table2[[#This Row],[Current Week Low]])-1</f>
        <v>2.149803787749538E-2</v>
      </c>
      <c r="AF87" s="1">
        <f>(Table2[[#This Row],[Current Week High]]/Table2[[#This Row],[Close Price]])-1</f>
        <v>5.0776682812760932E-2</v>
      </c>
      <c r="AG87" s="1">
        <f>(Table2[[#This Row],[Close Price]]/Table2[[#This Row],[Current Month Low]])-1</f>
        <v>0.10870370370370375</v>
      </c>
      <c r="AH87" s="1">
        <f>(Table2[[#This Row],[Current Month High]]/Table2[[#This Row],[Close Price]])-1</f>
        <v>6.3415177328656647E-2</v>
      </c>
      <c r="AI87">
        <v>6.8426034185178999</v>
      </c>
      <c r="AJ87">
        <v>186.77949864282201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0.12</v>
      </c>
      <c r="AM87" t="s">
        <v>3188</v>
      </c>
      <c r="AN87">
        <v>0.45</v>
      </c>
      <c r="AO87" t="s">
        <v>3188</v>
      </c>
      <c r="AP87">
        <v>4.3554916837671001E-2</v>
      </c>
      <c r="AQ87">
        <f>(Table2[[#This Row],[Sharpe Ratio]]-AVERAGE(Table2[Sharpe Ratio]))/_xlfn.STDEV.P(Table2[Sharpe Ratio])</f>
        <v>-0.19317877846052947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3.1637882894765093</v>
      </c>
      <c r="AS87">
        <f>_xlfn.RANK.AVG(Table2[[#This Row],[1Y Return vs Nifty Z-Score]],Table2[1Y Return vs Nifty Z-Score])</f>
        <v>35</v>
      </c>
      <c r="AT87">
        <f>_xlfn.RANK.AVG(Table2[[#This Row],[6M Return vs Nifty Z-Score]],Table2[6M Return vs Nifty Z-Score])</f>
        <v>17</v>
      </c>
      <c r="AU87">
        <f>_xlfn.RANK.AVG(Table2[[#This Row],[Sharpe Ratio Z-Score]],Table2[Sharpe Ratio Z-Score])</f>
        <v>403</v>
      </c>
      <c r="AV87">
        <f>(Table2[[#This Row],[Rank 1Y]]+Table2[[#This Row],[Rank 6M]]+Table2[[#This Row],[Rank Sharpe]])/3</f>
        <v>151.66666666666666</v>
      </c>
    </row>
    <row r="88" spans="1:48" x14ac:dyDescent="0.3">
      <c r="A88" t="s">
        <v>1637</v>
      </c>
      <c r="B88" t="s">
        <v>1638</v>
      </c>
      <c r="C88" t="s">
        <v>3145</v>
      </c>
      <c r="D88" t="s">
        <v>46</v>
      </c>
      <c r="E88">
        <v>5706.3141349899997</v>
      </c>
      <c r="F88">
        <v>754.15</v>
      </c>
      <c r="G88">
        <v>59.993602991958099</v>
      </c>
      <c r="H88">
        <f>(Table2[[#This Row],[1Y Return vs Nifty]]-AVERAGE(Table2[1Y Return vs Nifty]))/_xlfn.STDEV.P(Table2[1Y Return vs Nifty])</f>
        <v>0.81814714463074256</v>
      </c>
      <c r="I88">
        <v>5.1864357690850502</v>
      </c>
      <c r="J88">
        <f>(Table2[[#This Row],[1M Return vs Nifty]]-AVERAGE(Table2[1M Return vs Nifty]))/_xlfn.STDEV.P(Table2[1M Return vs Nifty])</f>
        <v>0.15769696885922613</v>
      </c>
      <c r="K88">
        <v>7.7495047585306498</v>
      </c>
      <c r="L88">
        <f>(Table2[[#This Row],[6M Return vs Nifty]]-AVERAGE(Table2[6M Return vs Nifty]))/_xlfn.STDEV.P(Table2[6M Return vs Nifty])</f>
        <v>6.5306175892798995E-2</v>
      </c>
      <c r="M88">
        <v>10.571756123940601</v>
      </c>
      <c r="N88">
        <f>(Table2[[#This Row],[1W Return vs Nifty]]-AVERAGE(Table2[1W Return vs Nifty]))/_xlfn.STDEV.P(Table2[1W Return vs Nifty])</f>
        <v>1.297346545325831</v>
      </c>
      <c r="O88">
        <v>732.47</v>
      </c>
      <c r="P88">
        <v>747.82197577800798</v>
      </c>
      <c r="Q88">
        <v>712.15794201326696</v>
      </c>
      <c r="R88">
        <v>61.931259655846198</v>
      </c>
      <c r="S88" s="1">
        <f>(Table2[[#This Row],[Close Price]]-Table2[[#This Row],[20D EMA]])/Table2[[#This Row],[20D EMA]]</f>
        <v>2.9598481849085902E-2</v>
      </c>
      <c r="T88" s="1">
        <f>(Table2[[#This Row],[Close Price]]-Table2[[#This Row],[50D EMA]])/Table2[[#This Row],[50D EMA]]</f>
        <v>8.4619393745530673E-3</v>
      </c>
      <c r="U88" s="1">
        <f>(Table2[[#This Row],[Close Price]]-Table2[[#This Row],[200D EMA]])/Table2[[#This Row],[200D EMA]]</f>
        <v>5.8964529508751494E-2</v>
      </c>
      <c r="V88">
        <v>1.8724135634832799</v>
      </c>
      <c r="W88">
        <v>744.2</v>
      </c>
      <c r="X88">
        <v>770.1</v>
      </c>
      <c r="Y88">
        <v>725</v>
      </c>
      <c r="Z88">
        <v>796.4</v>
      </c>
      <c r="AA88">
        <v>671.25</v>
      </c>
      <c r="AB88">
        <v>798.95</v>
      </c>
      <c r="AC88" s="1">
        <f>(Table2[[#This Row],[Close Price]]/Table2[[#This Row],[Day Low]])-1</f>
        <v>1.3370061811341039E-2</v>
      </c>
      <c r="AD88" s="1">
        <f>(Table2[[#This Row],[Day High]]/Table2[[#This Row],[Close Price]])-1</f>
        <v>2.114963866604791E-2</v>
      </c>
      <c r="AE88" s="1">
        <f>(Table2[[#This Row],[Close Price]]/Table2[[#This Row],[Current Week Low]])-1</f>
        <v>4.0206896551724158E-2</v>
      </c>
      <c r="AF88" s="1">
        <f>(Table2[[#This Row],[Current Week High]]/Table2[[#This Row],[Close Price]])-1</f>
        <v>5.6023337532321138E-2</v>
      </c>
      <c r="AG88" s="1">
        <f>(Table2[[#This Row],[Close Price]]/Table2[[#This Row],[Current Month Low]])-1</f>
        <v>0.12350093109869653</v>
      </c>
      <c r="AH88" s="1">
        <f>(Table2[[#This Row],[Current Month High]]/Table2[[#This Row],[Close Price]])-1</f>
        <v>5.9404627726579617E-2</v>
      </c>
      <c r="AI88">
        <v>24.219319763972599</v>
      </c>
      <c r="AJ88">
        <v>82.580801355768003</v>
      </c>
      <c r="AK88" t="str">
        <f>IF(AND(Table2[[#This Row],[20D EMA]]&gt;Table2[[#This Row],[50D EMA]],Table2[[#This Row],[50D EMA]]&gt;Table2[[#This Row],[200D EMA]]),"Uptrend","Downtrend/NoTrend")</f>
        <v>Downtrend/NoTrend</v>
      </c>
      <c r="AL88">
        <v>0.02</v>
      </c>
      <c r="AM88" t="s">
        <v>3188</v>
      </c>
      <c r="AN88">
        <v>2.8</v>
      </c>
      <c r="AO88" t="s">
        <v>3188</v>
      </c>
      <c r="AP88">
        <v>0.17239651142378701</v>
      </c>
      <c r="AQ88">
        <f>(Table2[[#This Row],[Sharpe Ratio]]-AVERAGE(Table2[Sharpe Ratio]))/_xlfn.STDEV.P(Table2[Sharpe Ratio])</f>
        <v>1.3013530579469383</v>
      </c>
      <c r="AR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8">
        <f>_xlfn.RANK.AVG(Table2[[#This Row],[1Y Return vs Nifty Z-Score]],Table2[1Y Return vs Nifty Z-Score])</f>
        <v>118</v>
      </c>
      <c r="AT88">
        <f>_xlfn.RANK.AVG(Table2[[#This Row],[6M Return vs Nifty Z-Score]],Table2[6M Return vs Nifty Z-Score])</f>
        <v>273</v>
      </c>
      <c r="AU88">
        <f>_xlfn.RANK.AVG(Table2[[#This Row],[Sharpe Ratio Z-Score]],Table2[Sharpe Ratio Z-Score])</f>
        <v>65</v>
      </c>
      <c r="AV88">
        <f>(Table2[[#This Row],[Rank 1Y]]+Table2[[#This Row],[Rank 6M]]+Table2[[#This Row],[Rank Sharpe]])/3</f>
        <v>152</v>
      </c>
    </row>
    <row r="89" spans="1:48" x14ac:dyDescent="0.3">
      <c r="A89" t="s">
        <v>1215</v>
      </c>
      <c r="B89" t="s">
        <v>1216</v>
      </c>
      <c r="C89" t="s">
        <v>3147</v>
      </c>
      <c r="D89" t="s">
        <v>213</v>
      </c>
      <c r="E89">
        <v>9831.0194987149898</v>
      </c>
      <c r="F89">
        <v>1587.65</v>
      </c>
      <c r="G89">
        <v>63.784697779939101</v>
      </c>
      <c r="H89">
        <f>(Table2[[#This Row],[1Y Return vs Nifty]]-AVERAGE(Table2[1Y Return vs Nifty]))/_xlfn.STDEV.P(Table2[1Y Return vs Nifty])</f>
        <v>0.89155301397443554</v>
      </c>
      <c r="I89">
        <v>6.3817680441751303</v>
      </c>
      <c r="J89">
        <f>(Table2[[#This Row],[1M Return vs Nifty]]-AVERAGE(Table2[1M Return vs Nifty]))/_xlfn.STDEV.P(Table2[1M Return vs Nifty])</f>
        <v>0.27544790468893016</v>
      </c>
      <c r="K89">
        <v>45.280253401857202</v>
      </c>
      <c r="L89">
        <f>(Table2[[#This Row],[6M Return vs Nifty]]-AVERAGE(Table2[6M Return vs Nifty]))/_xlfn.STDEV.P(Table2[6M Return vs Nifty])</f>
        <v>1.29190771423295</v>
      </c>
      <c r="M89">
        <v>3.5871689813849499</v>
      </c>
      <c r="N89">
        <f>(Table2[[#This Row],[1W Return vs Nifty]]-AVERAGE(Table2[1W Return vs Nifty]))/_xlfn.STDEV.P(Table2[1W Return vs Nifty])</f>
        <v>-5.2502587486595816E-2</v>
      </c>
      <c r="O89">
        <v>1535.49</v>
      </c>
      <c r="P89">
        <v>1528.7628964553001</v>
      </c>
      <c r="Q89">
        <v>1334.08610458165</v>
      </c>
      <c r="R89">
        <v>61.181076195343401</v>
      </c>
      <c r="S89" s="1">
        <f>(Table2[[#This Row],[Close Price]]-Table2[[#This Row],[20D EMA]])/Table2[[#This Row],[20D EMA]]</f>
        <v>3.3969612306169419E-2</v>
      </c>
      <c r="T89" s="1">
        <f>(Table2[[#This Row],[Close Price]]-Table2[[#This Row],[50D EMA]])/Table2[[#This Row],[50D EMA]]</f>
        <v>3.8519448425416346E-2</v>
      </c>
      <c r="U89" s="1">
        <f>(Table2[[#This Row],[Close Price]]-Table2[[#This Row],[200D EMA]])/Table2[[#This Row],[200D EMA]]</f>
        <v>0.19006561461627997</v>
      </c>
      <c r="V89">
        <v>1.28835595929526</v>
      </c>
      <c r="W89">
        <v>1532.75</v>
      </c>
      <c r="X89">
        <v>1595</v>
      </c>
      <c r="Y89">
        <v>1499.65</v>
      </c>
      <c r="Z89">
        <v>1632.85</v>
      </c>
      <c r="AA89">
        <v>1430.45</v>
      </c>
      <c r="AB89">
        <v>1632.85</v>
      </c>
      <c r="AC89" s="1">
        <f>(Table2[[#This Row],[Close Price]]/Table2[[#This Row],[Day Low]])-1</f>
        <v>3.5817974229326532E-2</v>
      </c>
      <c r="AD89" s="1">
        <f>(Table2[[#This Row],[Day High]]/Table2[[#This Row],[Close Price]])-1</f>
        <v>4.6294838282996409E-3</v>
      </c>
      <c r="AE89" s="1">
        <f>(Table2[[#This Row],[Close Price]]/Table2[[#This Row],[Current Week Low]])-1</f>
        <v>5.8680358750375028E-2</v>
      </c>
      <c r="AF89" s="1">
        <f>(Table2[[#This Row],[Current Week High]]/Table2[[#This Row],[Close Price]])-1</f>
        <v>2.8469750889679624E-2</v>
      </c>
      <c r="AG89" s="1">
        <f>(Table2[[#This Row],[Close Price]]/Table2[[#This Row],[Current Month Low]])-1</f>
        <v>0.10989548743402433</v>
      </c>
      <c r="AH89" s="1">
        <f>(Table2[[#This Row],[Current Month High]]/Table2[[#This Row],[Close Price]])-1</f>
        <v>2.8469750889679624E-2</v>
      </c>
      <c r="AI89">
        <v>10.7485906843447</v>
      </c>
      <c r="AJ89">
        <v>92.197808849343204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0.2</v>
      </c>
      <c r="AM89" t="s">
        <v>3188</v>
      </c>
      <c r="AN89">
        <v>4.63</v>
      </c>
      <c r="AO89" t="s">
        <v>3188</v>
      </c>
      <c r="AP89">
        <v>8.1353355926574999E-2</v>
      </c>
      <c r="AQ89">
        <f>(Table2[[#This Row],[Sharpe Ratio]]-AVERAGE(Table2[Sharpe Ratio]))/_xlfn.STDEV.P(Table2[Sharpe Ratio])</f>
        <v>0.24527411997141049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2.6516801653811304</v>
      </c>
      <c r="AS89">
        <f>_xlfn.RANK.AVG(Table2[[#This Row],[1Y Return vs Nifty Z-Score]],Table2[1Y Return vs Nifty Z-Score])</f>
        <v>104</v>
      </c>
      <c r="AT89">
        <f>_xlfn.RANK.AVG(Table2[[#This Row],[6M Return vs Nifty Z-Score]],Table2[6M Return vs Nifty Z-Score])</f>
        <v>72</v>
      </c>
      <c r="AU89">
        <f>_xlfn.RANK.AVG(Table2[[#This Row],[Sharpe Ratio Z-Score]],Table2[Sharpe Ratio Z-Score])</f>
        <v>284</v>
      </c>
      <c r="AV89">
        <f>(Table2[[#This Row],[Rank 1Y]]+Table2[[#This Row],[Rank 6M]]+Table2[[#This Row],[Rank Sharpe]])/3</f>
        <v>153.33333333333334</v>
      </c>
    </row>
    <row r="90" spans="1:48" x14ac:dyDescent="0.3">
      <c r="A90" t="s">
        <v>325</v>
      </c>
      <c r="B90" t="s">
        <v>326</v>
      </c>
      <c r="C90" t="s">
        <v>3140</v>
      </c>
      <c r="D90" t="s">
        <v>69</v>
      </c>
      <c r="E90">
        <v>79801.378226460001</v>
      </c>
      <c r="F90">
        <v>490.6</v>
      </c>
      <c r="G90">
        <v>123.686538241158</v>
      </c>
      <c r="H90">
        <f>(Table2[[#This Row],[1Y Return vs Nifty]]-AVERAGE(Table2[1Y Return vs Nifty]))/_xlfn.STDEV.P(Table2[1Y Return vs Nifty])</f>
        <v>2.0514149853193211</v>
      </c>
      <c r="I90">
        <v>6.0921819341687398</v>
      </c>
      <c r="J90">
        <f>(Table2[[#This Row],[1M Return vs Nifty]]-AVERAGE(Table2[1M Return vs Nifty]))/_xlfn.STDEV.P(Table2[1M Return vs Nifty])</f>
        <v>0.24692107899607718</v>
      </c>
      <c r="K90">
        <v>9.2253699015519803</v>
      </c>
      <c r="L90">
        <f>(Table2[[#This Row],[6M Return vs Nifty]]-AVERAGE(Table2[6M Return vs Nifty]))/_xlfn.STDEV.P(Table2[6M Return vs Nifty])</f>
        <v>0.11354125033846864</v>
      </c>
      <c r="M90">
        <v>0.31743443739284999</v>
      </c>
      <c r="N90">
        <f>(Table2[[#This Row],[1W Return vs Nifty]]-AVERAGE(Table2[1W Return vs Nifty]))/_xlfn.STDEV.P(Table2[1W Return vs Nifty])</f>
        <v>-0.68441514704836603</v>
      </c>
      <c r="O90">
        <v>501.17</v>
      </c>
      <c r="P90">
        <v>524.580336021721</v>
      </c>
      <c r="Q90">
        <v>482.60976837052999</v>
      </c>
      <c r="R90">
        <v>43.117089549883097</v>
      </c>
      <c r="S90" s="1">
        <f>(Table2[[#This Row],[Close Price]]-Table2[[#This Row],[20D EMA]])/Table2[[#This Row],[20D EMA]]</f>
        <v>-2.1090647883951538E-2</v>
      </c>
      <c r="T90" s="1">
        <f>(Table2[[#This Row],[Close Price]]-Table2[[#This Row],[50D EMA]])/Table2[[#This Row],[50D EMA]]</f>
        <v>-6.4776229088987364E-2</v>
      </c>
      <c r="U90" s="1">
        <f>(Table2[[#This Row],[Close Price]]-Table2[[#This Row],[200D EMA]])/Table2[[#This Row],[200D EMA]]</f>
        <v>1.6556299008302348E-2</v>
      </c>
      <c r="V90">
        <v>0.36935454510186599</v>
      </c>
      <c r="W90">
        <v>488.3</v>
      </c>
      <c r="X90">
        <v>503.75</v>
      </c>
      <c r="Y90">
        <v>488.3</v>
      </c>
      <c r="Z90">
        <v>529</v>
      </c>
      <c r="AA90">
        <v>459.05</v>
      </c>
      <c r="AB90">
        <v>535.85</v>
      </c>
      <c r="AC90" s="1">
        <f>(Table2[[#This Row],[Close Price]]/Table2[[#This Row],[Day Low]])-1</f>
        <v>4.7102191275856242E-3</v>
      </c>
      <c r="AD90" s="1">
        <f>(Table2[[#This Row],[Day High]]/Table2[[#This Row],[Close Price]])-1</f>
        <v>2.6803913575214056E-2</v>
      </c>
      <c r="AE90" s="1">
        <f>(Table2[[#This Row],[Close Price]]/Table2[[#This Row],[Current Week Low]])-1</f>
        <v>4.7102191275856242E-3</v>
      </c>
      <c r="AF90" s="1">
        <f>(Table2[[#This Row],[Current Week High]]/Table2[[#This Row],[Close Price]])-1</f>
        <v>7.8271504280472914E-2</v>
      </c>
      <c r="AG90" s="1">
        <f>(Table2[[#This Row],[Close Price]]/Table2[[#This Row],[Current Month Low]])-1</f>
        <v>6.8728896634353553E-2</v>
      </c>
      <c r="AH90" s="1">
        <f>(Table2[[#This Row],[Current Month High]]/Table2[[#This Row],[Close Price]])-1</f>
        <v>9.22339991846719E-2</v>
      </c>
      <c r="AI90">
        <v>56.522625356706001</v>
      </c>
      <c r="AJ90">
        <v>147.15365239294701</v>
      </c>
      <c r="AK90" t="str">
        <f>IF(AND(Table2[[#This Row],[20D EMA]]&gt;Table2[[#This Row],[50D EMA]],Table2[[#This Row],[50D EMA]]&gt;Table2[[#This Row],[200D EMA]]),"Uptrend","Downtrend/NoTrend")</f>
        <v>Downtrend/NoTrend</v>
      </c>
      <c r="AL90">
        <v>-0.09</v>
      </c>
      <c r="AM90" t="s">
        <v>3189</v>
      </c>
      <c r="AN90">
        <v>-3.14</v>
      </c>
      <c r="AO90" t="s">
        <v>3189</v>
      </c>
      <c r="AP90">
        <v>0.122234179576198</v>
      </c>
      <c r="AQ90">
        <f>(Table2[[#This Row],[Sharpe Ratio]]-AVERAGE(Table2[Sharpe Ratio]))/_xlfn.STDEV.P(Table2[Sharpe Ratio])</f>
        <v>0.71948194578409108</v>
      </c>
      <c r="AR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0">
        <f>_xlfn.RANK.AVG(Table2[[#This Row],[1Y Return vs Nifty Z-Score]],Table2[1Y Return vs Nifty Z-Score])</f>
        <v>37</v>
      </c>
      <c r="AT90">
        <f>_xlfn.RANK.AVG(Table2[[#This Row],[6M Return vs Nifty Z-Score]],Table2[6M Return vs Nifty Z-Score])</f>
        <v>261</v>
      </c>
      <c r="AU90">
        <f>_xlfn.RANK.AVG(Table2[[#This Row],[Sharpe Ratio Z-Score]],Table2[Sharpe Ratio Z-Score])</f>
        <v>165</v>
      </c>
      <c r="AV90">
        <f>(Table2[[#This Row],[Rank 1Y]]+Table2[[#This Row],[Rank 6M]]+Table2[[#This Row],[Rank Sharpe]])/3</f>
        <v>154.33333333333334</v>
      </c>
    </row>
    <row r="91" spans="1:48" x14ac:dyDescent="0.3">
      <c r="A91" t="s">
        <v>1449</v>
      </c>
      <c r="B91" t="s">
        <v>1450</v>
      </c>
      <c r="C91" t="s">
        <v>3141</v>
      </c>
      <c r="D91" t="s">
        <v>21</v>
      </c>
      <c r="E91">
        <v>7306.8909671450001</v>
      </c>
      <c r="F91">
        <v>882.35</v>
      </c>
      <c r="G91">
        <v>73.508919893466796</v>
      </c>
      <c r="H91">
        <f>(Table2[[#This Row],[1Y Return vs Nifty]]-AVERAGE(Table2[1Y Return vs Nifty]))/_xlfn.STDEV.P(Table2[1Y Return vs Nifty])</f>
        <v>1.0798403077128265</v>
      </c>
      <c r="I91">
        <v>3.0079653662663799</v>
      </c>
      <c r="J91">
        <f>(Table2[[#This Row],[1M Return vs Nifty]]-AVERAGE(Table2[1M Return vs Nifty]))/_xlfn.STDEV.P(Table2[1M Return vs Nifty])</f>
        <v>-5.6901878636864175E-2</v>
      </c>
      <c r="K91">
        <v>11.8446503239854</v>
      </c>
      <c r="L91">
        <f>(Table2[[#This Row],[6M Return vs Nifty]]-AVERAGE(Table2[6M Return vs Nifty]))/_xlfn.STDEV.P(Table2[6M Return vs Nifty])</f>
        <v>0.1991460813540725</v>
      </c>
      <c r="M91">
        <v>0.96653029639843602</v>
      </c>
      <c r="N91">
        <f>(Table2[[#This Row],[1W Return vs Nifty]]-AVERAGE(Table2[1W Return vs Nifty]))/_xlfn.STDEV.P(Table2[1W Return vs Nifty])</f>
        <v>-0.55897015445138998</v>
      </c>
      <c r="O91">
        <v>889.59</v>
      </c>
      <c r="P91">
        <v>884.559128939978</v>
      </c>
      <c r="Q91">
        <v>784.39663662951398</v>
      </c>
      <c r="R91">
        <v>44.913192860173602</v>
      </c>
      <c r="S91" s="1">
        <f>(Table2[[#This Row],[Close Price]]-Table2[[#This Row],[20D EMA]])/Table2[[#This Row],[20D EMA]]</f>
        <v>-8.1385806944772408E-3</v>
      </c>
      <c r="T91" s="1">
        <f>(Table2[[#This Row],[Close Price]]-Table2[[#This Row],[50D EMA]])/Table2[[#This Row],[50D EMA]]</f>
        <v>-2.497435013332923E-3</v>
      </c>
      <c r="U91" s="1">
        <f>(Table2[[#This Row],[Close Price]]-Table2[[#This Row],[200D EMA]])/Table2[[#This Row],[200D EMA]]</f>
        <v>0.12487733730142363</v>
      </c>
      <c r="V91">
        <v>0.665094176878952</v>
      </c>
      <c r="W91">
        <v>878</v>
      </c>
      <c r="X91">
        <v>895</v>
      </c>
      <c r="Y91">
        <v>873.95</v>
      </c>
      <c r="Z91">
        <v>924</v>
      </c>
      <c r="AA91">
        <v>847</v>
      </c>
      <c r="AB91">
        <v>933</v>
      </c>
      <c r="AC91" s="1">
        <f>(Table2[[#This Row],[Close Price]]/Table2[[#This Row],[Day Low]])-1</f>
        <v>4.9544419134397444E-3</v>
      </c>
      <c r="AD91" s="1">
        <f>(Table2[[#This Row],[Day High]]/Table2[[#This Row],[Close Price]])-1</f>
        <v>1.4336714455714716E-2</v>
      </c>
      <c r="AE91" s="1">
        <f>(Table2[[#This Row],[Close Price]]/Table2[[#This Row],[Current Week Low]])-1</f>
        <v>9.6115338406086437E-3</v>
      </c>
      <c r="AF91" s="1">
        <f>(Table2[[#This Row],[Current Week High]]/Table2[[#This Row],[Close Price]])-1</f>
        <v>4.7203490678302318E-2</v>
      </c>
      <c r="AG91" s="1">
        <f>(Table2[[#This Row],[Close Price]]/Table2[[#This Row],[Current Month Low]])-1</f>
        <v>4.1735537190082717E-2</v>
      </c>
      <c r="AH91" s="1">
        <f>(Table2[[#This Row],[Current Month High]]/Table2[[#This Row],[Close Price]])-1</f>
        <v>5.7403524678415474E-2</v>
      </c>
      <c r="AI91">
        <v>12.5347084490281</v>
      </c>
      <c r="AJ91">
        <v>112.614457831325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</v>
      </c>
      <c r="AM91" t="s">
        <v>3187</v>
      </c>
      <c r="AN91">
        <v>-1.78</v>
      </c>
      <c r="AO91" t="s">
        <v>3189</v>
      </c>
      <c r="AP91">
        <v>0.129150397000172</v>
      </c>
      <c r="AQ91">
        <f>(Table2[[#This Row],[Sharpe Ratio]]-AVERAGE(Table2[Sharpe Ratio]))/_xlfn.STDEV.P(Table2[Sharpe Ratio])</f>
        <v>0.79970842203075376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1.4628227780093987</v>
      </c>
      <c r="AS91">
        <f>_xlfn.RANK.AVG(Table2[[#This Row],[1Y Return vs Nifty Z-Score]],Table2[1Y Return vs Nifty Z-Score])</f>
        <v>87</v>
      </c>
      <c r="AT91">
        <f>_xlfn.RANK.AVG(Table2[[#This Row],[6M Return vs Nifty Z-Score]],Table2[6M Return vs Nifty Z-Score])</f>
        <v>230</v>
      </c>
      <c r="AU91">
        <f>_xlfn.RANK.AVG(Table2[[#This Row],[Sharpe Ratio Z-Score]],Table2[Sharpe Ratio Z-Score])</f>
        <v>147</v>
      </c>
      <c r="AV91">
        <f>(Table2[[#This Row],[Rank 1Y]]+Table2[[#This Row],[Rank 6M]]+Table2[[#This Row],[Rank Sharpe]])/3</f>
        <v>154.66666666666666</v>
      </c>
    </row>
    <row r="92" spans="1:48" x14ac:dyDescent="0.3">
      <c r="A92" t="s">
        <v>779</v>
      </c>
      <c r="B92" t="s">
        <v>780</v>
      </c>
      <c r="C92" t="s">
        <v>3151</v>
      </c>
      <c r="D92" t="s">
        <v>276</v>
      </c>
      <c r="E92">
        <v>20513.787271469999</v>
      </c>
      <c r="F92">
        <v>6064.95</v>
      </c>
      <c r="G92">
        <v>76.630304706166896</v>
      </c>
      <c r="H92">
        <f>(Table2[[#This Row],[1Y Return vs Nifty]]-AVERAGE(Table2[1Y Return vs Nifty]))/_xlfn.STDEV.P(Table2[1Y Return vs Nifty])</f>
        <v>1.1402787769536538</v>
      </c>
      <c r="I92">
        <v>-1.9785415298922799</v>
      </c>
      <c r="J92">
        <f>(Table2[[#This Row],[1M Return vs Nifty]]-AVERAGE(Table2[1M Return vs Nifty]))/_xlfn.STDEV.P(Table2[1M Return vs Nifty])</f>
        <v>-0.54811747264373245</v>
      </c>
      <c r="K92">
        <v>63.976148408898503</v>
      </c>
      <c r="L92">
        <f>(Table2[[#This Row],[6M Return vs Nifty]]-AVERAGE(Table2[6M Return vs Nifty]))/_xlfn.STDEV.P(Table2[6M Return vs Nifty])</f>
        <v>1.9029377204345579</v>
      </c>
      <c r="M92">
        <v>-9.4229524315654896</v>
      </c>
      <c r="N92">
        <f>(Table2[[#This Row],[1W Return vs Nifty]]-AVERAGE(Table2[1W Return vs Nifty]))/_xlfn.STDEV.P(Table2[1W Return vs Nifty])</f>
        <v>-2.5668532210488446</v>
      </c>
      <c r="O92">
        <v>6168.2</v>
      </c>
      <c r="P92">
        <v>5735.3425384681204</v>
      </c>
      <c r="Q92">
        <v>4603.44831866201</v>
      </c>
      <c r="R92">
        <v>40.918105152511203</v>
      </c>
      <c r="S92" s="1">
        <f>(Table2[[#This Row],[Close Price]]-Table2[[#This Row],[20D EMA]])/Table2[[#This Row],[20D EMA]]</f>
        <v>-1.6739081093349761E-2</v>
      </c>
      <c r="T92" s="1">
        <f>(Table2[[#This Row],[Close Price]]-Table2[[#This Row],[50D EMA]])/Table2[[#This Row],[50D EMA]]</f>
        <v>5.7469533741208036E-2</v>
      </c>
      <c r="U92" s="1">
        <f>(Table2[[#This Row],[Close Price]]-Table2[[#This Row],[200D EMA]])/Table2[[#This Row],[200D EMA]]</f>
        <v>0.31747976303180797</v>
      </c>
      <c r="V92">
        <v>0.78197663477221901</v>
      </c>
      <c r="W92">
        <v>5960</v>
      </c>
      <c r="X92">
        <v>6096</v>
      </c>
      <c r="Y92">
        <v>5960</v>
      </c>
      <c r="Z92">
        <v>6786.4</v>
      </c>
      <c r="AA92">
        <v>5870</v>
      </c>
      <c r="AB92">
        <v>6786.4</v>
      </c>
      <c r="AC92" s="1">
        <f>(Table2[[#This Row],[Close Price]]/Table2[[#This Row],[Day Low]])-1</f>
        <v>1.7609060402684618E-2</v>
      </c>
      <c r="AD92" s="1">
        <f>(Table2[[#This Row],[Day High]]/Table2[[#This Row],[Close Price]])-1</f>
        <v>5.1195805406474282E-3</v>
      </c>
      <c r="AE92" s="1">
        <f>(Table2[[#This Row],[Close Price]]/Table2[[#This Row],[Current Week Low]])-1</f>
        <v>1.7609060402684618E-2</v>
      </c>
      <c r="AF92" s="1">
        <f>(Table2[[#This Row],[Current Week High]]/Table2[[#This Row],[Close Price]])-1</f>
        <v>0.11895398972786242</v>
      </c>
      <c r="AG92" s="1">
        <f>(Table2[[#This Row],[Close Price]]/Table2[[#This Row],[Current Month Low]])-1</f>
        <v>3.321124361158434E-2</v>
      </c>
      <c r="AH92" s="1">
        <f>(Table2[[#This Row],[Current Month High]]/Table2[[#This Row],[Close Price]])-1</f>
        <v>0.11895398972786242</v>
      </c>
      <c r="AI92">
        <v>18.038895621563199</v>
      </c>
      <c r="AJ92">
        <v>102.671679197995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0.45</v>
      </c>
      <c r="AM92" t="s">
        <v>3188</v>
      </c>
      <c r="AN92">
        <v>0.28000000000000003</v>
      </c>
      <c r="AO92" t="s">
        <v>3188</v>
      </c>
      <c r="AP92">
        <v>6.1132323174269997E-2</v>
      </c>
      <c r="AQ92">
        <f>(Table2[[#This Row],[Sharpe Ratio]]-AVERAGE(Table2[Sharpe Ratio]))/_xlfn.STDEV.P(Table2[Sharpe Ratio])</f>
        <v>1.0714952099899477E-2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-6.1039244204466048E-2</v>
      </c>
      <c r="AS92">
        <f>_xlfn.RANK.AVG(Table2[[#This Row],[1Y Return vs Nifty Z-Score]],Table2[1Y Return vs Nifty Z-Score])</f>
        <v>80</v>
      </c>
      <c r="AT92">
        <f>_xlfn.RANK.AVG(Table2[[#This Row],[6M Return vs Nifty Z-Score]],Table2[6M Return vs Nifty Z-Score])</f>
        <v>38</v>
      </c>
      <c r="AU92">
        <f>_xlfn.RANK.AVG(Table2[[#This Row],[Sharpe Ratio Z-Score]],Table2[Sharpe Ratio Z-Score])</f>
        <v>350</v>
      </c>
      <c r="AV92">
        <f>(Table2[[#This Row],[Rank 1Y]]+Table2[[#This Row],[Rank 6M]]+Table2[[#This Row],[Rank Sharpe]])/3</f>
        <v>156</v>
      </c>
    </row>
    <row r="93" spans="1:48" x14ac:dyDescent="0.3">
      <c r="A93" t="s">
        <v>1235</v>
      </c>
      <c r="B93" t="s">
        <v>1236</v>
      </c>
      <c r="C93" t="s">
        <v>3147</v>
      </c>
      <c r="D93" t="s">
        <v>213</v>
      </c>
      <c r="E93">
        <v>9504.8507735999992</v>
      </c>
      <c r="F93">
        <v>2157.75</v>
      </c>
      <c r="G93">
        <v>72.166716283389903</v>
      </c>
      <c r="H93">
        <f>(Table2[[#This Row],[1Y Return vs Nifty]]-AVERAGE(Table2[1Y Return vs Nifty]))/_xlfn.STDEV.P(Table2[1Y Return vs Nifty])</f>
        <v>1.0538516083148859</v>
      </c>
      <c r="I93">
        <v>6.4654045179899997</v>
      </c>
      <c r="J93">
        <f>(Table2[[#This Row],[1M Return vs Nifty]]-AVERAGE(Table2[1M Return vs Nifty]))/_xlfn.STDEV.P(Table2[1M Return vs Nifty])</f>
        <v>0.28368684650153642</v>
      </c>
      <c r="K93">
        <v>6.7183858665929002</v>
      </c>
      <c r="L93">
        <f>(Table2[[#This Row],[6M Return vs Nifty]]-AVERAGE(Table2[6M Return vs Nifty]))/_xlfn.STDEV.P(Table2[6M Return vs Nifty])</f>
        <v>3.1606554521475018E-2</v>
      </c>
      <c r="M93">
        <v>2.2298544871378598</v>
      </c>
      <c r="N93">
        <f>(Table2[[#This Row],[1W Return vs Nifty]]-AVERAGE(Table2[1W Return vs Nifty]))/_xlfn.STDEV.P(Table2[1W Return vs Nifty])</f>
        <v>-0.31481870662413786</v>
      </c>
      <c r="O93">
        <v>2061.85</v>
      </c>
      <c r="P93">
        <v>2077.34121545984</v>
      </c>
      <c r="Q93">
        <v>1910.6925775510199</v>
      </c>
      <c r="R93">
        <v>67.130831460502094</v>
      </c>
      <c r="S93" s="1">
        <f>(Table2[[#This Row],[Close Price]]-Table2[[#This Row],[20D EMA]])/Table2[[#This Row],[20D EMA]]</f>
        <v>4.6511627906976792E-2</v>
      </c>
      <c r="T93" s="1">
        <f>(Table2[[#This Row],[Close Price]]-Table2[[#This Row],[50D EMA]])/Table2[[#This Row],[50D EMA]]</f>
        <v>3.8707547870204237E-2</v>
      </c>
      <c r="U93" s="1">
        <f>(Table2[[#This Row],[Close Price]]-Table2[[#This Row],[200D EMA]])/Table2[[#This Row],[200D EMA]]</f>
        <v>0.12930254995057314</v>
      </c>
      <c r="V93">
        <v>0.65367292234054797</v>
      </c>
      <c r="W93">
        <v>2070</v>
      </c>
      <c r="X93">
        <v>2204.4499999999998</v>
      </c>
      <c r="Y93">
        <v>1989.95</v>
      </c>
      <c r="Z93">
        <v>2204.4499999999998</v>
      </c>
      <c r="AA93">
        <v>1950.1</v>
      </c>
      <c r="AB93">
        <v>2204.4499999999998</v>
      </c>
      <c r="AC93" s="1">
        <f>(Table2[[#This Row],[Close Price]]/Table2[[#This Row],[Day Low]])-1</f>
        <v>4.239130434782612E-2</v>
      </c>
      <c r="AD93" s="1">
        <f>(Table2[[#This Row],[Day High]]/Table2[[#This Row],[Close Price]])-1</f>
        <v>2.1642915073571967E-2</v>
      </c>
      <c r="AE93" s="1">
        <f>(Table2[[#This Row],[Close Price]]/Table2[[#This Row],[Current Week Low]])-1</f>
        <v>8.4323726726802217E-2</v>
      </c>
      <c r="AF93" s="1">
        <f>(Table2[[#This Row],[Current Week High]]/Table2[[#This Row],[Close Price]])-1</f>
        <v>2.1642915073571967E-2</v>
      </c>
      <c r="AG93" s="1">
        <f>(Table2[[#This Row],[Close Price]]/Table2[[#This Row],[Current Month Low]])-1</f>
        <v>0.10648171888621105</v>
      </c>
      <c r="AH93" s="1">
        <f>(Table2[[#This Row],[Current Month High]]/Table2[[#This Row],[Close Price]])-1</f>
        <v>2.1642915073571967E-2</v>
      </c>
      <c r="AI93">
        <v>11.1806279689491</v>
      </c>
      <c r="AJ93">
        <v>117.296072507552</v>
      </c>
      <c r="AK93" t="str">
        <f>IF(AND(Table2[[#This Row],[20D EMA]]&gt;Table2[[#This Row],[50D EMA]],Table2[[#This Row],[50D EMA]]&gt;Table2[[#This Row],[200D EMA]]),"Uptrend","Downtrend/NoTrend")</f>
        <v>Downtrend/NoTrend</v>
      </c>
      <c r="AL93">
        <v>-0.03</v>
      </c>
      <c r="AM93" t="s">
        <v>3189</v>
      </c>
      <c r="AN93">
        <v>5.15</v>
      </c>
      <c r="AO93" t="s">
        <v>3188</v>
      </c>
      <c r="AP93">
        <v>0.15742198315097999</v>
      </c>
      <c r="AQ93">
        <f>(Table2[[#This Row],[Sharpe Ratio]]-AVERAGE(Table2[Sharpe Ratio]))/_xlfn.STDEV.P(Table2[Sharpe Ratio])</f>
        <v>1.127652093512387</v>
      </c>
      <c r="AR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3">
        <f>_xlfn.RANK.AVG(Table2[[#This Row],[1Y Return vs Nifty Z-Score]],Table2[1Y Return vs Nifty Z-Score])</f>
        <v>90</v>
      </c>
      <c r="AT93">
        <f>_xlfn.RANK.AVG(Table2[[#This Row],[6M Return vs Nifty Z-Score]],Table2[6M Return vs Nifty Z-Score])</f>
        <v>283</v>
      </c>
      <c r="AU93">
        <f>_xlfn.RANK.AVG(Table2[[#This Row],[Sharpe Ratio Z-Score]],Table2[Sharpe Ratio Z-Score])</f>
        <v>97</v>
      </c>
      <c r="AV93">
        <f>(Table2[[#This Row],[Rank 1Y]]+Table2[[#This Row],[Rank 6M]]+Table2[[#This Row],[Rank Sharpe]])/3</f>
        <v>156.66666666666666</v>
      </c>
    </row>
    <row r="94" spans="1:48" x14ac:dyDescent="0.3">
      <c r="A94" t="s">
        <v>574</v>
      </c>
      <c r="B94" t="s">
        <v>575</v>
      </c>
      <c r="C94" t="s">
        <v>3142</v>
      </c>
      <c r="D94" t="s">
        <v>380</v>
      </c>
      <c r="E94">
        <v>34264.504999999997</v>
      </c>
      <c r="F94">
        <v>1639.45</v>
      </c>
      <c r="G94">
        <v>47.214795856697698</v>
      </c>
      <c r="H94">
        <f>(Table2[[#This Row],[1Y Return vs Nifty]]-AVERAGE(Table2[1Y Return vs Nifty]))/_xlfn.STDEV.P(Table2[1Y Return vs Nifty])</f>
        <v>0.5707148066388088</v>
      </c>
      <c r="I94">
        <v>9.5485145409970595</v>
      </c>
      <c r="J94">
        <f>(Table2[[#This Row],[1M Return vs Nifty]]-AVERAGE(Table2[1M Return vs Nifty]))/_xlfn.STDEV.P(Table2[1M Return vs Nifty])</f>
        <v>0.58740079955083646</v>
      </c>
      <c r="K94">
        <v>51.744493182945</v>
      </c>
      <c r="L94">
        <f>(Table2[[#This Row],[6M Return vs Nifty]]-AVERAGE(Table2[6M Return vs Nifty]))/_xlfn.STDEV.P(Table2[6M Return vs Nifty])</f>
        <v>1.5031757210354677</v>
      </c>
      <c r="M94">
        <v>1.96744935030271</v>
      </c>
      <c r="N94">
        <f>(Table2[[#This Row],[1W Return vs Nifty]]-AVERAGE(Table2[1W Return vs Nifty]))/_xlfn.STDEV.P(Table2[1W Return vs Nifty])</f>
        <v>-0.36553141722149596</v>
      </c>
      <c r="O94">
        <v>1551.79</v>
      </c>
      <c r="P94">
        <v>1501.5166620329301</v>
      </c>
      <c r="Q94">
        <v>1249.8313893464001</v>
      </c>
      <c r="R94">
        <v>69.998597837427795</v>
      </c>
      <c r="S94" s="1">
        <f>(Table2[[#This Row],[Close Price]]-Table2[[#This Row],[20D EMA]])/Table2[[#This Row],[20D EMA]]</f>
        <v>5.648960233021226E-2</v>
      </c>
      <c r="T94" s="1">
        <f>(Table2[[#This Row],[Close Price]]-Table2[[#This Row],[50D EMA]])/Table2[[#This Row],[50D EMA]]</f>
        <v>9.1862675556539999E-2</v>
      </c>
      <c r="U94" s="1">
        <f>(Table2[[#This Row],[Close Price]]-Table2[[#This Row],[200D EMA]])/Table2[[#This Row],[200D EMA]]</f>
        <v>0.31173693825800869</v>
      </c>
      <c r="V94">
        <v>0.84618954598621199</v>
      </c>
      <c r="W94">
        <v>1600</v>
      </c>
      <c r="X94">
        <v>1663.9</v>
      </c>
      <c r="Y94">
        <v>1550</v>
      </c>
      <c r="Z94">
        <v>1663.9</v>
      </c>
      <c r="AA94">
        <v>1427</v>
      </c>
      <c r="AB94">
        <v>1678.85</v>
      </c>
      <c r="AC94" s="1">
        <f>(Table2[[#This Row],[Close Price]]/Table2[[#This Row],[Day Low]])-1</f>
        <v>2.4656250000000046E-2</v>
      </c>
      <c r="AD94" s="1">
        <f>(Table2[[#This Row],[Day High]]/Table2[[#This Row],[Close Price]])-1</f>
        <v>1.4913538076793964E-2</v>
      </c>
      <c r="AE94" s="1">
        <f>(Table2[[#This Row],[Close Price]]/Table2[[#This Row],[Current Week Low]])-1</f>
        <v>5.7709677419354843E-2</v>
      </c>
      <c r="AF94" s="1">
        <f>(Table2[[#This Row],[Current Week High]]/Table2[[#This Row],[Close Price]])-1</f>
        <v>1.4913538076793964E-2</v>
      </c>
      <c r="AG94" s="1">
        <f>(Table2[[#This Row],[Close Price]]/Table2[[#This Row],[Current Month Low]])-1</f>
        <v>0.14887876664330757</v>
      </c>
      <c r="AH94" s="1">
        <f>(Table2[[#This Row],[Current Month High]]/Table2[[#This Row],[Close Price]])-1</f>
        <v>2.4032449906980835E-2</v>
      </c>
      <c r="AI94">
        <v>2.40324499069808</v>
      </c>
      <c r="AJ94">
        <v>102.15166461158999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0.19</v>
      </c>
      <c r="AM94" t="s">
        <v>3188</v>
      </c>
      <c r="AN94">
        <v>5.48</v>
      </c>
      <c r="AO94" t="s">
        <v>3188</v>
      </c>
      <c r="AP94">
        <v>8.8088625616597999E-2</v>
      </c>
      <c r="AQ94">
        <f>(Table2[[#This Row],[Sharpe Ratio]]-AVERAGE(Table2[Sharpe Ratio]))/_xlfn.STDEV.P(Table2[Sharpe Ratio])</f>
        <v>0.32340164556487561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2.6191615555684931</v>
      </c>
      <c r="AS94">
        <f>_xlfn.RANK.AVG(Table2[[#This Row],[1Y Return vs Nifty Z-Score]],Table2[1Y Return vs Nifty Z-Score])</f>
        <v>150</v>
      </c>
      <c r="AT94">
        <f>_xlfn.RANK.AVG(Table2[[#This Row],[6M Return vs Nifty Z-Score]],Table2[6M Return vs Nifty Z-Score])</f>
        <v>57</v>
      </c>
      <c r="AU94">
        <f>_xlfn.RANK.AVG(Table2[[#This Row],[Sharpe Ratio Z-Score]],Table2[Sharpe Ratio Z-Score])</f>
        <v>266</v>
      </c>
      <c r="AV94">
        <f>(Table2[[#This Row],[Rank 1Y]]+Table2[[#This Row],[Rank 6M]]+Table2[[#This Row],[Rank Sharpe]])/3</f>
        <v>157.66666666666666</v>
      </c>
    </row>
    <row r="95" spans="1:48" x14ac:dyDescent="0.3">
      <c r="A95" t="s">
        <v>1288</v>
      </c>
      <c r="B95" t="s">
        <v>1289</v>
      </c>
      <c r="C95" t="s">
        <v>3156</v>
      </c>
      <c r="D95" t="s">
        <v>375</v>
      </c>
      <c r="E95">
        <v>9055.353713044</v>
      </c>
      <c r="F95">
        <v>103.44</v>
      </c>
      <c r="G95">
        <v>40.168367273872001</v>
      </c>
      <c r="H95">
        <f>(Table2[[#This Row],[1Y Return vs Nifty]]-AVERAGE(Table2[1Y Return vs Nifty]))/_xlfn.STDEV.P(Table2[1Y Return vs Nifty])</f>
        <v>0.43427685274474809</v>
      </c>
      <c r="I95">
        <v>10.3023407431191</v>
      </c>
      <c r="J95">
        <f>(Table2[[#This Row],[1M Return vs Nifty]]-AVERAGE(Table2[1M Return vs Nifty]))/_xlfn.STDEV.P(Table2[1M Return vs Nifty])</f>
        <v>0.66165943257079118</v>
      </c>
      <c r="K95">
        <v>40.8584253562003</v>
      </c>
      <c r="L95">
        <f>(Table2[[#This Row],[6M Return vs Nifty]]-AVERAGE(Table2[6M Return vs Nifty]))/_xlfn.STDEV.P(Table2[6M Return vs Nifty])</f>
        <v>1.1473909838414607</v>
      </c>
      <c r="M95">
        <v>-4.9541425651188096</v>
      </c>
      <c r="N95">
        <f>(Table2[[#This Row],[1W Return vs Nifty]]-AVERAGE(Table2[1W Return vs Nifty]))/_xlfn.STDEV.P(Table2[1W Return vs Nifty])</f>
        <v>-1.7032060218932066</v>
      </c>
      <c r="O95">
        <v>104.29</v>
      </c>
      <c r="P95">
        <v>97.619747002872202</v>
      </c>
      <c r="Q95">
        <v>84.645602181677503</v>
      </c>
      <c r="R95">
        <v>65.564532142997194</v>
      </c>
      <c r="S95" s="1">
        <f>(Table2[[#This Row],[Close Price]]-Table2[[#This Row],[20D EMA]])/Table2[[#This Row],[20D EMA]]</f>
        <v>-8.1503499856171099E-3</v>
      </c>
      <c r="T95" s="1">
        <f>(Table2[[#This Row],[Close Price]]-Table2[[#This Row],[50D EMA]])/Table2[[#This Row],[50D EMA]]</f>
        <v>5.9621676718303214E-2</v>
      </c>
      <c r="U95" s="1">
        <f>(Table2[[#This Row],[Close Price]]-Table2[[#This Row],[200D EMA]])/Table2[[#This Row],[200D EMA]]</f>
        <v>0.2220363177047697</v>
      </c>
      <c r="V95">
        <v>1.0038135550616101</v>
      </c>
      <c r="W95">
        <v>103.6</v>
      </c>
      <c r="X95">
        <v>111.9</v>
      </c>
      <c r="Y95">
        <v>103.05</v>
      </c>
      <c r="Z95">
        <v>111.9</v>
      </c>
      <c r="AA95">
        <v>100.54</v>
      </c>
      <c r="AB95">
        <v>119.55</v>
      </c>
      <c r="AC95" s="1">
        <f>(Table2[[#This Row],[Close Price]]/Table2[[#This Row],[Day Low]])-1</f>
        <v>-1.5444015444014969E-3</v>
      </c>
      <c r="AD95" s="1">
        <f>(Table2[[#This Row],[Day High]]/Table2[[#This Row],[Close Price]])-1</f>
        <v>8.1786542923433903E-2</v>
      </c>
      <c r="AE95" s="1">
        <f>(Table2[[#This Row],[Close Price]]/Table2[[#This Row],[Current Week Low]])-1</f>
        <v>3.7845705967975984E-3</v>
      </c>
      <c r="AF95" s="1">
        <f>(Table2[[#This Row],[Current Week High]]/Table2[[#This Row],[Close Price]])-1</f>
        <v>8.1786542923433903E-2</v>
      </c>
      <c r="AG95" s="1">
        <f>(Table2[[#This Row],[Close Price]]/Table2[[#This Row],[Current Month Low]])-1</f>
        <v>2.8844241098070267E-2</v>
      </c>
      <c r="AH95" s="1">
        <f>(Table2[[#This Row],[Current Month High]]/Table2[[#This Row],[Close Price]])-1</f>
        <v>0.1557424593967518</v>
      </c>
      <c r="AI95">
        <v>15.5742459396751</v>
      </c>
      <c r="AJ95">
        <v>66.973365617433402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0.37</v>
      </c>
      <c r="AM95" t="s">
        <v>3188</v>
      </c>
      <c r="AN95">
        <v>4</v>
      </c>
      <c r="AO95" t="s">
        <v>3188</v>
      </c>
      <c r="AP95">
        <v>0.10486423919173</v>
      </c>
      <c r="AQ95">
        <f>(Table2[[#This Row],[Sharpe Ratio]]-AVERAGE(Table2[Sharpe Ratio]))/_xlfn.STDEV.P(Table2[Sharpe Ratio])</f>
        <v>0.51799477089713386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1.0581160181609275</v>
      </c>
      <c r="AS95">
        <f>_xlfn.RANK.AVG(Table2[[#This Row],[1Y Return vs Nifty Z-Score]],Table2[1Y Return vs Nifty Z-Score])</f>
        <v>175</v>
      </c>
      <c r="AT95">
        <f>_xlfn.RANK.AVG(Table2[[#This Row],[6M Return vs Nifty Z-Score]],Table2[6M Return vs Nifty Z-Score])</f>
        <v>80</v>
      </c>
      <c r="AU95">
        <f>_xlfn.RANK.AVG(Table2[[#This Row],[Sharpe Ratio Z-Score]],Table2[Sharpe Ratio Z-Score])</f>
        <v>219</v>
      </c>
      <c r="AV95">
        <f>(Table2[[#This Row],[Rank 1Y]]+Table2[[#This Row],[Rank 6M]]+Table2[[#This Row],[Rank Sharpe]])/3</f>
        <v>158</v>
      </c>
    </row>
    <row r="96" spans="1:48" x14ac:dyDescent="0.3">
      <c r="A96" t="s">
        <v>566</v>
      </c>
      <c r="B96" t="s">
        <v>567</v>
      </c>
      <c r="C96" t="s">
        <v>3146</v>
      </c>
      <c r="D96" t="s">
        <v>51</v>
      </c>
      <c r="E96">
        <v>35470.348609375003</v>
      </c>
      <c r="F96">
        <v>268.75</v>
      </c>
      <c r="G96">
        <v>78.508607229669593</v>
      </c>
      <c r="H96">
        <f>(Table2[[#This Row],[1Y Return vs Nifty]]-AVERAGE(Table2[1Y Return vs Nifty]))/_xlfn.STDEV.P(Table2[1Y Return vs Nifty])</f>
        <v>1.1766478041975219</v>
      </c>
      <c r="I96">
        <v>-0.64761452420968901</v>
      </c>
      <c r="J96">
        <f>(Table2[[#This Row],[1M Return vs Nifty]]-AVERAGE(Table2[1M Return vs Nifty]))/_xlfn.STDEV.P(Table2[1M Return vs Nifty])</f>
        <v>-0.41700924131253991</v>
      </c>
      <c r="K96">
        <v>72.944009123572798</v>
      </c>
      <c r="L96">
        <f>(Table2[[#This Row],[6M Return vs Nifty]]-AVERAGE(Table2[6M Return vs Nifty]))/_xlfn.STDEV.P(Table2[6M Return vs Nifty])</f>
        <v>2.1960305082384495</v>
      </c>
      <c r="M96">
        <v>-2.0443042840090602</v>
      </c>
      <c r="N96">
        <f>(Table2[[#This Row],[1W Return vs Nifty]]-AVERAGE(Table2[1W Return vs Nifty]))/_xlfn.STDEV.P(Table2[1W Return vs Nifty])</f>
        <v>-1.1408474171234468</v>
      </c>
      <c r="O96">
        <v>254.55</v>
      </c>
      <c r="P96">
        <v>241.87752419521499</v>
      </c>
      <c r="Q96">
        <v>190.10235551688601</v>
      </c>
      <c r="R96">
        <v>64.736426592015604</v>
      </c>
      <c r="S96" s="1">
        <f>(Table2[[#This Row],[Close Price]]-Table2[[#This Row],[20D EMA]])/Table2[[#This Row],[20D EMA]]</f>
        <v>5.5784718130033342E-2</v>
      </c>
      <c r="T96" s="1">
        <f>(Table2[[#This Row],[Close Price]]-Table2[[#This Row],[50D EMA]])/Table2[[#This Row],[50D EMA]]</f>
        <v>0.11109951573299849</v>
      </c>
      <c r="U96" s="1">
        <f>(Table2[[#This Row],[Close Price]]-Table2[[#This Row],[200D EMA]])/Table2[[#This Row],[200D EMA]]</f>
        <v>0.41371209877579895</v>
      </c>
      <c r="V96">
        <v>0.49787462556739398</v>
      </c>
      <c r="W96">
        <v>247</v>
      </c>
      <c r="X96">
        <v>275</v>
      </c>
      <c r="Y96">
        <v>245</v>
      </c>
      <c r="Z96">
        <v>275</v>
      </c>
      <c r="AA96">
        <v>244.1</v>
      </c>
      <c r="AB96">
        <v>307.89999999999998</v>
      </c>
      <c r="AC96" s="1">
        <f>(Table2[[#This Row],[Close Price]]/Table2[[#This Row],[Day Low]])-1</f>
        <v>8.8056680161943346E-2</v>
      </c>
      <c r="AD96" s="1">
        <f>(Table2[[#This Row],[Day High]]/Table2[[#This Row],[Close Price]])-1</f>
        <v>2.3255813953488413E-2</v>
      </c>
      <c r="AE96" s="1">
        <f>(Table2[[#This Row],[Close Price]]/Table2[[#This Row],[Current Week Low]])-1</f>
        <v>9.6938775510204023E-2</v>
      </c>
      <c r="AF96" s="1">
        <f>(Table2[[#This Row],[Current Week High]]/Table2[[#This Row],[Close Price]])-1</f>
        <v>2.3255813953488413E-2</v>
      </c>
      <c r="AG96" s="1">
        <f>(Table2[[#This Row],[Close Price]]/Table2[[#This Row],[Current Month Low]])-1</f>
        <v>0.10098320360507995</v>
      </c>
      <c r="AH96" s="1">
        <f>(Table2[[#This Row],[Current Month High]]/Table2[[#This Row],[Close Price]])-1</f>
        <v>0.14567441860465102</v>
      </c>
      <c r="AI96">
        <v>14.567441860465101</v>
      </c>
      <c r="AJ96">
        <v>135.02404897245299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0.21</v>
      </c>
      <c r="AM96" t="s">
        <v>3188</v>
      </c>
      <c r="AN96">
        <v>-0.35</v>
      </c>
      <c r="AO96" t="s">
        <v>3189</v>
      </c>
      <c r="AP96">
        <v>5.6255771456552001E-2</v>
      </c>
      <c r="AQ96">
        <f>(Table2[[#This Row],[Sharpe Ratio]]-AVERAGE(Table2[Sharpe Ratio]))/_xlfn.STDEV.P(Table2[Sharpe Ratio])</f>
        <v>-4.5851887339096745E-2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1.7689697666608879</v>
      </c>
      <c r="AS96">
        <f>_xlfn.RANK.AVG(Table2[[#This Row],[1Y Return vs Nifty Z-Score]],Table2[1Y Return vs Nifty Z-Score])</f>
        <v>78</v>
      </c>
      <c r="AT96">
        <f>_xlfn.RANK.AVG(Table2[[#This Row],[6M Return vs Nifty Z-Score]],Table2[6M Return vs Nifty Z-Score])</f>
        <v>29</v>
      </c>
      <c r="AU96">
        <f>_xlfn.RANK.AVG(Table2[[#This Row],[Sharpe Ratio Z-Score]],Table2[Sharpe Ratio Z-Score])</f>
        <v>369</v>
      </c>
      <c r="AV96">
        <f>(Table2[[#This Row],[Rank 1Y]]+Table2[[#This Row],[Rank 6M]]+Table2[[#This Row],[Rank Sharpe]])/3</f>
        <v>158.66666666666666</v>
      </c>
    </row>
    <row r="97" spans="1:48" x14ac:dyDescent="0.3">
      <c r="A97" t="s">
        <v>1488</v>
      </c>
      <c r="B97" t="s">
        <v>1489</v>
      </c>
      <c r="C97" t="s">
        <v>3145</v>
      </c>
      <c r="D97" t="s">
        <v>46</v>
      </c>
      <c r="E97">
        <v>7003.2020944989999</v>
      </c>
      <c r="F97">
        <v>249.47</v>
      </c>
      <c r="G97">
        <v>57.637902102850603</v>
      </c>
      <c r="H97">
        <f>(Table2[[#This Row],[1Y Return vs Nifty]]-AVERAGE(Table2[1Y Return vs Nifty]))/_xlfn.STDEV.P(Table2[1Y Return vs Nifty])</f>
        <v>0.77253439123115331</v>
      </c>
      <c r="I97">
        <v>6.2255281718301099</v>
      </c>
      <c r="J97">
        <f>(Table2[[#This Row],[1M Return vs Nifty]]-AVERAGE(Table2[1M Return vs Nifty]))/_xlfn.STDEV.P(Table2[1M Return vs Nifty])</f>
        <v>0.26005687780382974</v>
      </c>
      <c r="K97">
        <v>29.372847737712899</v>
      </c>
      <c r="L97">
        <f>(Table2[[#This Row],[6M Return vs Nifty]]-AVERAGE(Table2[6M Return vs Nifty]))/_xlfn.STDEV.P(Table2[6M Return vs Nifty])</f>
        <v>0.77201272242042407</v>
      </c>
      <c r="M97">
        <v>1.60383164572377</v>
      </c>
      <c r="N97">
        <f>(Table2[[#This Row],[1W Return vs Nifty]]-AVERAGE(Table2[1W Return vs Nifty]))/_xlfn.STDEV.P(Table2[1W Return vs Nifty])</f>
        <v>-0.43580458200322042</v>
      </c>
      <c r="O97">
        <v>236.62</v>
      </c>
      <c r="P97">
        <v>237.10806309316601</v>
      </c>
      <c r="Q97">
        <v>212.30469990689599</v>
      </c>
      <c r="R97">
        <v>68.865182188147301</v>
      </c>
      <c r="S97" s="1">
        <f>(Table2[[#This Row],[Close Price]]-Table2[[#This Row],[20D EMA]])/Table2[[#This Row],[20D EMA]]</f>
        <v>5.4306482968472632E-2</v>
      </c>
      <c r="T97" s="1">
        <f>(Table2[[#This Row],[Close Price]]-Table2[[#This Row],[50D EMA]])/Table2[[#This Row],[50D EMA]]</f>
        <v>5.2136299143807095E-2</v>
      </c>
      <c r="U97" s="1">
        <f>(Table2[[#This Row],[Close Price]]-Table2[[#This Row],[200D EMA]])/Table2[[#This Row],[200D EMA]]</f>
        <v>0.17505641707132466</v>
      </c>
      <c r="V97">
        <v>1.07876227635885</v>
      </c>
      <c r="W97">
        <v>237.32</v>
      </c>
      <c r="X97">
        <v>250.9</v>
      </c>
      <c r="Y97">
        <v>232.5</v>
      </c>
      <c r="Z97">
        <v>250.9</v>
      </c>
      <c r="AA97">
        <v>223.05</v>
      </c>
      <c r="AB97">
        <v>250.9</v>
      </c>
      <c r="AC97" s="1">
        <f>(Table2[[#This Row],[Close Price]]/Table2[[#This Row],[Day Low]])-1</f>
        <v>5.1196696443620349E-2</v>
      </c>
      <c r="AD97" s="1">
        <f>(Table2[[#This Row],[Day High]]/Table2[[#This Row],[Close Price]])-1</f>
        <v>5.7321521625846028E-3</v>
      </c>
      <c r="AE97" s="1">
        <f>(Table2[[#This Row],[Close Price]]/Table2[[#This Row],[Current Week Low]])-1</f>
        <v>7.2989247311827876E-2</v>
      </c>
      <c r="AF97" s="1">
        <f>(Table2[[#This Row],[Current Week High]]/Table2[[#This Row],[Close Price]])-1</f>
        <v>5.7321521625846028E-3</v>
      </c>
      <c r="AG97" s="1">
        <f>(Table2[[#This Row],[Close Price]]/Table2[[#This Row],[Current Month Low]])-1</f>
        <v>0.11844877830082945</v>
      </c>
      <c r="AH97" s="1">
        <f>(Table2[[#This Row],[Current Month High]]/Table2[[#This Row],[Close Price]])-1</f>
        <v>5.7321521625846028E-3</v>
      </c>
      <c r="AI97">
        <v>14.137972501703601</v>
      </c>
      <c r="AJ97">
        <v>90.653419946503604</v>
      </c>
      <c r="AK97" t="str">
        <f>IF(AND(Table2[[#This Row],[20D EMA]]&gt;Table2[[#This Row],[50D EMA]],Table2[[#This Row],[50D EMA]]&gt;Table2[[#This Row],[200D EMA]]),"Uptrend","Downtrend/NoTrend")</f>
        <v>Downtrend/NoTrend</v>
      </c>
      <c r="AL97">
        <v>0.02</v>
      </c>
      <c r="AM97" t="s">
        <v>3188</v>
      </c>
      <c r="AN97">
        <v>7.48</v>
      </c>
      <c r="AO97" t="s">
        <v>3188</v>
      </c>
      <c r="AP97">
        <v>9.6178640460008999E-2</v>
      </c>
      <c r="AQ97">
        <f>(Table2[[#This Row],[Sharpe Ratio]]-AVERAGE(Table2[Sharpe Ratio]))/_xlfn.STDEV.P(Table2[Sharpe Ratio])</f>
        <v>0.41724389254518129</v>
      </c>
      <c r="AR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7">
        <f>_xlfn.RANK.AVG(Table2[[#This Row],[1Y Return vs Nifty Z-Score]],Table2[1Y Return vs Nifty Z-Score])</f>
        <v>122</v>
      </c>
      <c r="AT97">
        <f>_xlfn.RANK.AVG(Table2[[#This Row],[6M Return vs Nifty Z-Score]],Table2[6M Return vs Nifty Z-Score])</f>
        <v>122</v>
      </c>
      <c r="AU97">
        <f>_xlfn.RANK.AVG(Table2[[#This Row],[Sharpe Ratio Z-Score]],Table2[Sharpe Ratio Z-Score])</f>
        <v>243</v>
      </c>
      <c r="AV97">
        <f>(Table2[[#This Row],[Rank 1Y]]+Table2[[#This Row],[Rank 6M]]+Table2[[#This Row],[Rank Sharpe]])/3</f>
        <v>162.33333333333334</v>
      </c>
    </row>
    <row r="98" spans="1:48" x14ac:dyDescent="0.3">
      <c r="A98" t="s">
        <v>685</v>
      </c>
      <c r="B98" t="s">
        <v>686</v>
      </c>
      <c r="C98" t="s">
        <v>3156</v>
      </c>
      <c r="D98" t="s">
        <v>169</v>
      </c>
      <c r="E98">
        <v>26043.887447000001</v>
      </c>
      <c r="F98">
        <v>6016.75</v>
      </c>
      <c r="G98">
        <v>81.111267588230007</v>
      </c>
      <c r="H98">
        <f>(Table2[[#This Row],[1Y Return vs Nifty]]-AVERAGE(Table2[1Y Return vs Nifty]))/_xlfn.STDEV.P(Table2[1Y Return vs Nifty])</f>
        <v>1.2270423622107338</v>
      </c>
      <c r="I98">
        <v>-17.7388461893905</v>
      </c>
      <c r="J98">
        <f>(Table2[[#This Row],[1M Return vs Nifty]]-AVERAGE(Table2[1M Return vs Nifty]))/_xlfn.STDEV.P(Table2[1M Return vs Nifty])</f>
        <v>-2.1006486485272817</v>
      </c>
      <c r="K98">
        <v>31.624726314816598</v>
      </c>
      <c r="L98">
        <f>(Table2[[#This Row],[6M Return vs Nifty]]-AVERAGE(Table2[6M Return vs Nifty]))/_xlfn.STDEV.P(Table2[6M Return vs Nifty])</f>
        <v>0.84560991476744563</v>
      </c>
      <c r="M98">
        <v>1.04548789769296</v>
      </c>
      <c r="N98">
        <f>(Table2[[#This Row],[1W Return vs Nifty]]-AVERAGE(Table2[1W Return vs Nifty]))/_xlfn.STDEV.P(Table2[1W Return vs Nifty])</f>
        <v>-0.54371072000508069</v>
      </c>
      <c r="O98">
        <v>6541.82</v>
      </c>
      <c r="P98">
        <v>6921.1165505169502</v>
      </c>
      <c r="Q98">
        <v>5730.3518634430202</v>
      </c>
      <c r="R98">
        <v>36.966297510671197</v>
      </c>
      <c r="S98" s="1">
        <f>(Table2[[#This Row],[Close Price]]-Table2[[#This Row],[20D EMA]])/Table2[[#This Row],[20D EMA]]</f>
        <v>-8.0263596369206089E-2</v>
      </c>
      <c r="T98" s="1">
        <f>(Table2[[#This Row],[Close Price]]-Table2[[#This Row],[50D EMA]])/Table2[[#This Row],[50D EMA]]</f>
        <v>-0.13066772448000483</v>
      </c>
      <c r="U98" s="1">
        <f>(Table2[[#This Row],[Close Price]]-Table2[[#This Row],[200D EMA]])/Table2[[#This Row],[200D EMA]]</f>
        <v>4.9979153703294685E-2</v>
      </c>
      <c r="V98">
        <v>1.2473779881617399</v>
      </c>
      <c r="W98">
        <v>5807.55</v>
      </c>
      <c r="X98">
        <v>6055</v>
      </c>
      <c r="Y98">
        <v>5500.55</v>
      </c>
      <c r="Z98">
        <v>6225</v>
      </c>
      <c r="AA98">
        <v>5500.55</v>
      </c>
      <c r="AB98">
        <v>8508.9500000000007</v>
      </c>
      <c r="AC98" s="1">
        <f>(Table2[[#This Row],[Close Price]]/Table2[[#This Row],[Day Low]])-1</f>
        <v>3.6022074713089047E-2</v>
      </c>
      <c r="AD98" s="1">
        <f>(Table2[[#This Row],[Day High]]/Table2[[#This Row],[Close Price]])-1</f>
        <v>6.3572526696307197E-3</v>
      </c>
      <c r="AE98" s="1">
        <f>(Table2[[#This Row],[Close Price]]/Table2[[#This Row],[Current Week Low]])-1</f>
        <v>9.3845160938451633E-2</v>
      </c>
      <c r="AF98" s="1">
        <f>(Table2[[#This Row],[Current Week High]]/Table2[[#This Row],[Close Price]])-1</f>
        <v>3.4611708979100042E-2</v>
      </c>
      <c r="AG98" s="1">
        <f>(Table2[[#This Row],[Close Price]]/Table2[[#This Row],[Current Month Low]])-1</f>
        <v>9.3845160938451633E-2</v>
      </c>
      <c r="AH98" s="1">
        <f>(Table2[[#This Row],[Current Month High]]/Table2[[#This Row],[Close Price]])-1</f>
        <v>0.41421032949682157</v>
      </c>
      <c r="AI98">
        <v>45.427348651680703</v>
      </c>
      <c r="AJ98">
        <v>109.78905160390499</v>
      </c>
      <c r="AK98" t="str">
        <f>IF(AND(Table2[[#This Row],[20D EMA]]&gt;Table2[[#This Row],[50D EMA]],Table2[[#This Row],[50D EMA]]&gt;Table2[[#This Row],[200D EMA]]),"Uptrend","Downtrend/NoTrend")</f>
        <v>Downtrend/NoTrend</v>
      </c>
      <c r="AL98">
        <v>-0.05</v>
      </c>
      <c r="AM98" t="s">
        <v>3189</v>
      </c>
      <c r="AN98">
        <v>-23.51</v>
      </c>
      <c r="AO98" t="s">
        <v>3189</v>
      </c>
      <c r="AP98">
        <v>7.3800180792225001E-2</v>
      </c>
      <c r="AQ98">
        <f>(Table2[[#This Row],[Sharpe Ratio]]-AVERAGE(Table2[Sharpe Ratio]))/_xlfn.STDEV.P(Table2[Sharpe Ratio])</f>
        <v>0.15765908586297847</v>
      </c>
      <c r="AR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8">
        <f>_xlfn.RANK.AVG(Table2[[#This Row],[1Y Return vs Nifty Z-Score]],Table2[1Y Return vs Nifty Z-Score])</f>
        <v>71</v>
      </c>
      <c r="AT98">
        <f>_xlfn.RANK.AVG(Table2[[#This Row],[6M Return vs Nifty Z-Score]],Table2[6M Return vs Nifty Z-Score])</f>
        <v>111</v>
      </c>
      <c r="AU98">
        <f>_xlfn.RANK.AVG(Table2[[#This Row],[Sharpe Ratio Z-Score]],Table2[Sharpe Ratio Z-Score])</f>
        <v>306</v>
      </c>
      <c r="AV98">
        <f>(Table2[[#This Row],[Rank 1Y]]+Table2[[#This Row],[Rank 6M]]+Table2[[#This Row],[Rank Sharpe]])/3</f>
        <v>162.66666666666666</v>
      </c>
    </row>
    <row r="99" spans="1:48" x14ac:dyDescent="0.3">
      <c r="A99" t="s">
        <v>599</v>
      </c>
      <c r="B99" t="s">
        <v>600</v>
      </c>
      <c r="C99" t="s">
        <v>3144</v>
      </c>
      <c r="D99" t="s">
        <v>229</v>
      </c>
      <c r="E99">
        <v>32883.018201190003</v>
      </c>
      <c r="F99">
        <v>2457.85</v>
      </c>
      <c r="G99">
        <v>38.238560211142101</v>
      </c>
      <c r="H99">
        <f>(Table2[[#This Row],[1Y Return vs Nifty]]-AVERAGE(Table2[1Y Return vs Nifty]))/_xlfn.STDEV.P(Table2[1Y Return vs Nifty])</f>
        <v>0.39691055803895703</v>
      </c>
      <c r="I99">
        <v>6.42073637498887</v>
      </c>
      <c r="J99">
        <f>(Table2[[#This Row],[1M Return vs Nifty]]-AVERAGE(Table2[1M Return vs Nifty]))/_xlfn.STDEV.P(Table2[1M Return vs Nifty])</f>
        <v>0.27928663431805656</v>
      </c>
      <c r="K99">
        <v>42.826129860304199</v>
      </c>
      <c r="L99">
        <f>(Table2[[#This Row],[6M Return vs Nifty]]-AVERAGE(Table2[6M Return vs Nifty]))/_xlfn.STDEV.P(Table2[6M Return vs Nifty])</f>
        <v>1.2117006354998976</v>
      </c>
      <c r="M99">
        <v>3.6954218838972301</v>
      </c>
      <c r="N99">
        <f>(Table2[[#This Row],[1W Return vs Nifty]]-AVERAGE(Table2[1W Return vs Nifty]))/_xlfn.STDEV.P(Table2[1W Return vs Nifty])</f>
        <v>-3.1581510320800338E-2</v>
      </c>
      <c r="O99">
        <v>2327.08</v>
      </c>
      <c r="P99">
        <v>2225.5413544942899</v>
      </c>
      <c r="Q99">
        <v>1899.31913574487</v>
      </c>
      <c r="R99">
        <v>75.532172958856293</v>
      </c>
      <c r="S99" s="1">
        <f>(Table2[[#This Row],[Close Price]]-Table2[[#This Row],[20D EMA]])/Table2[[#This Row],[20D EMA]]</f>
        <v>5.6194888014163669E-2</v>
      </c>
      <c r="T99" s="1">
        <f>(Table2[[#This Row],[Close Price]]-Table2[[#This Row],[50D EMA]])/Table2[[#This Row],[50D EMA]]</f>
        <v>0.10438298306009128</v>
      </c>
      <c r="U99" s="1">
        <f>(Table2[[#This Row],[Close Price]]-Table2[[#This Row],[200D EMA]])/Table2[[#This Row],[200D EMA]]</f>
        <v>0.29406899227395333</v>
      </c>
      <c r="V99">
        <v>0.48099868680851998</v>
      </c>
      <c r="W99">
        <v>2365</v>
      </c>
      <c r="X99">
        <v>2479.9</v>
      </c>
      <c r="Y99">
        <v>2280</v>
      </c>
      <c r="Z99">
        <v>2479.9</v>
      </c>
      <c r="AA99">
        <v>2186.1</v>
      </c>
      <c r="AB99">
        <v>2479.9</v>
      </c>
      <c r="AC99" s="1">
        <f>(Table2[[#This Row],[Close Price]]/Table2[[#This Row],[Day Low]])-1</f>
        <v>3.9260042283298047E-2</v>
      </c>
      <c r="AD99" s="1">
        <f>(Table2[[#This Row],[Day High]]/Table2[[#This Row],[Close Price]])-1</f>
        <v>8.9712553654617277E-3</v>
      </c>
      <c r="AE99" s="1">
        <f>(Table2[[#This Row],[Close Price]]/Table2[[#This Row],[Current Week Low]])-1</f>
        <v>7.8004385964912215E-2</v>
      </c>
      <c r="AF99" s="1">
        <f>(Table2[[#This Row],[Current Week High]]/Table2[[#This Row],[Close Price]])-1</f>
        <v>8.9712553654617277E-3</v>
      </c>
      <c r="AG99" s="1">
        <f>(Table2[[#This Row],[Close Price]]/Table2[[#This Row],[Current Month Low]])-1</f>
        <v>0.12430812863089513</v>
      </c>
      <c r="AH99" s="1">
        <f>(Table2[[#This Row],[Current Month High]]/Table2[[#This Row],[Close Price]])-1</f>
        <v>8.9712553654617277E-3</v>
      </c>
      <c r="AI99">
        <v>2.6913766096385099</v>
      </c>
      <c r="AJ99">
        <v>71.895653390215699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0.3</v>
      </c>
      <c r="AM99" t="s">
        <v>3188</v>
      </c>
      <c r="AN99">
        <v>7.34</v>
      </c>
      <c r="AO99" t="s">
        <v>3188</v>
      </c>
      <c r="AP99">
        <v>0.103212388986569</v>
      </c>
      <c r="AQ99">
        <f>(Table2[[#This Row],[Sharpe Ratio]]-AVERAGE(Table2[Sharpe Ratio]))/_xlfn.STDEV.P(Table2[Sharpe Ratio])</f>
        <v>0.49883370161263929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2.3551500191487502</v>
      </c>
      <c r="AS99">
        <f>_xlfn.RANK.AVG(Table2[[#This Row],[1Y Return vs Nifty Z-Score]],Table2[1Y Return vs Nifty Z-Score])</f>
        <v>190</v>
      </c>
      <c r="AT99">
        <f>_xlfn.RANK.AVG(Table2[[#This Row],[6M Return vs Nifty Z-Score]],Table2[6M Return vs Nifty Z-Score])</f>
        <v>75</v>
      </c>
      <c r="AU99">
        <f>_xlfn.RANK.AVG(Table2[[#This Row],[Sharpe Ratio Z-Score]],Table2[Sharpe Ratio Z-Score])</f>
        <v>224</v>
      </c>
      <c r="AV99">
        <f>(Table2[[#This Row],[Rank 1Y]]+Table2[[#This Row],[Rank 6M]]+Table2[[#This Row],[Rank Sharpe]])/3</f>
        <v>163</v>
      </c>
    </row>
    <row r="100" spans="1:48" x14ac:dyDescent="0.3">
      <c r="A100" t="s">
        <v>903</v>
      </c>
      <c r="B100" t="s">
        <v>904</v>
      </c>
      <c r="C100" t="s">
        <v>3142</v>
      </c>
      <c r="D100" t="s">
        <v>144</v>
      </c>
      <c r="E100">
        <v>16693.006042737001</v>
      </c>
      <c r="F100">
        <v>63.87</v>
      </c>
      <c r="G100">
        <v>135.60763315167901</v>
      </c>
      <c r="H100">
        <f>(Table2[[#This Row],[1Y Return vs Nifty]]-AVERAGE(Table2[1Y Return vs Nifty]))/_xlfn.STDEV.P(Table2[1Y Return vs Nifty])</f>
        <v>2.2822396901538577</v>
      </c>
      <c r="I100">
        <v>22.634473787235201</v>
      </c>
      <c r="J100">
        <f>(Table2[[#This Row],[1M Return vs Nifty]]-AVERAGE(Table2[1M Return vs Nifty]))/_xlfn.STDEV.P(Table2[1M Return vs Nifty])</f>
        <v>1.8764849977983813</v>
      </c>
      <c r="K100">
        <v>3.14132913419779</v>
      </c>
      <c r="L100">
        <f>(Table2[[#This Row],[6M Return vs Nifty]]-AVERAGE(Table2[6M Return vs Nifty]))/_xlfn.STDEV.P(Table2[6M Return vs Nifty])</f>
        <v>-8.5300873368749391E-2</v>
      </c>
      <c r="M100">
        <v>8.1545822444503901</v>
      </c>
      <c r="N100">
        <f>(Table2[[#This Row],[1W Return vs Nifty]]-AVERAGE(Table2[1W Return vs Nifty]))/_xlfn.STDEV.P(Table2[1W Return vs Nifty])</f>
        <v>0.83020081451992278</v>
      </c>
      <c r="O100">
        <v>61.54</v>
      </c>
      <c r="P100">
        <v>62.3530378459334</v>
      </c>
      <c r="Q100">
        <v>57.411717435755698</v>
      </c>
      <c r="R100">
        <v>58.578813625667102</v>
      </c>
      <c r="S100" s="1">
        <f>(Table2[[#This Row],[Close Price]]-Table2[[#This Row],[20D EMA]])/Table2[[#This Row],[20D EMA]]</f>
        <v>3.7861553461163447E-2</v>
      </c>
      <c r="T100" s="1">
        <f>(Table2[[#This Row],[Close Price]]-Table2[[#This Row],[50D EMA]])/Table2[[#This Row],[50D EMA]]</f>
        <v>2.4328600601863568E-2</v>
      </c>
      <c r="U100" s="1">
        <f>(Table2[[#This Row],[Close Price]]-Table2[[#This Row],[200D EMA]])/Table2[[#This Row],[200D EMA]]</f>
        <v>0.112490670070464</v>
      </c>
      <c r="V100">
        <v>1.2603813146931999</v>
      </c>
      <c r="W100">
        <v>63.32</v>
      </c>
      <c r="X100">
        <v>65.33</v>
      </c>
      <c r="Y100">
        <v>61.2</v>
      </c>
      <c r="Z100">
        <v>66.790000000000006</v>
      </c>
      <c r="AA100">
        <v>55.86</v>
      </c>
      <c r="AB100">
        <v>69.5</v>
      </c>
      <c r="AC100" s="1">
        <f>(Table2[[#This Row],[Close Price]]/Table2[[#This Row],[Day Low]])-1</f>
        <v>8.6860391661403025E-3</v>
      </c>
      <c r="AD100" s="1">
        <f>(Table2[[#This Row],[Day High]]/Table2[[#This Row],[Close Price]])-1</f>
        <v>2.2858932206043514E-2</v>
      </c>
      <c r="AE100" s="1">
        <f>(Table2[[#This Row],[Close Price]]/Table2[[#This Row],[Current Week Low]])-1</f>
        <v>4.3627450980392002E-2</v>
      </c>
      <c r="AF100" s="1">
        <f>(Table2[[#This Row],[Current Week High]]/Table2[[#This Row],[Close Price]])-1</f>
        <v>4.571786441208725E-2</v>
      </c>
      <c r="AG100" s="1">
        <f>(Table2[[#This Row],[Close Price]]/Table2[[#This Row],[Current Month Low]])-1</f>
        <v>0.14339419978517709</v>
      </c>
      <c r="AH100" s="1">
        <f>(Table2[[#This Row],[Current Month High]]/Table2[[#This Row],[Close Price]])-1</f>
        <v>8.8147800219195327E-2</v>
      </c>
      <c r="AI100">
        <v>43.103178330984797</v>
      </c>
      <c r="AJ100">
        <v>161.22699386503001</v>
      </c>
      <c r="AK100" t="str">
        <f>IF(AND(Table2[[#This Row],[20D EMA]]&gt;Table2[[#This Row],[50D EMA]],Table2[[#This Row],[50D EMA]]&gt;Table2[[#This Row],[200D EMA]]),"Uptrend","Downtrend/NoTrend")</f>
        <v>Downtrend/NoTrend</v>
      </c>
      <c r="AL100">
        <v>-0.09</v>
      </c>
      <c r="AM100" t="s">
        <v>3189</v>
      </c>
      <c r="AN100">
        <v>0.69</v>
      </c>
      <c r="AO100" t="s">
        <v>3188</v>
      </c>
      <c r="AP100">
        <v>0.13588454556230201</v>
      </c>
      <c r="AQ100">
        <f>(Table2[[#This Row],[Sharpe Ratio]]-AVERAGE(Table2[Sharpe Ratio]))/_xlfn.STDEV.P(Table2[Sharpe Ratio])</f>
        <v>0.87782294280745798</v>
      </c>
      <c r="AR1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0">
        <f>_xlfn.RANK.AVG(Table2[[#This Row],[1Y Return vs Nifty Z-Score]],Table2[1Y Return vs Nifty Z-Score])</f>
        <v>30</v>
      </c>
      <c r="AT100">
        <f>_xlfn.RANK.AVG(Table2[[#This Row],[6M Return vs Nifty Z-Score]],Table2[6M Return vs Nifty Z-Score])</f>
        <v>325</v>
      </c>
      <c r="AU100">
        <f>_xlfn.RANK.AVG(Table2[[#This Row],[Sharpe Ratio Z-Score]],Table2[Sharpe Ratio Z-Score])</f>
        <v>134</v>
      </c>
      <c r="AV100">
        <f>(Table2[[#This Row],[Rank 1Y]]+Table2[[#This Row],[Rank 6M]]+Table2[[#This Row],[Rank Sharpe]])/3</f>
        <v>163</v>
      </c>
    </row>
    <row r="101" spans="1:48" x14ac:dyDescent="0.3">
      <c r="A101" t="s">
        <v>89</v>
      </c>
      <c r="B101" t="s">
        <v>90</v>
      </c>
      <c r="C101" t="s">
        <v>3150</v>
      </c>
      <c r="D101" t="s">
        <v>91</v>
      </c>
      <c r="E101">
        <v>269257.372022925</v>
      </c>
      <c r="F101">
        <v>7560.85</v>
      </c>
      <c r="G101">
        <v>84.008904083970904</v>
      </c>
      <c r="H101">
        <f>(Table2[[#This Row],[1Y Return vs Nifty]]-AVERAGE(Table2[1Y Return vs Nifty]))/_xlfn.STDEV.P(Table2[1Y Return vs Nifty])</f>
        <v>1.2831484576547758</v>
      </c>
      <c r="I101">
        <v>11.0520207290567</v>
      </c>
      <c r="J101">
        <f>(Table2[[#This Row],[1M Return vs Nifty]]-AVERAGE(Table2[1M Return vs Nifty]))/_xlfn.STDEV.P(Table2[1M Return vs Nifty])</f>
        <v>0.73550962615842719</v>
      </c>
      <c r="K101">
        <v>-0.53619058119712804</v>
      </c>
      <c r="L101">
        <f>(Table2[[#This Row],[6M Return vs Nifty]]-AVERAGE(Table2[6M Return vs Nifty]))/_xlfn.STDEV.P(Table2[6M Return vs Nifty])</f>
        <v>-0.20549169031856604</v>
      </c>
      <c r="M101">
        <v>10.3748042666526</v>
      </c>
      <c r="N101">
        <f>(Table2[[#This Row],[1W Return vs Nifty]]-AVERAGE(Table2[1W Return vs Nifty]))/_xlfn.STDEV.P(Table2[1W Return vs Nifty])</f>
        <v>1.2592834088311622</v>
      </c>
      <c r="O101">
        <v>7106.68</v>
      </c>
      <c r="P101">
        <v>7086.3270841327503</v>
      </c>
      <c r="Q101">
        <v>6438.6606921317798</v>
      </c>
      <c r="R101">
        <v>74.658206692617597</v>
      </c>
      <c r="S101" s="1">
        <f>(Table2[[#This Row],[Close Price]]-Table2[[#This Row],[20D EMA]])/Table2[[#This Row],[20D EMA]]</f>
        <v>6.3907478597601139E-2</v>
      </c>
      <c r="T101" s="1">
        <f>(Table2[[#This Row],[Close Price]]-Table2[[#This Row],[50D EMA]])/Table2[[#This Row],[50D EMA]]</f>
        <v>6.6963168681526339E-2</v>
      </c>
      <c r="U101" s="1">
        <f>(Table2[[#This Row],[Close Price]]-Table2[[#This Row],[200D EMA]])/Table2[[#This Row],[200D EMA]]</f>
        <v>0.17428924453800876</v>
      </c>
      <c r="V101">
        <v>1.6145211236831201</v>
      </c>
      <c r="W101">
        <v>7425.05</v>
      </c>
      <c r="X101">
        <v>7633</v>
      </c>
      <c r="Y101">
        <v>6971.4</v>
      </c>
      <c r="Z101">
        <v>7633</v>
      </c>
      <c r="AA101">
        <v>6551.45</v>
      </c>
      <c r="AB101">
        <v>7633</v>
      </c>
      <c r="AC101" s="1">
        <f>(Table2[[#This Row],[Close Price]]/Table2[[#This Row],[Day Low]])-1</f>
        <v>1.8289439128356122E-2</v>
      </c>
      <c r="AD101" s="1">
        <f>(Table2[[#This Row],[Day High]]/Table2[[#This Row],[Close Price]])-1</f>
        <v>9.5425778847615383E-3</v>
      </c>
      <c r="AE101" s="1">
        <f>(Table2[[#This Row],[Close Price]]/Table2[[#This Row],[Current Week Low]])-1</f>
        <v>8.4552600625412477E-2</v>
      </c>
      <c r="AF101" s="1">
        <f>(Table2[[#This Row],[Current Week High]]/Table2[[#This Row],[Close Price]])-1</f>
        <v>9.5425778847615383E-3</v>
      </c>
      <c r="AG101" s="1">
        <f>(Table2[[#This Row],[Close Price]]/Table2[[#This Row],[Current Month Low]])-1</f>
        <v>0.15407276251822122</v>
      </c>
      <c r="AH101" s="1">
        <f>(Table2[[#This Row],[Current Month High]]/Table2[[#This Row],[Close Price]])-1</f>
        <v>9.5425778847615383E-3</v>
      </c>
      <c r="AI101">
        <v>7.5262701944887</v>
      </c>
      <c r="AJ101">
        <v>110.805347608492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0.21</v>
      </c>
      <c r="AM101" t="s">
        <v>3188</v>
      </c>
      <c r="AN101">
        <v>7.31</v>
      </c>
      <c r="AO101" t="s">
        <v>3188</v>
      </c>
      <c r="AP101">
        <v>0.174709224453967</v>
      </c>
      <c r="AQ101">
        <f>(Table2[[#This Row],[Sharpe Ratio]]-AVERAGE(Table2[Sharpe Ratio]))/_xlfn.STDEV.P(Table2[Sharpe Ratio])</f>
        <v>1.3281799787342945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4.4006297810600934</v>
      </c>
      <c r="AS101">
        <f>_xlfn.RANK.AVG(Table2[[#This Row],[1Y Return vs Nifty Z-Score]],Table2[1Y Return vs Nifty Z-Score])</f>
        <v>66</v>
      </c>
      <c r="AT101">
        <f>_xlfn.RANK.AVG(Table2[[#This Row],[6M Return vs Nifty Z-Score]],Table2[6M Return vs Nifty Z-Score])</f>
        <v>364</v>
      </c>
      <c r="AU101">
        <f>_xlfn.RANK.AVG(Table2[[#This Row],[Sharpe Ratio Z-Score]],Table2[Sharpe Ratio Z-Score])</f>
        <v>61</v>
      </c>
      <c r="AV101">
        <f>(Table2[[#This Row],[Rank 1Y]]+Table2[[#This Row],[Rank 6M]]+Table2[[#This Row],[Rank Sharpe]])/3</f>
        <v>163.66666666666666</v>
      </c>
    </row>
    <row r="102" spans="1:48" x14ac:dyDescent="0.3">
      <c r="A102" t="s">
        <v>314</v>
      </c>
      <c r="B102" t="s">
        <v>315</v>
      </c>
      <c r="C102" t="s">
        <v>3142</v>
      </c>
      <c r="D102" t="s">
        <v>97</v>
      </c>
      <c r="E102">
        <v>86444.371616639997</v>
      </c>
      <c r="F102">
        <v>1893.9</v>
      </c>
      <c r="G102">
        <v>111.210240670386</v>
      </c>
      <c r="H102">
        <f>(Table2[[#This Row],[1Y Return vs Nifty]]-AVERAGE(Table2[1Y Return vs Nifty]))/_xlfn.STDEV.P(Table2[1Y Return vs Nifty])</f>
        <v>1.8098400523272442</v>
      </c>
      <c r="I102">
        <v>15.985209471223399</v>
      </c>
      <c r="J102">
        <f>(Table2[[#This Row],[1M Return vs Nifty]]-AVERAGE(Table2[1M Return vs Nifty]))/_xlfn.STDEV.P(Table2[1M Return vs Nifty])</f>
        <v>1.2214729044200419</v>
      </c>
      <c r="K102">
        <v>52.901706056468299</v>
      </c>
      <c r="L102">
        <f>(Table2[[#This Row],[6M Return vs Nifty]]-AVERAGE(Table2[6M Return vs Nifty]))/_xlfn.STDEV.P(Table2[6M Return vs Nifty])</f>
        <v>1.5409964185211573</v>
      </c>
      <c r="M102">
        <v>7.8815811808782597</v>
      </c>
      <c r="N102">
        <f>(Table2[[#This Row],[1W Return vs Nifty]]-AVERAGE(Table2[1W Return vs Nifty]))/_xlfn.STDEV.P(Table2[1W Return vs Nifty])</f>
        <v>0.77744032325559975</v>
      </c>
      <c r="O102">
        <v>1760.25</v>
      </c>
      <c r="P102">
        <v>1713.26966472092</v>
      </c>
      <c r="Q102">
        <v>1452.1640635820199</v>
      </c>
      <c r="R102">
        <v>79.638926929567802</v>
      </c>
      <c r="S102" s="1">
        <f>(Table2[[#This Row],[Close Price]]-Table2[[#This Row],[20D EMA]])/Table2[[#This Row],[20D EMA]]</f>
        <v>7.5926714955262084E-2</v>
      </c>
      <c r="T102" s="1">
        <f>(Table2[[#This Row],[Close Price]]-Table2[[#This Row],[50D EMA]])/Table2[[#This Row],[50D EMA]]</f>
        <v>0.10543018358321517</v>
      </c>
      <c r="U102" s="1">
        <f>(Table2[[#This Row],[Close Price]]-Table2[[#This Row],[200D EMA]])/Table2[[#This Row],[200D EMA]]</f>
        <v>0.30419148049178424</v>
      </c>
      <c r="V102">
        <v>0.90346170899368705</v>
      </c>
      <c r="W102">
        <v>1830</v>
      </c>
      <c r="X102">
        <v>1920.2</v>
      </c>
      <c r="Y102">
        <v>1712.4</v>
      </c>
      <c r="Z102">
        <v>1920.2</v>
      </c>
      <c r="AA102">
        <v>1596.6</v>
      </c>
      <c r="AB102">
        <v>1920.2</v>
      </c>
      <c r="AC102" s="1">
        <f>(Table2[[#This Row],[Close Price]]/Table2[[#This Row],[Day Low]])-1</f>
        <v>3.4918032786885211E-2</v>
      </c>
      <c r="AD102" s="1">
        <f>(Table2[[#This Row],[Day High]]/Table2[[#This Row],[Close Price]])-1</f>
        <v>1.3886688843127937E-2</v>
      </c>
      <c r="AE102" s="1">
        <f>(Table2[[#This Row],[Close Price]]/Table2[[#This Row],[Current Week Low]])-1</f>
        <v>0.10599159074982478</v>
      </c>
      <c r="AF102" s="1">
        <f>(Table2[[#This Row],[Current Week High]]/Table2[[#This Row],[Close Price]])-1</f>
        <v>1.3886688843127937E-2</v>
      </c>
      <c r="AG102" s="1">
        <f>(Table2[[#This Row],[Close Price]]/Table2[[#This Row],[Current Month Low]])-1</f>
        <v>0.18620819240886899</v>
      </c>
      <c r="AH102" s="1">
        <f>(Table2[[#This Row],[Current Month High]]/Table2[[#This Row],[Close Price]])-1</f>
        <v>1.3886688843127937E-2</v>
      </c>
      <c r="AI102">
        <v>3.8333597338824501</v>
      </c>
      <c r="AJ102">
        <v>161.13753877973099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7.0000000000000007E-2</v>
      </c>
      <c r="AM102" t="s">
        <v>3188</v>
      </c>
      <c r="AN102">
        <v>13.65</v>
      </c>
      <c r="AO102" t="s">
        <v>3188</v>
      </c>
      <c r="AP102">
        <v>4.4764949126540998E-2</v>
      </c>
      <c r="AQ102">
        <f>(Table2[[#This Row],[Sharpe Ratio]]-AVERAGE(Table2[Sharpe Ratio]))/_xlfn.STDEV.P(Table2[Sharpe Ratio])</f>
        <v>-0.17914269186437612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5.170607006659667</v>
      </c>
      <c r="AS102">
        <f>_xlfn.RANK.AVG(Table2[[#This Row],[1Y Return vs Nifty Z-Score]],Table2[1Y Return vs Nifty Z-Score])</f>
        <v>44</v>
      </c>
      <c r="AT102">
        <f>_xlfn.RANK.AVG(Table2[[#This Row],[6M Return vs Nifty Z-Score]],Table2[6M Return vs Nifty Z-Score])</f>
        <v>55</v>
      </c>
      <c r="AU102">
        <f>_xlfn.RANK.AVG(Table2[[#This Row],[Sharpe Ratio Z-Score]],Table2[Sharpe Ratio Z-Score])</f>
        <v>397</v>
      </c>
      <c r="AV102">
        <f>(Table2[[#This Row],[Rank 1Y]]+Table2[[#This Row],[Rank 6M]]+Table2[[#This Row],[Rank Sharpe]])/3</f>
        <v>165.33333333333334</v>
      </c>
    </row>
    <row r="103" spans="1:48" x14ac:dyDescent="0.3">
      <c r="A103" t="s">
        <v>1126</v>
      </c>
      <c r="B103" t="s">
        <v>1127</v>
      </c>
      <c r="C103" t="s">
        <v>3148</v>
      </c>
      <c r="D103" t="s">
        <v>256</v>
      </c>
      <c r="E103">
        <v>11110.50375869</v>
      </c>
      <c r="F103">
        <v>279.10000000000002</v>
      </c>
      <c r="G103">
        <v>29.482697766574599</v>
      </c>
      <c r="H103">
        <f>(Table2[[#This Row],[1Y Return vs Nifty]]-AVERAGE(Table2[1Y Return vs Nifty]))/_xlfn.STDEV.P(Table2[1Y Return vs Nifty])</f>
        <v>0.22737333184378611</v>
      </c>
      <c r="I103">
        <v>2.7147903208497799</v>
      </c>
      <c r="J103">
        <f>(Table2[[#This Row],[1M Return vs Nifty]]-AVERAGE(Table2[1M Return vs Nifty]))/_xlfn.STDEV.P(Table2[1M Return vs Nifty])</f>
        <v>-8.5782246614144034E-2</v>
      </c>
      <c r="K103">
        <v>57.412614983395002</v>
      </c>
      <c r="L103">
        <f>(Table2[[#This Row],[6M Return vs Nifty]]-AVERAGE(Table2[6M Return vs Nifty]))/_xlfn.STDEV.P(Table2[6M Return vs Nifty])</f>
        <v>1.6884245415693893</v>
      </c>
      <c r="M103">
        <v>10.5829384759609</v>
      </c>
      <c r="N103">
        <f>(Table2[[#This Row],[1W Return vs Nifty]]-AVERAGE(Table2[1W Return vs Nifty]))/_xlfn.STDEV.P(Table2[1W Return vs Nifty])</f>
        <v>1.2995076591997545</v>
      </c>
      <c r="O103">
        <v>270.77999999999997</v>
      </c>
      <c r="P103">
        <v>268.64046385272201</v>
      </c>
      <c r="Q103">
        <v>233.41220720719801</v>
      </c>
      <c r="R103">
        <v>62.001482998053604</v>
      </c>
      <c r="S103" s="1">
        <f>(Table2[[#This Row],[Close Price]]-Table2[[#This Row],[20D EMA]])/Table2[[#This Row],[20D EMA]]</f>
        <v>3.072605066843951E-2</v>
      </c>
      <c r="T103" s="1">
        <f>(Table2[[#This Row],[Close Price]]-Table2[[#This Row],[50D EMA]])/Table2[[#This Row],[50D EMA]]</f>
        <v>3.8935073284463557E-2</v>
      </c>
      <c r="U103" s="1">
        <f>(Table2[[#This Row],[Close Price]]-Table2[[#This Row],[200D EMA]])/Table2[[#This Row],[200D EMA]]</f>
        <v>0.19573866054162864</v>
      </c>
      <c r="V103">
        <v>0.152175558886992</v>
      </c>
      <c r="W103">
        <v>272.25</v>
      </c>
      <c r="X103">
        <v>282.7</v>
      </c>
      <c r="Y103">
        <v>252.75</v>
      </c>
      <c r="Z103">
        <v>282.7</v>
      </c>
      <c r="AA103">
        <v>244.9</v>
      </c>
      <c r="AB103">
        <v>308.89999999999998</v>
      </c>
      <c r="AC103" s="1">
        <f>(Table2[[#This Row],[Close Price]]/Table2[[#This Row],[Day Low]])-1</f>
        <v>2.5160697887970596E-2</v>
      </c>
      <c r="AD103" s="1">
        <f>(Table2[[#This Row],[Day High]]/Table2[[#This Row],[Close Price]])-1</f>
        <v>1.2898602651379321E-2</v>
      </c>
      <c r="AE103" s="1">
        <f>(Table2[[#This Row],[Close Price]]/Table2[[#This Row],[Current Week Low]])-1</f>
        <v>0.10425321463897141</v>
      </c>
      <c r="AF103" s="1">
        <f>(Table2[[#This Row],[Current Week High]]/Table2[[#This Row],[Close Price]])-1</f>
        <v>1.2898602651379321E-2</v>
      </c>
      <c r="AG103" s="1">
        <f>(Table2[[#This Row],[Close Price]]/Table2[[#This Row],[Current Month Low]])-1</f>
        <v>0.13964883625969793</v>
      </c>
      <c r="AH103" s="1">
        <f>(Table2[[#This Row],[Current Month High]]/Table2[[#This Row],[Close Price]])-1</f>
        <v>0.10677176639197405</v>
      </c>
      <c r="AI103">
        <v>25.761375850949399</v>
      </c>
      <c r="AJ103">
        <v>93.215645552094102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0.45</v>
      </c>
      <c r="AM103" t="s">
        <v>3188</v>
      </c>
      <c r="AN103">
        <v>7.1</v>
      </c>
      <c r="AO103" t="s">
        <v>3188</v>
      </c>
      <c r="AP103">
        <v>0.10752160227633401</v>
      </c>
      <c r="AQ103">
        <f>(Table2[[#This Row],[Sharpe Ratio]]-AVERAGE(Table2[Sharpe Ratio]))/_xlfn.STDEV.P(Table2[Sharpe Ratio])</f>
        <v>0.54881955029847951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3.6783428362972654</v>
      </c>
      <c r="AS103">
        <f>_xlfn.RANK.AVG(Table2[[#This Row],[1Y Return vs Nifty Z-Score]],Table2[1Y Return vs Nifty Z-Score])</f>
        <v>242</v>
      </c>
      <c r="AT103">
        <f>_xlfn.RANK.AVG(Table2[[#This Row],[6M Return vs Nifty Z-Score]],Table2[6M Return vs Nifty Z-Score])</f>
        <v>47</v>
      </c>
      <c r="AU103">
        <f>_xlfn.RANK.AVG(Table2[[#This Row],[Sharpe Ratio Z-Score]],Table2[Sharpe Ratio Z-Score])</f>
        <v>212</v>
      </c>
      <c r="AV103">
        <f>(Table2[[#This Row],[Rank 1Y]]+Table2[[#This Row],[Rank 6M]]+Table2[[#This Row],[Rank Sharpe]])/3</f>
        <v>167</v>
      </c>
    </row>
    <row r="104" spans="1:48" x14ac:dyDescent="0.3">
      <c r="A104" t="s">
        <v>1514</v>
      </c>
      <c r="B104" t="s">
        <v>1515</v>
      </c>
      <c r="C104" t="s">
        <v>3149</v>
      </c>
      <c r="D104" t="s">
        <v>426</v>
      </c>
      <c r="E104">
        <v>6741.0908234369999</v>
      </c>
      <c r="F104">
        <v>216.99</v>
      </c>
      <c r="G104">
        <v>40.699775335412198</v>
      </c>
      <c r="H104">
        <f>(Table2[[#This Row],[1Y Return vs Nifty]]-AVERAGE(Table2[1Y Return vs Nifty]))/_xlfn.STDEV.P(Table2[1Y Return vs Nifty])</f>
        <v>0.44456635298548974</v>
      </c>
      <c r="I104">
        <v>3.0575779424299601</v>
      </c>
      <c r="J104">
        <f>(Table2[[#This Row],[1M Return vs Nifty]]-AVERAGE(Table2[1M Return vs Nifty]))/_xlfn.STDEV.P(Table2[1M Return vs Nifty])</f>
        <v>-5.2014595499007138E-2</v>
      </c>
      <c r="K104">
        <v>12.032758444956899</v>
      </c>
      <c r="L104">
        <f>(Table2[[#This Row],[6M Return vs Nifty]]-AVERAGE(Table2[6M Return vs Nifty]))/_xlfn.STDEV.P(Table2[6M Return vs Nifty])</f>
        <v>0.20529393928120029</v>
      </c>
      <c r="M104">
        <v>0.98675007661821901</v>
      </c>
      <c r="N104">
        <f>(Table2[[#This Row],[1W Return vs Nifty]]-AVERAGE(Table2[1W Return vs Nifty]))/_xlfn.STDEV.P(Table2[1W Return vs Nifty])</f>
        <v>-0.55506245708313218</v>
      </c>
      <c r="O104">
        <v>212.33</v>
      </c>
      <c r="P104">
        <v>212.218287109371</v>
      </c>
      <c r="Q104">
        <v>192.478665269609</v>
      </c>
      <c r="R104">
        <v>61.091270668444501</v>
      </c>
      <c r="S104" s="1">
        <f>(Table2[[#This Row],[Close Price]]-Table2[[#This Row],[20D EMA]])/Table2[[#This Row],[20D EMA]]</f>
        <v>2.1946969340178007E-2</v>
      </c>
      <c r="T104" s="1">
        <f>(Table2[[#This Row],[Close Price]]-Table2[[#This Row],[50D EMA]])/Table2[[#This Row],[50D EMA]]</f>
        <v>2.2484927927864225E-2</v>
      </c>
      <c r="U104" s="1">
        <f>(Table2[[#This Row],[Close Price]]-Table2[[#This Row],[200D EMA]])/Table2[[#This Row],[200D EMA]]</f>
        <v>0.12734572268597905</v>
      </c>
      <c r="V104">
        <v>0.98993556773051194</v>
      </c>
      <c r="W104">
        <v>212.51</v>
      </c>
      <c r="X104">
        <v>218</v>
      </c>
      <c r="Y104">
        <v>210.53</v>
      </c>
      <c r="Z104">
        <v>222.96</v>
      </c>
      <c r="AA104">
        <v>202</v>
      </c>
      <c r="AB104">
        <v>222.96</v>
      </c>
      <c r="AC104" s="1">
        <f>(Table2[[#This Row],[Close Price]]/Table2[[#This Row],[Day Low]])-1</f>
        <v>2.1081360877135191E-2</v>
      </c>
      <c r="AD104" s="1">
        <f>(Table2[[#This Row],[Day High]]/Table2[[#This Row],[Close Price]])-1</f>
        <v>4.6545923775289655E-3</v>
      </c>
      <c r="AE104" s="1">
        <f>(Table2[[#This Row],[Close Price]]/Table2[[#This Row],[Current Week Low]])-1</f>
        <v>3.0684463021897201E-2</v>
      </c>
      <c r="AF104" s="1">
        <f>(Table2[[#This Row],[Current Week High]]/Table2[[#This Row],[Close Price]])-1</f>
        <v>2.7512788607769956E-2</v>
      </c>
      <c r="AG104" s="1">
        <f>(Table2[[#This Row],[Close Price]]/Table2[[#This Row],[Current Month Low]])-1</f>
        <v>7.4207920792079163E-2</v>
      </c>
      <c r="AH104" s="1">
        <f>(Table2[[#This Row],[Current Month High]]/Table2[[#This Row],[Close Price]])-1</f>
        <v>2.7512788607769956E-2</v>
      </c>
      <c r="AI104">
        <v>5.8389787547813201</v>
      </c>
      <c r="AJ104">
        <v>69.5234375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0.06</v>
      </c>
      <c r="AM104" t="s">
        <v>3188</v>
      </c>
      <c r="AN104">
        <v>3.06</v>
      </c>
      <c r="AO104" t="s">
        <v>3188</v>
      </c>
      <c r="AP104">
        <v>0.15154779115181299</v>
      </c>
      <c r="AQ104">
        <f>(Table2[[#This Row],[Sharpe Ratio]]-AVERAGE(Table2[Sharpe Ratio]))/_xlfn.STDEV.P(Table2[Sharpe Ratio])</f>
        <v>1.0595128642198062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1.1022961039043568</v>
      </c>
      <c r="AS104">
        <f>_xlfn.RANK.AVG(Table2[[#This Row],[1Y Return vs Nifty Z-Score]],Table2[1Y Return vs Nifty Z-Score])</f>
        <v>170</v>
      </c>
      <c r="AT104">
        <f>_xlfn.RANK.AVG(Table2[[#This Row],[6M Return vs Nifty Z-Score]],Table2[6M Return vs Nifty Z-Score])</f>
        <v>229</v>
      </c>
      <c r="AU104">
        <f>_xlfn.RANK.AVG(Table2[[#This Row],[Sharpe Ratio Z-Score]],Table2[Sharpe Ratio Z-Score])</f>
        <v>108</v>
      </c>
      <c r="AV104">
        <f>(Table2[[#This Row],[Rank 1Y]]+Table2[[#This Row],[Rank 6M]]+Table2[[#This Row],[Rank Sharpe]])/3</f>
        <v>169</v>
      </c>
    </row>
    <row r="105" spans="1:48" x14ac:dyDescent="0.3">
      <c r="A105" t="s">
        <v>1772</v>
      </c>
      <c r="B105" t="s">
        <v>1773</v>
      </c>
      <c r="C105" t="s">
        <v>3144</v>
      </c>
      <c r="D105" t="s">
        <v>123</v>
      </c>
      <c r="E105">
        <v>4537.7244000000001</v>
      </c>
      <c r="F105">
        <v>489</v>
      </c>
      <c r="G105">
        <v>79.965423262043998</v>
      </c>
      <c r="H105">
        <f>(Table2[[#This Row],[1Y Return vs Nifty]]-AVERAGE(Table2[1Y Return vs Nifty]))/_xlfn.STDEV.P(Table2[1Y Return vs Nifty])</f>
        <v>1.2048557107023403</v>
      </c>
      <c r="I105">
        <v>-4.0590449824327504</v>
      </c>
      <c r="J105">
        <f>(Table2[[#This Row],[1M Return vs Nifty]]-AVERAGE(Table2[1M Return vs Nifty]))/_xlfn.STDEV.P(Table2[1M Return vs Nifty])</f>
        <v>-0.7530656980357967</v>
      </c>
      <c r="K105">
        <v>25.328419860404299</v>
      </c>
      <c r="L105">
        <f>(Table2[[#This Row],[6M Return vs Nifty]]-AVERAGE(Table2[6M Return vs Nifty]))/_xlfn.STDEV.P(Table2[6M Return vs Nifty])</f>
        <v>0.63983040164770388</v>
      </c>
      <c r="M105">
        <v>4.0959312180574203</v>
      </c>
      <c r="N105">
        <f>(Table2[[#This Row],[1W Return vs Nifty]]-AVERAGE(Table2[1W Return vs Nifty]))/_xlfn.STDEV.P(Table2[1W Return vs Nifty])</f>
        <v>4.5821372106635526E-2</v>
      </c>
      <c r="O105">
        <v>497.69</v>
      </c>
      <c r="P105">
        <v>530.02215701656996</v>
      </c>
      <c r="Q105">
        <v>479.62335603715201</v>
      </c>
      <c r="R105">
        <v>50.9557144041557</v>
      </c>
      <c r="S105" s="1">
        <f>(Table2[[#This Row],[Close Price]]-Table2[[#This Row],[20D EMA]])/Table2[[#This Row],[20D EMA]]</f>
        <v>-1.7460668287488192E-2</v>
      </c>
      <c r="T105" s="1">
        <f>(Table2[[#This Row],[Close Price]]-Table2[[#This Row],[50D EMA]])/Table2[[#This Row],[50D EMA]]</f>
        <v>-7.7397060620028935E-2</v>
      </c>
      <c r="U105" s="1">
        <f>(Table2[[#This Row],[Close Price]]-Table2[[#This Row],[200D EMA]])/Table2[[#This Row],[200D EMA]]</f>
        <v>1.9550015329365383E-2</v>
      </c>
      <c r="V105">
        <v>0.60030807293700295</v>
      </c>
      <c r="W105">
        <v>482</v>
      </c>
      <c r="X105">
        <v>491.4</v>
      </c>
      <c r="Y105">
        <v>466</v>
      </c>
      <c r="Z105">
        <v>501.25</v>
      </c>
      <c r="AA105">
        <v>452.5</v>
      </c>
      <c r="AB105">
        <v>534.54999999999995</v>
      </c>
      <c r="AC105" s="1">
        <f>(Table2[[#This Row],[Close Price]]/Table2[[#This Row],[Day Low]])-1</f>
        <v>1.4522821576763434E-2</v>
      </c>
      <c r="AD105" s="1">
        <f>(Table2[[#This Row],[Day High]]/Table2[[#This Row],[Close Price]])-1</f>
        <v>4.9079754601226711E-3</v>
      </c>
      <c r="AE105" s="1">
        <f>(Table2[[#This Row],[Close Price]]/Table2[[#This Row],[Current Week Low]])-1</f>
        <v>4.9356223175965663E-2</v>
      </c>
      <c r="AF105" s="1">
        <f>(Table2[[#This Row],[Current Week High]]/Table2[[#This Row],[Close Price]])-1</f>
        <v>2.5051124744376319E-2</v>
      </c>
      <c r="AG105" s="1">
        <f>(Table2[[#This Row],[Close Price]]/Table2[[#This Row],[Current Month Low]])-1</f>
        <v>8.0662983425414447E-2</v>
      </c>
      <c r="AH105" s="1">
        <f>(Table2[[#This Row],[Current Month High]]/Table2[[#This Row],[Close Price]])-1</f>
        <v>9.3149284253578601E-2</v>
      </c>
      <c r="AI105">
        <v>48.7423312883435</v>
      </c>
      <c r="AJ105">
        <v>110.548977395048</v>
      </c>
      <c r="AK105" t="str">
        <f>IF(AND(Table2[[#This Row],[20D EMA]]&gt;Table2[[#This Row],[50D EMA]],Table2[[#This Row],[50D EMA]]&gt;Table2[[#This Row],[200D EMA]]),"Uptrend","Downtrend/NoTrend")</f>
        <v>Downtrend/NoTrend</v>
      </c>
      <c r="AL105">
        <v>-0.05</v>
      </c>
      <c r="AM105" t="s">
        <v>3189</v>
      </c>
      <c r="AN105">
        <v>-0.44</v>
      </c>
      <c r="AO105" t="s">
        <v>3189</v>
      </c>
      <c r="AP105">
        <v>7.6359762166902004E-2</v>
      </c>
      <c r="AQ105">
        <f>(Table2[[#This Row],[Sharpe Ratio]]-AVERAGE(Table2[Sharpe Ratio]))/_xlfn.STDEV.P(Table2[Sharpe Ratio])</f>
        <v>0.18734962069855551</v>
      </c>
      <c r="AR1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5">
        <f>_xlfn.RANK.AVG(Table2[[#This Row],[1Y Return vs Nifty Z-Score]],Table2[1Y Return vs Nifty Z-Score])</f>
        <v>74</v>
      </c>
      <c r="AT105">
        <f>_xlfn.RANK.AVG(Table2[[#This Row],[6M Return vs Nifty Z-Score]],Table2[6M Return vs Nifty Z-Score])</f>
        <v>137</v>
      </c>
      <c r="AU105">
        <f>_xlfn.RANK.AVG(Table2[[#This Row],[Sharpe Ratio Z-Score]],Table2[Sharpe Ratio Z-Score])</f>
        <v>299</v>
      </c>
      <c r="AV105">
        <f>(Table2[[#This Row],[Rank 1Y]]+Table2[[#This Row],[Rank 6M]]+Table2[[#This Row],[Rank Sharpe]])/3</f>
        <v>170</v>
      </c>
    </row>
    <row r="106" spans="1:48" x14ac:dyDescent="0.3">
      <c r="A106" t="s">
        <v>621</v>
      </c>
      <c r="B106" t="s">
        <v>622</v>
      </c>
      <c r="C106" t="s">
        <v>3142</v>
      </c>
      <c r="D106" t="s">
        <v>421</v>
      </c>
      <c r="E106">
        <v>30641.526249159899</v>
      </c>
      <c r="F106">
        <v>1631.8</v>
      </c>
      <c r="G106">
        <v>38.433097500058999</v>
      </c>
      <c r="H106">
        <f>(Table2[[#This Row],[1Y Return vs Nifty]]-AVERAGE(Table2[1Y Return vs Nifty]))/_xlfn.STDEV.P(Table2[1Y Return vs Nifty])</f>
        <v>0.40067732716801779</v>
      </c>
      <c r="I106">
        <v>-1.923939449004</v>
      </c>
      <c r="J106">
        <f>(Table2[[#This Row],[1M Return vs Nifty]]-AVERAGE(Table2[1M Return vs Nifty]))/_xlfn.STDEV.P(Table2[1M Return vs Nifty])</f>
        <v>-0.54273867859890534</v>
      </c>
      <c r="K106">
        <v>34.579996158564398</v>
      </c>
      <c r="L106">
        <f>(Table2[[#This Row],[6M Return vs Nifty]]-AVERAGE(Table2[6M Return vs Nifty]))/_xlfn.STDEV.P(Table2[6M Return vs Nifty])</f>
        <v>0.94219574552187346</v>
      </c>
      <c r="M106">
        <v>6.1852154838011399</v>
      </c>
      <c r="N106">
        <f>(Table2[[#This Row],[1W Return vs Nifty]]-AVERAGE(Table2[1W Return vs Nifty]))/_xlfn.STDEV.P(Table2[1W Return vs Nifty])</f>
        <v>0.44959878897495653</v>
      </c>
      <c r="O106">
        <v>1622.36</v>
      </c>
      <c r="P106">
        <v>1702.69722421608</v>
      </c>
      <c r="Q106">
        <v>1493.8248887490799</v>
      </c>
      <c r="R106">
        <v>60.314824939469602</v>
      </c>
      <c r="S106" s="1">
        <f>(Table2[[#This Row],[Close Price]]-Table2[[#This Row],[20D EMA]])/Table2[[#This Row],[20D EMA]]</f>
        <v>5.8186838926009366E-3</v>
      </c>
      <c r="T106" s="1">
        <f>(Table2[[#This Row],[Close Price]]-Table2[[#This Row],[50D EMA]])/Table2[[#This Row],[50D EMA]]</f>
        <v>-4.1638186289239466E-2</v>
      </c>
      <c r="U106" s="1">
        <f>(Table2[[#This Row],[Close Price]]-Table2[[#This Row],[200D EMA]])/Table2[[#This Row],[200D EMA]]</f>
        <v>9.2363644688273697E-2</v>
      </c>
      <c r="V106">
        <v>0.64848694380882699</v>
      </c>
      <c r="W106">
        <v>1557.75</v>
      </c>
      <c r="X106">
        <v>1650</v>
      </c>
      <c r="Y106">
        <v>1490.3</v>
      </c>
      <c r="Z106">
        <v>1650</v>
      </c>
      <c r="AA106">
        <v>1470.2</v>
      </c>
      <c r="AB106">
        <v>1825.95</v>
      </c>
      <c r="AC106" s="1">
        <f>(Table2[[#This Row],[Close Price]]/Table2[[#This Row],[Day Low]])-1</f>
        <v>4.7536510993420045E-2</v>
      </c>
      <c r="AD106" s="1">
        <f>(Table2[[#This Row],[Day High]]/Table2[[#This Row],[Close Price]])-1</f>
        <v>1.1153327613678155E-2</v>
      </c>
      <c r="AE106" s="1">
        <f>(Table2[[#This Row],[Close Price]]/Table2[[#This Row],[Current Week Low]])-1</f>
        <v>9.4947326041736613E-2</v>
      </c>
      <c r="AF106" s="1">
        <f>(Table2[[#This Row],[Current Week High]]/Table2[[#This Row],[Close Price]])-1</f>
        <v>1.1153327613678155E-2</v>
      </c>
      <c r="AG106" s="1">
        <f>(Table2[[#This Row],[Close Price]]/Table2[[#This Row],[Current Month Low]])-1</f>
        <v>0.10991701809277643</v>
      </c>
      <c r="AH106" s="1">
        <f>(Table2[[#This Row],[Current Month High]]/Table2[[#This Row],[Close Price]])-1</f>
        <v>0.11897904154920957</v>
      </c>
      <c r="AI106">
        <v>32.059688687339097</v>
      </c>
      <c r="AJ106">
        <v>69.784621787535102</v>
      </c>
      <c r="AK106" t="str">
        <f>IF(AND(Table2[[#This Row],[20D EMA]]&gt;Table2[[#This Row],[50D EMA]],Table2[[#This Row],[50D EMA]]&gt;Table2[[#This Row],[200D EMA]]),"Uptrend","Downtrend/NoTrend")</f>
        <v>Downtrend/NoTrend</v>
      </c>
      <c r="AL106">
        <v>-0.12</v>
      </c>
      <c r="AM106" t="s">
        <v>3189</v>
      </c>
      <c r="AN106">
        <v>0.46</v>
      </c>
      <c r="AO106" t="s">
        <v>3188</v>
      </c>
      <c r="AP106">
        <v>0.103286022634305</v>
      </c>
      <c r="AQ106">
        <f>(Table2[[#This Row],[Sharpe Ratio]]-AVERAGE(Table2[Sharpe Ratio]))/_xlfn.STDEV.P(Table2[Sharpe Ratio])</f>
        <v>0.49968783440357367</v>
      </c>
      <c r="AR1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6">
        <f>_xlfn.RANK.AVG(Table2[[#This Row],[1Y Return vs Nifty Z-Score]],Table2[1Y Return vs Nifty Z-Score])</f>
        <v>189</v>
      </c>
      <c r="AT106">
        <f>_xlfn.RANK.AVG(Table2[[#This Row],[6M Return vs Nifty Z-Score]],Table2[6M Return vs Nifty Z-Score])</f>
        <v>99</v>
      </c>
      <c r="AU106">
        <f>_xlfn.RANK.AVG(Table2[[#This Row],[Sharpe Ratio Z-Score]],Table2[Sharpe Ratio Z-Score])</f>
        <v>223</v>
      </c>
      <c r="AV106">
        <f>(Table2[[#This Row],[Rank 1Y]]+Table2[[#This Row],[Rank 6M]]+Table2[[#This Row],[Rank Sharpe]])/3</f>
        <v>170.33333333333334</v>
      </c>
    </row>
    <row r="107" spans="1:48" x14ac:dyDescent="0.3">
      <c r="A107" t="s">
        <v>783</v>
      </c>
      <c r="B107" t="s">
        <v>784</v>
      </c>
      <c r="C107" t="s">
        <v>3150</v>
      </c>
      <c r="D107" t="s">
        <v>117</v>
      </c>
      <c r="E107">
        <v>20317.489664659999</v>
      </c>
      <c r="F107">
        <v>769.95</v>
      </c>
      <c r="G107">
        <v>25.1706448008918</v>
      </c>
      <c r="H107">
        <f>(Table2[[#This Row],[1Y Return vs Nifty]]-AVERAGE(Table2[1Y Return vs Nifty]))/_xlfn.STDEV.P(Table2[1Y Return vs Nifty])</f>
        <v>0.14388030033069993</v>
      </c>
      <c r="I107">
        <v>8.7721812280394893</v>
      </c>
      <c r="J107">
        <f>(Table2[[#This Row],[1M Return vs Nifty]]-AVERAGE(Table2[1M Return vs Nifty]))/_xlfn.STDEV.P(Table2[1M Return vs Nifty])</f>
        <v>0.51092501451471384</v>
      </c>
      <c r="K107">
        <v>22.063991385815999</v>
      </c>
      <c r="L107">
        <f>(Table2[[#This Row],[6M Return vs Nifty]]-AVERAGE(Table2[6M Return vs Nifty]))/_xlfn.STDEV.P(Table2[6M Return vs Nifty])</f>
        <v>0.53314047049858493</v>
      </c>
      <c r="M107">
        <v>9.2138877458159794</v>
      </c>
      <c r="N107">
        <f>(Table2[[#This Row],[1W Return vs Nifty]]-AVERAGE(Table2[1W Return vs Nifty]))/_xlfn.STDEV.P(Table2[1W Return vs Nifty])</f>
        <v>1.0349233819698542</v>
      </c>
      <c r="O107">
        <v>734.17</v>
      </c>
      <c r="P107">
        <v>716.90787432581999</v>
      </c>
      <c r="Q107">
        <v>631.04871122688098</v>
      </c>
      <c r="R107">
        <v>70.785849431924703</v>
      </c>
      <c r="S107" s="1">
        <f>(Table2[[#This Row],[Close Price]]-Table2[[#This Row],[20D EMA]])/Table2[[#This Row],[20D EMA]]</f>
        <v>4.8735306536633327E-2</v>
      </c>
      <c r="T107" s="1">
        <f>(Table2[[#This Row],[Close Price]]-Table2[[#This Row],[50D EMA]])/Table2[[#This Row],[50D EMA]]</f>
        <v>7.3987366541427457E-2</v>
      </c>
      <c r="U107" s="1">
        <f>(Table2[[#This Row],[Close Price]]-Table2[[#This Row],[200D EMA]])/Table2[[#This Row],[200D EMA]]</f>
        <v>0.2201118333687237</v>
      </c>
      <c r="V107">
        <v>0.91068665869200405</v>
      </c>
      <c r="W107">
        <v>770.65</v>
      </c>
      <c r="X107">
        <v>788</v>
      </c>
      <c r="Y107">
        <v>717.05</v>
      </c>
      <c r="Z107">
        <v>788</v>
      </c>
      <c r="AA107">
        <v>650.15</v>
      </c>
      <c r="AB107">
        <v>806</v>
      </c>
      <c r="AC107" s="1">
        <f>(Table2[[#This Row],[Close Price]]/Table2[[#This Row],[Day Low]])-1</f>
        <v>-9.083241419579613E-4</v>
      </c>
      <c r="AD107" s="1">
        <f>(Table2[[#This Row],[Day High]]/Table2[[#This Row],[Close Price]])-1</f>
        <v>2.3443080719527165E-2</v>
      </c>
      <c r="AE107" s="1">
        <f>(Table2[[#This Row],[Close Price]]/Table2[[#This Row],[Current Week Low]])-1</f>
        <v>7.3774492713200024E-2</v>
      </c>
      <c r="AF107" s="1">
        <f>(Table2[[#This Row],[Current Week High]]/Table2[[#This Row],[Close Price]])-1</f>
        <v>2.3443080719527165E-2</v>
      </c>
      <c r="AG107" s="1">
        <f>(Table2[[#This Row],[Close Price]]/Table2[[#This Row],[Current Month Low]])-1</f>
        <v>0.18426516957625183</v>
      </c>
      <c r="AH107" s="1">
        <f>(Table2[[#This Row],[Current Month High]]/Table2[[#This Row],[Close Price]])-1</f>
        <v>4.6821222157282794E-2</v>
      </c>
      <c r="AI107">
        <v>4.6821222157282696</v>
      </c>
      <c r="AJ107">
        <v>74.929001476769301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0.14000000000000001</v>
      </c>
      <c r="AM107" t="s">
        <v>3188</v>
      </c>
      <c r="AN107">
        <v>1.23</v>
      </c>
      <c r="AO107" t="s">
        <v>3188</v>
      </c>
      <c r="AP107">
        <v>0.15627390568344399</v>
      </c>
      <c r="AQ107">
        <f>(Table2[[#This Row],[Sharpe Ratio]]-AVERAGE(Table2[Sharpe Ratio]))/_xlfn.STDEV.P(Table2[Sharpe Ratio])</f>
        <v>1.1143346681001474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3.3372038354139999</v>
      </c>
      <c r="AS107">
        <f>_xlfn.RANK.AVG(Table2[[#This Row],[1Y Return vs Nifty Z-Score]],Table2[1Y Return vs Nifty Z-Score])</f>
        <v>260</v>
      </c>
      <c r="AT107">
        <f>_xlfn.RANK.AVG(Table2[[#This Row],[6M Return vs Nifty Z-Score]],Table2[6M Return vs Nifty Z-Score])</f>
        <v>153</v>
      </c>
      <c r="AU107">
        <f>_xlfn.RANK.AVG(Table2[[#This Row],[Sharpe Ratio Z-Score]],Table2[Sharpe Ratio Z-Score])</f>
        <v>100</v>
      </c>
      <c r="AV107">
        <f>(Table2[[#This Row],[Rank 1Y]]+Table2[[#This Row],[Rank 6M]]+Table2[[#This Row],[Rank Sharpe]])/3</f>
        <v>171</v>
      </c>
    </row>
    <row r="108" spans="1:48" x14ac:dyDescent="0.3">
      <c r="A108" t="s">
        <v>562</v>
      </c>
      <c r="B108" t="s">
        <v>563</v>
      </c>
      <c r="C108" t="s">
        <v>3148</v>
      </c>
      <c r="D108" t="s">
        <v>151</v>
      </c>
      <c r="E108">
        <v>35893.088623964999</v>
      </c>
      <c r="F108">
        <v>258.85000000000002</v>
      </c>
      <c r="G108">
        <v>38.890936689661501</v>
      </c>
      <c r="H108">
        <f>(Table2[[#This Row],[1Y Return vs Nifty]]-AVERAGE(Table2[1Y Return vs Nifty]))/_xlfn.STDEV.P(Table2[1Y Return vs Nifty])</f>
        <v>0.40954233466899931</v>
      </c>
      <c r="I108">
        <v>5.8396188736106396</v>
      </c>
      <c r="J108">
        <f>(Table2[[#This Row],[1M Return vs Nifty]]-AVERAGE(Table2[1M Return vs Nifty]))/_xlfn.STDEV.P(Table2[1M Return vs Nifty])</f>
        <v>0.22204135529373731</v>
      </c>
      <c r="K108">
        <v>10.632686138163301</v>
      </c>
      <c r="L108">
        <f>(Table2[[#This Row],[6M Return vs Nifty]]-AVERAGE(Table2[6M Return vs Nifty]))/_xlfn.STDEV.P(Table2[6M Return vs Nifty])</f>
        <v>0.15953596995260724</v>
      </c>
      <c r="M108">
        <v>0.45664941408670801</v>
      </c>
      <c r="N108">
        <f>(Table2[[#This Row],[1W Return vs Nifty]]-AVERAGE(Table2[1W Return vs Nifty]))/_xlfn.STDEV.P(Table2[1W Return vs Nifty])</f>
        <v>-0.65751030475357186</v>
      </c>
      <c r="O108">
        <v>253.64</v>
      </c>
      <c r="P108">
        <v>257.43375710160501</v>
      </c>
      <c r="Q108">
        <v>243.055241101072</v>
      </c>
      <c r="R108">
        <v>61.036404508255501</v>
      </c>
      <c r="S108" s="1">
        <f>(Table2[[#This Row],[Close Price]]-Table2[[#This Row],[20D EMA]])/Table2[[#This Row],[20D EMA]]</f>
        <v>2.0540924144456855E-2</v>
      </c>
      <c r="T108" s="1">
        <f>(Table2[[#This Row],[Close Price]]-Table2[[#This Row],[50D EMA]])/Table2[[#This Row],[50D EMA]]</f>
        <v>5.5013876747952821E-3</v>
      </c>
      <c r="U108" s="1">
        <f>(Table2[[#This Row],[Close Price]]-Table2[[#This Row],[200D EMA]])/Table2[[#This Row],[200D EMA]]</f>
        <v>6.4984234972163948E-2</v>
      </c>
      <c r="V108">
        <v>0.86736141830124702</v>
      </c>
      <c r="W108">
        <v>254</v>
      </c>
      <c r="X108">
        <v>260</v>
      </c>
      <c r="Y108">
        <v>254</v>
      </c>
      <c r="Z108">
        <v>266</v>
      </c>
      <c r="AA108">
        <v>226.25</v>
      </c>
      <c r="AB108">
        <v>266</v>
      </c>
      <c r="AC108" s="1">
        <f>(Table2[[#This Row],[Close Price]]/Table2[[#This Row],[Day Low]])-1</f>
        <v>1.9094488188976522E-2</v>
      </c>
      <c r="AD108" s="1">
        <f>(Table2[[#This Row],[Day High]]/Table2[[#This Row],[Close Price]])-1</f>
        <v>4.4427274483289647E-3</v>
      </c>
      <c r="AE108" s="1">
        <f>(Table2[[#This Row],[Close Price]]/Table2[[#This Row],[Current Week Low]])-1</f>
        <v>1.9094488188976522E-2</v>
      </c>
      <c r="AF108" s="1">
        <f>(Table2[[#This Row],[Current Week High]]/Table2[[#This Row],[Close Price]])-1</f>
        <v>2.7622175004828886E-2</v>
      </c>
      <c r="AG108" s="1">
        <f>(Table2[[#This Row],[Close Price]]/Table2[[#This Row],[Current Month Low]])-1</f>
        <v>0.14408839779005533</v>
      </c>
      <c r="AH108" s="1">
        <f>(Table2[[#This Row],[Current Month High]]/Table2[[#This Row],[Close Price]])-1</f>
        <v>2.7622175004828886E-2</v>
      </c>
      <c r="AI108">
        <v>20.455862468611102</v>
      </c>
      <c r="AJ108">
        <v>60.229031259671899</v>
      </c>
      <c r="AK108" t="str">
        <f>IF(AND(Table2[[#This Row],[20D EMA]]&gt;Table2[[#This Row],[50D EMA]],Table2[[#This Row],[50D EMA]]&gt;Table2[[#This Row],[200D EMA]]),"Uptrend","Downtrend/NoTrend")</f>
        <v>Downtrend/NoTrend</v>
      </c>
      <c r="AL108">
        <v>0.08</v>
      </c>
      <c r="AM108" t="s">
        <v>3188</v>
      </c>
      <c r="AN108">
        <v>4.54</v>
      </c>
      <c r="AO108" t="s">
        <v>3188</v>
      </c>
      <c r="AP108">
        <v>0.16434622717401101</v>
      </c>
      <c r="AQ108">
        <f>(Table2[[#This Row],[Sharpe Ratio]]-AVERAGE(Table2[Sharpe Ratio]))/_xlfn.STDEV.P(Table2[Sharpe Ratio])</f>
        <v>1.2079716763979991</v>
      </c>
      <c r="AR1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8">
        <f>_xlfn.RANK.AVG(Table2[[#This Row],[1Y Return vs Nifty Z-Score]],Table2[1Y Return vs Nifty Z-Score])</f>
        <v>187</v>
      </c>
      <c r="AT108">
        <f>_xlfn.RANK.AVG(Table2[[#This Row],[6M Return vs Nifty Z-Score]],Table2[6M Return vs Nifty Z-Score])</f>
        <v>247</v>
      </c>
      <c r="AU108">
        <f>_xlfn.RANK.AVG(Table2[[#This Row],[Sharpe Ratio Z-Score]],Table2[Sharpe Ratio Z-Score])</f>
        <v>83</v>
      </c>
      <c r="AV108">
        <f>(Table2[[#This Row],[Rank 1Y]]+Table2[[#This Row],[Rank 6M]]+Table2[[#This Row],[Rank Sharpe]])/3</f>
        <v>172.33333333333334</v>
      </c>
    </row>
    <row r="109" spans="1:48" x14ac:dyDescent="0.3">
      <c r="A109" t="s">
        <v>811</v>
      </c>
      <c r="B109" t="s">
        <v>812</v>
      </c>
      <c r="C109" t="s">
        <v>3145</v>
      </c>
      <c r="D109" t="s">
        <v>46</v>
      </c>
      <c r="E109">
        <v>19444.40883036</v>
      </c>
      <c r="F109">
        <v>309.7</v>
      </c>
      <c r="G109">
        <v>62.941056086732999</v>
      </c>
      <c r="H109">
        <f>(Table2[[#This Row],[1Y Return vs Nifty]]-AVERAGE(Table2[1Y Return vs Nifty]))/_xlfn.STDEV.P(Table2[1Y Return vs Nifty])</f>
        <v>0.87521782444007934</v>
      </c>
      <c r="I109">
        <v>10.6482015211442</v>
      </c>
      <c r="J109">
        <f>(Table2[[#This Row],[1M Return vs Nifty]]-AVERAGE(Table2[1M Return vs Nifty]))/_xlfn.STDEV.P(Table2[1M Return vs Nifty])</f>
        <v>0.69572981712238047</v>
      </c>
      <c r="K109">
        <v>2.11802034163951</v>
      </c>
      <c r="L109">
        <f>(Table2[[#This Row],[6M Return vs Nifty]]-AVERAGE(Table2[6M Return vs Nifty]))/_xlfn.STDEV.P(Table2[6M Return vs Nifty])</f>
        <v>-0.11874524057489566</v>
      </c>
      <c r="M109">
        <v>9.5133363612602295</v>
      </c>
      <c r="N109">
        <f>(Table2[[#This Row],[1W Return vs Nifty]]-AVERAGE(Table2[1W Return vs Nifty]))/_xlfn.STDEV.P(Table2[1W Return vs Nifty])</f>
        <v>1.0927951567260932</v>
      </c>
      <c r="O109">
        <v>295.93</v>
      </c>
      <c r="P109">
        <v>299.97348663273402</v>
      </c>
      <c r="Q109">
        <v>279.926217611114</v>
      </c>
      <c r="R109">
        <v>67.111759876654602</v>
      </c>
      <c r="S109" s="1">
        <f>(Table2[[#This Row],[Close Price]]-Table2[[#This Row],[20D EMA]])/Table2[[#This Row],[20D EMA]]</f>
        <v>4.6531274287838278E-2</v>
      </c>
      <c r="T109" s="1">
        <f>(Table2[[#This Row],[Close Price]]-Table2[[#This Row],[50D EMA]])/Table2[[#This Row],[50D EMA]]</f>
        <v>3.242457683993389E-2</v>
      </c>
      <c r="U109" s="1">
        <f>(Table2[[#This Row],[Close Price]]-Table2[[#This Row],[200D EMA]])/Table2[[#This Row],[200D EMA]]</f>
        <v>0.10636296465181071</v>
      </c>
      <c r="V109">
        <v>1.0644151525312999</v>
      </c>
      <c r="W109">
        <v>305.2</v>
      </c>
      <c r="X109">
        <v>318.25</v>
      </c>
      <c r="Y109">
        <v>289.14999999999998</v>
      </c>
      <c r="Z109">
        <v>318.25</v>
      </c>
      <c r="AA109">
        <v>269.25</v>
      </c>
      <c r="AB109">
        <v>321.89999999999998</v>
      </c>
      <c r="AC109" s="1">
        <f>(Table2[[#This Row],[Close Price]]/Table2[[#This Row],[Day Low]])-1</f>
        <v>1.4744429882044496E-2</v>
      </c>
      <c r="AD109" s="1">
        <f>(Table2[[#This Row],[Day High]]/Table2[[#This Row],[Close Price]])-1</f>
        <v>2.7607361963190247E-2</v>
      </c>
      <c r="AE109" s="1">
        <f>(Table2[[#This Row],[Close Price]]/Table2[[#This Row],[Current Week Low]])-1</f>
        <v>7.1070378696178604E-2</v>
      </c>
      <c r="AF109" s="1">
        <f>(Table2[[#This Row],[Current Week High]]/Table2[[#This Row],[Close Price]])-1</f>
        <v>2.7607361963190247E-2</v>
      </c>
      <c r="AG109" s="1">
        <f>(Table2[[#This Row],[Close Price]]/Table2[[#This Row],[Current Month Low]])-1</f>
        <v>0.15023212627669458</v>
      </c>
      <c r="AH109" s="1">
        <f>(Table2[[#This Row],[Current Month High]]/Table2[[#This Row],[Close Price]])-1</f>
        <v>3.9392960929932164E-2</v>
      </c>
      <c r="AI109">
        <v>17.694543106231801</v>
      </c>
      <c r="AJ109">
        <v>100.25864856126699</v>
      </c>
      <c r="AK109" t="str">
        <f>IF(AND(Table2[[#This Row],[20D EMA]]&gt;Table2[[#This Row],[50D EMA]],Table2[[#This Row],[50D EMA]]&gt;Table2[[#This Row],[200D EMA]]),"Uptrend","Downtrend/NoTrend")</f>
        <v>Downtrend/NoTrend</v>
      </c>
      <c r="AL109">
        <v>0.03</v>
      </c>
      <c r="AM109" t="s">
        <v>3188</v>
      </c>
      <c r="AN109">
        <v>1.99</v>
      </c>
      <c r="AO109" t="s">
        <v>3188</v>
      </c>
      <c r="AP109">
        <v>0.16723561341607199</v>
      </c>
      <c r="AQ109">
        <f>(Table2[[#This Row],[Sharpe Ratio]]-AVERAGE(Table2[Sharpe Ratio]))/_xlfn.STDEV.P(Table2[Sharpe Ratio])</f>
        <v>1.2414878692106517</v>
      </c>
      <c r="AR1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9">
        <f>_xlfn.RANK.AVG(Table2[[#This Row],[1Y Return vs Nifty Z-Score]],Table2[1Y Return vs Nifty Z-Score])</f>
        <v>108</v>
      </c>
      <c r="AT109">
        <f>_xlfn.RANK.AVG(Table2[[#This Row],[6M Return vs Nifty Z-Score]],Table2[6M Return vs Nifty Z-Score])</f>
        <v>335</v>
      </c>
      <c r="AU109">
        <f>_xlfn.RANK.AVG(Table2[[#This Row],[Sharpe Ratio Z-Score]],Table2[Sharpe Ratio Z-Score])</f>
        <v>77</v>
      </c>
      <c r="AV109">
        <f>(Table2[[#This Row],[Rank 1Y]]+Table2[[#This Row],[Rank 6M]]+Table2[[#This Row],[Rank Sharpe]])/3</f>
        <v>173.33333333333334</v>
      </c>
    </row>
    <row r="110" spans="1:48" x14ac:dyDescent="0.3">
      <c r="A110" t="s">
        <v>282</v>
      </c>
      <c r="B110" t="s">
        <v>283</v>
      </c>
      <c r="C110" t="s">
        <v>3146</v>
      </c>
      <c r="D110" t="s">
        <v>51</v>
      </c>
      <c r="E110">
        <v>93554.715232225004</v>
      </c>
      <c r="F110">
        <v>2050.75</v>
      </c>
      <c r="G110">
        <v>39.854039481720498</v>
      </c>
      <c r="H110">
        <f>(Table2[[#This Row],[1Y Return vs Nifty]]-AVERAGE(Table2[1Y Return vs Nifty]))/_xlfn.STDEV.P(Table2[1Y Return vs Nifty])</f>
        <v>0.42819061482874687</v>
      </c>
      <c r="I110">
        <v>-7.9809057214799504</v>
      </c>
      <c r="J110">
        <f>(Table2[[#This Row],[1M Return vs Nifty]]-AVERAGE(Table2[1M Return vs Nifty]))/_xlfn.STDEV.P(Table2[1M Return vs Nifty])</f>
        <v>-1.1394041094049543</v>
      </c>
      <c r="K110">
        <v>21.773424729767601</v>
      </c>
      <c r="L110">
        <f>(Table2[[#This Row],[6M Return vs Nifty]]-AVERAGE(Table2[6M Return vs Nifty]))/_xlfn.STDEV.P(Table2[6M Return vs Nifty])</f>
        <v>0.5236440037297907</v>
      </c>
      <c r="M110">
        <v>-2.7854955800359602</v>
      </c>
      <c r="N110">
        <f>(Table2[[#This Row],[1W Return vs Nifty]]-AVERAGE(Table2[1W Return vs Nifty]))/_xlfn.STDEV.P(Table2[1W Return vs Nifty])</f>
        <v>-1.2840908770116071</v>
      </c>
      <c r="O110">
        <v>2076.9699999999998</v>
      </c>
      <c r="P110">
        <v>2106.9423340133999</v>
      </c>
      <c r="Q110">
        <v>1863.8735366686301</v>
      </c>
      <c r="R110">
        <v>47.553855750434401</v>
      </c>
      <c r="S110" s="1">
        <f>(Table2[[#This Row],[Close Price]]-Table2[[#This Row],[20D EMA]])/Table2[[#This Row],[20D EMA]]</f>
        <v>-1.2624159231957997E-2</v>
      </c>
      <c r="T110" s="1">
        <f>(Table2[[#This Row],[Close Price]]-Table2[[#This Row],[50D EMA]])/Table2[[#This Row],[50D EMA]]</f>
        <v>-2.6670086364614529E-2</v>
      </c>
      <c r="U110" s="1">
        <f>(Table2[[#This Row],[Close Price]]-Table2[[#This Row],[200D EMA]])/Table2[[#This Row],[200D EMA]]</f>
        <v>0.10026241569231199</v>
      </c>
      <c r="V110">
        <v>0.71761759447277396</v>
      </c>
      <c r="W110">
        <v>1999</v>
      </c>
      <c r="X110">
        <v>2059.5500000000002</v>
      </c>
      <c r="Y110">
        <v>1986</v>
      </c>
      <c r="Z110">
        <v>2119</v>
      </c>
      <c r="AA110">
        <v>1986</v>
      </c>
      <c r="AB110">
        <v>2218.85</v>
      </c>
      <c r="AC110" s="1">
        <f>(Table2[[#This Row],[Close Price]]/Table2[[#This Row],[Day Low]])-1</f>
        <v>2.5887943971985905E-2</v>
      </c>
      <c r="AD110" s="1">
        <f>(Table2[[#This Row],[Day High]]/Table2[[#This Row],[Close Price]])-1</f>
        <v>4.2911130074363424E-3</v>
      </c>
      <c r="AE110" s="1">
        <f>(Table2[[#This Row],[Close Price]]/Table2[[#This Row],[Current Week Low]])-1</f>
        <v>3.2603222557905376E-2</v>
      </c>
      <c r="AF110" s="1">
        <f>(Table2[[#This Row],[Current Week High]]/Table2[[#This Row],[Close Price]])-1</f>
        <v>3.3280507131537185E-2</v>
      </c>
      <c r="AG110" s="1">
        <f>(Table2[[#This Row],[Close Price]]/Table2[[#This Row],[Current Month Low]])-1</f>
        <v>3.2603222557905376E-2</v>
      </c>
      <c r="AH110" s="1">
        <f>(Table2[[#This Row],[Current Month High]]/Table2[[#This Row],[Close Price]])-1</f>
        <v>8.197001097159573E-2</v>
      </c>
      <c r="AI110">
        <v>12.7392417408265</v>
      </c>
      <c r="AJ110">
        <v>70.8744740240803</v>
      </c>
      <c r="AK110" t="str">
        <f>IF(AND(Table2[[#This Row],[20D EMA]]&gt;Table2[[#This Row],[50D EMA]],Table2[[#This Row],[50D EMA]]&gt;Table2[[#This Row],[200D EMA]]),"Uptrend","Downtrend/NoTrend")</f>
        <v>Downtrend/NoTrend</v>
      </c>
      <c r="AL110">
        <v>-0.04</v>
      </c>
      <c r="AM110" t="s">
        <v>3189</v>
      </c>
      <c r="AN110">
        <v>-1.64</v>
      </c>
      <c r="AO110" t="s">
        <v>3189</v>
      </c>
      <c r="AP110">
        <v>0.114817292427426</v>
      </c>
      <c r="AQ110">
        <f>(Table2[[#This Row],[Sharpe Ratio]]-AVERAGE(Table2[Sharpe Ratio]))/_xlfn.STDEV.P(Table2[Sharpe Ratio])</f>
        <v>0.633447819875534</v>
      </c>
      <c r="AR1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0">
        <f>_xlfn.RANK.AVG(Table2[[#This Row],[1Y Return vs Nifty Z-Score]],Table2[1Y Return vs Nifty Z-Score])</f>
        <v>179</v>
      </c>
      <c r="AT110">
        <f>_xlfn.RANK.AVG(Table2[[#This Row],[6M Return vs Nifty Z-Score]],Table2[6M Return vs Nifty Z-Score])</f>
        <v>155</v>
      </c>
      <c r="AU110">
        <f>_xlfn.RANK.AVG(Table2[[#This Row],[Sharpe Ratio Z-Score]],Table2[Sharpe Ratio Z-Score])</f>
        <v>187</v>
      </c>
      <c r="AV110">
        <f>(Table2[[#This Row],[Rank 1Y]]+Table2[[#This Row],[Rank 6M]]+Table2[[#This Row],[Rank Sharpe]])/3</f>
        <v>173.66666666666666</v>
      </c>
    </row>
    <row r="111" spans="1:48" x14ac:dyDescent="0.3">
      <c r="A111" t="s">
        <v>1049</v>
      </c>
      <c r="B111" t="s">
        <v>1050</v>
      </c>
      <c r="C111" t="s">
        <v>3142</v>
      </c>
      <c r="D111" t="s">
        <v>500</v>
      </c>
      <c r="E111">
        <v>13045.247622584</v>
      </c>
      <c r="F111">
        <v>136.49</v>
      </c>
      <c r="G111">
        <v>41.458388138682501</v>
      </c>
      <c r="H111">
        <f>(Table2[[#This Row],[1Y Return vs Nifty]]-AVERAGE(Table2[1Y Return vs Nifty]))/_xlfn.STDEV.P(Table2[1Y Return vs Nifty])</f>
        <v>0.45925515277384032</v>
      </c>
      <c r="I111">
        <v>1.66530521476091</v>
      </c>
      <c r="J111">
        <f>(Table2[[#This Row],[1M Return vs Nifty]]-AVERAGE(Table2[1M Return vs Nifty]))/_xlfn.STDEV.P(Table2[1M Return vs Nifty])</f>
        <v>-0.18916592992679268</v>
      </c>
      <c r="K111">
        <v>62.015997361328999</v>
      </c>
      <c r="L111">
        <f>(Table2[[#This Row],[6M Return vs Nifty]]-AVERAGE(Table2[6M Return vs Nifty]))/_xlfn.STDEV.P(Table2[6M Return vs Nifty])</f>
        <v>1.8388749351920544</v>
      </c>
      <c r="M111">
        <v>1.3423433066978201</v>
      </c>
      <c r="N111">
        <f>(Table2[[#This Row],[1W Return vs Nifty]]-AVERAGE(Table2[1W Return vs Nifty]))/_xlfn.STDEV.P(Table2[1W Return vs Nifty])</f>
        <v>-0.48634011122930282</v>
      </c>
      <c r="O111">
        <v>136.1</v>
      </c>
      <c r="P111">
        <v>134.341382433245</v>
      </c>
      <c r="Q111">
        <v>111.331527626209</v>
      </c>
      <c r="R111">
        <v>54.991681211848899</v>
      </c>
      <c r="S111" s="1">
        <f>(Table2[[#This Row],[Close Price]]-Table2[[#This Row],[20D EMA]])/Table2[[#This Row],[20D EMA]]</f>
        <v>2.8655400440853402E-3</v>
      </c>
      <c r="T111" s="1">
        <f>(Table2[[#This Row],[Close Price]]-Table2[[#This Row],[50D EMA]])/Table2[[#This Row],[50D EMA]]</f>
        <v>1.5993713387776602E-2</v>
      </c>
      <c r="U111" s="1">
        <f>(Table2[[#This Row],[Close Price]]-Table2[[#This Row],[200D EMA]])/Table2[[#This Row],[200D EMA]]</f>
        <v>0.22597796787860081</v>
      </c>
      <c r="V111">
        <v>0.29674659768366202</v>
      </c>
      <c r="W111">
        <v>134.06</v>
      </c>
      <c r="X111">
        <v>137.19999999999999</v>
      </c>
      <c r="Y111">
        <v>131.46</v>
      </c>
      <c r="Z111">
        <v>139.44999999999999</v>
      </c>
      <c r="AA111">
        <v>125.35</v>
      </c>
      <c r="AB111">
        <v>151.49</v>
      </c>
      <c r="AC111" s="1">
        <f>(Table2[[#This Row],[Close Price]]/Table2[[#This Row],[Day Low]])-1</f>
        <v>1.8126212143816156E-2</v>
      </c>
      <c r="AD111" s="1">
        <f>(Table2[[#This Row],[Day High]]/Table2[[#This Row],[Close Price]])-1</f>
        <v>5.2018462891052497E-3</v>
      </c>
      <c r="AE111" s="1">
        <f>(Table2[[#This Row],[Close Price]]/Table2[[#This Row],[Current Week Low]])-1</f>
        <v>3.8262589380800183E-2</v>
      </c>
      <c r="AF111" s="1">
        <f>(Table2[[#This Row],[Current Week High]]/Table2[[#This Row],[Close Price]])-1</f>
        <v>2.1686570444721109E-2</v>
      </c>
      <c r="AG111" s="1">
        <f>(Table2[[#This Row],[Close Price]]/Table2[[#This Row],[Current Month Low]])-1</f>
        <v>8.8871160749900424E-2</v>
      </c>
      <c r="AH111" s="1">
        <f>(Table2[[#This Row],[Current Month High]]/Table2[[#This Row],[Close Price]])-1</f>
        <v>0.10989816103743855</v>
      </c>
      <c r="AI111">
        <v>23.635431167118401</v>
      </c>
      <c r="AJ111">
        <v>97.811594202898505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0.08</v>
      </c>
      <c r="AM111" t="s">
        <v>3188</v>
      </c>
      <c r="AN111">
        <v>-2.59</v>
      </c>
      <c r="AO111" t="s">
        <v>3189</v>
      </c>
      <c r="AP111">
        <v>7.0996973433414004E-2</v>
      </c>
      <c r="AQ111">
        <f>(Table2[[#This Row],[Sharpe Ratio]]-AVERAGE(Table2[Sharpe Ratio]))/_xlfn.STDEV.P(Table2[Sharpe Ratio])</f>
        <v>0.125142547587798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1.7477665943975969</v>
      </c>
      <c r="AS111">
        <f>_xlfn.RANK.AVG(Table2[[#This Row],[1Y Return vs Nifty Z-Score]],Table2[1Y Return vs Nifty Z-Score])</f>
        <v>167</v>
      </c>
      <c r="AT111">
        <f>_xlfn.RANK.AVG(Table2[[#This Row],[6M Return vs Nifty Z-Score]],Table2[6M Return vs Nifty Z-Score])</f>
        <v>40</v>
      </c>
      <c r="AU111">
        <f>_xlfn.RANK.AVG(Table2[[#This Row],[Sharpe Ratio Z-Score]],Table2[Sharpe Ratio Z-Score])</f>
        <v>316</v>
      </c>
      <c r="AV111">
        <f>(Table2[[#This Row],[Rank 1Y]]+Table2[[#This Row],[Rank 6M]]+Table2[[#This Row],[Rank Sharpe]])/3</f>
        <v>174.33333333333334</v>
      </c>
    </row>
    <row r="112" spans="1:48" x14ac:dyDescent="0.3">
      <c r="A112" t="s">
        <v>1083</v>
      </c>
      <c r="B112" t="s">
        <v>1084</v>
      </c>
      <c r="C112" t="s">
        <v>3146</v>
      </c>
      <c r="D112" t="s">
        <v>261</v>
      </c>
      <c r="E112">
        <v>11973.26618423</v>
      </c>
      <c r="F112">
        <v>1159.1500000000001</v>
      </c>
      <c r="G112">
        <v>63.712319599395002</v>
      </c>
      <c r="H112">
        <f>(Table2[[#This Row],[1Y Return vs Nifty]]-AVERAGE(Table2[1Y Return vs Nifty]))/_xlfn.STDEV.P(Table2[1Y Return vs Nifty])</f>
        <v>0.89015157624694885</v>
      </c>
      <c r="I112">
        <v>26.1730831818412</v>
      </c>
      <c r="J112">
        <f>(Table2[[#This Row],[1M Return vs Nifty]]-AVERAGE(Table2[1M Return vs Nifty]))/_xlfn.STDEV.P(Table2[1M Return vs Nifty])</f>
        <v>2.2250697189122142</v>
      </c>
      <c r="K112">
        <v>36.716613397371702</v>
      </c>
      <c r="L112">
        <f>(Table2[[#This Row],[6M Return vs Nifty]]-AVERAGE(Table2[6M Return vs Nifty]))/_xlfn.STDEV.P(Table2[6M Return vs Nifty])</f>
        <v>1.0120259004402228</v>
      </c>
      <c r="M112">
        <v>0.65438305713464295</v>
      </c>
      <c r="N112">
        <f>(Table2[[#This Row],[1W Return vs Nifty]]-AVERAGE(Table2[1W Return vs Nifty]))/_xlfn.STDEV.P(Table2[1W Return vs Nifty])</f>
        <v>-0.61929607946746079</v>
      </c>
      <c r="O112">
        <v>1089.1199999999999</v>
      </c>
      <c r="P112">
        <v>1010.9753574058</v>
      </c>
      <c r="Q112">
        <v>840.48576297972602</v>
      </c>
      <c r="R112">
        <v>64.549523298479599</v>
      </c>
      <c r="S112" s="1">
        <f>(Table2[[#This Row],[Close Price]]-Table2[[#This Row],[20D EMA]])/Table2[[#This Row],[20D EMA]]</f>
        <v>6.4299618040252873E-2</v>
      </c>
      <c r="T112" s="1">
        <f>(Table2[[#This Row],[Close Price]]-Table2[[#This Row],[50D EMA]])/Table2[[#This Row],[50D EMA]]</f>
        <v>0.14656602805277244</v>
      </c>
      <c r="U112" s="1">
        <f>(Table2[[#This Row],[Close Price]]-Table2[[#This Row],[200D EMA]])/Table2[[#This Row],[200D EMA]]</f>
        <v>0.37914293264234722</v>
      </c>
      <c r="V112">
        <v>1.6729954440091599</v>
      </c>
      <c r="W112">
        <v>1141.75</v>
      </c>
      <c r="X112">
        <v>1174.4000000000001</v>
      </c>
      <c r="Y112">
        <v>1132.2</v>
      </c>
      <c r="Z112">
        <v>1244.25</v>
      </c>
      <c r="AA112">
        <v>951.9</v>
      </c>
      <c r="AB112">
        <v>1249.95</v>
      </c>
      <c r="AC112" s="1">
        <f>(Table2[[#This Row],[Close Price]]/Table2[[#This Row],[Day Low]])-1</f>
        <v>1.5239763520910943E-2</v>
      </c>
      <c r="AD112" s="1">
        <f>(Table2[[#This Row],[Day High]]/Table2[[#This Row],[Close Price]])-1</f>
        <v>1.3156192037268699E-2</v>
      </c>
      <c r="AE112" s="1">
        <f>(Table2[[#This Row],[Close Price]]/Table2[[#This Row],[Current Week Low]])-1</f>
        <v>2.3803214979685627E-2</v>
      </c>
      <c r="AF112" s="1">
        <f>(Table2[[#This Row],[Current Week High]]/Table2[[#This Row],[Close Price]])-1</f>
        <v>7.341586507354525E-2</v>
      </c>
      <c r="AG112" s="1">
        <f>(Table2[[#This Row],[Close Price]]/Table2[[#This Row],[Current Month Low]])-1</f>
        <v>0.21772244983716793</v>
      </c>
      <c r="AH112" s="1">
        <f>(Table2[[#This Row],[Current Month High]]/Table2[[#This Row],[Close Price]])-1</f>
        <v>7.8333261441573487E-2</v>
      </c>
      <c r="AI112">
        <v>7.8333261441573399</v>
      </c>
      <c r="AJ112">
        <v>94.782389514367296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0.33</v>
      </c>
      <c r="AM112" t="s">
        <v>3188</v>
      </c>
      <c r="AN112">
        <v>8.8800000000000008</v>
      </c>
      <c r="AO112" t="s">
        <v>3188</v>
      </c>
      <c r="AP112">
        <v>6.7090169694276003E-2</v>
      </c>
      <c r="AQ112">
        <f>(Table2[[#This Row],[Sharpe Ratio]]-AVERAGE(Table2[Sharpe Ratio]))/_xlfn.STDEV.P(Table2[Sharpe Ratio])</f>
        <v>7.9824553926714614E-2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3.5877756700586398</v>
      </c>
      <c r="AS112">
        <f>_xlfn.RANK.AVG(Table2[[#This Row],[1Y Return vs Nifty Z-Score]],Table2[1Y Return vs Nifty Z-Score])</f>
        <v>105</v>
      </c>
      <c r="AT112">
        <f>_xlfn.RANK.AVG(Table2[[#This Row],[6M Return vs Nifty Z-Score]],Table2[6M Return vs Nifty Z-Score])</f>
        <v>89</v>
      </c>
      <c r="AU112">
        <f>_xlfn.RANK.AVG(Table2[[#This Row],[Sharpe Ratio Z-Score]],Table2[Sharpe Ratio Z-Score])</f>
        <v>330</v>
      </c>
      <c r="AV112">
        <f>(Table2[[#This Row],[Rank 1Y]]+Table2[[#This Row],[Rank 6M]]+Table2[[#This Row],[Rank Sharpe]])/3</f>
        <v>174.66666666666666</v>
      </c>
    </row>
    <row r="113" spans="1:48" x14ac:dyDescent="0.3">
      <c r="A113" t="s">
        <v>347</v>
      </c>
      <c r="B113" t="s">
        <v>348</v>
      </c>
      <c r="C113" t="s">
        <v>3155</v>
      </c>
      <c r="D113" t="s">
        <v>139</v>
      </c>
      <c r="E113">
        <v>71094.178442759905</v>
      </c>
      <c r="F113">
        <v>1671.55</v>
      </c>
      <c r="G113">
        <v>55.396856184837098</v>
      </c>
      <c r="H113">
        <f>(Table2[[#This Row],[1Y Return vs Nifty]]-AVERAGE(Table2[1Y Return vs Nifty]))/_xlfn.STDEV.P(Table2[1Y Return vs Nifty])</f>
        <v>0.72914166879845332</v>
      </c>
      <c r="I113">
        <v>1.93779751504852</v>
      </c>
      <c r="J113">
        <f>(Table2[[#This Row],[1M Return vs Nifty]]-AVERAGE(Table2[1M Return vs Nifty]))/_xlfn.STDEV.P(Table2[1M Return vs Nifty])</f>
        <v>-0.16232299760252594</v>
      </c>
      <c r="K113">
        <v>4.7766661634396099</v>
      </c>
      <c r="L113">
        <f>(Table2[[#This Row],[6M Return vs Nifty]]-AVERAGE(Table2[6M Return vs Nifty]))/_xlfn.STDEV.P(Table2[6M Return vs Nifty])</f>
        <v>-3.18538469095715E-2</v>
      </c>
      <c r="M113">
        <v>3.3888408864169302</v>
      </c>
      <c r="N113">
        <f>(Table2[[#This Row],[1W Return vs Nifty]]-AVERAGE(Table2[1W Return vs Nifty]))/_xlfn.STDEV.P(Table2[1W Return vs Nifty])</f>
        <v>-9.0831697216475465E-2</v>
      </c>
      <c r="O113">
        <v>1648.2</v>
      </c>
      <c r="P113">
        <v>1694.81133586598</v>
      </c>
      <c r="Q113">
        <v>1564.6443810861399</v>
      </c>
      <c r="R113">
        <v>51.313417818213303</v>
      </c>
      <c r="S113" s="1">
        <f>(Table2[[#This Row],[Close Price]]-Table2[[#This Row],[20D EMA]])/Table2[[#This Row],[20D EMA]]</f>
        <v>1.4166970027909179E-2</v>
      </c>
      <c r="T113" s="1">
        <f>(Table2[[#This Row],[Close Price]]-Table2[[#This Row],[50D EMA]])/Table2[[#This Row],[50D EMA]]</f>
        <v>-1.3725029667738486E-2</v>
      </c>
      <c r="U113" s="1">
        <f>(Table2[[#This Row],[Close Price]]-Table2[[#This Row],[200D EMA]])/Table2[[#This Row],[200D EMA]]</f>
        <v>6.8325825475849436E-2</v>
      </c>
      <c r="V113">
        <v>0.56881078979251998</v>
      </c>
      <c r="W113">
        <v>1628.5</v>
      </c>
      <c r="X113">
        <v>1668.9</v>
      </c>
      <c r="Y113">
        <v>1620</v>
      </c>
      <c r="Z113">
        <v>1755</v>
      </c>
      <c r="AA113">
        <v>1505.95</v>
      </c>
      <c r="AB113">
        <v>1755</v>
      </c>
      <c r="AC113" s="1">
        <f>(Table2[[#This Row],[Close Price]]/Table2[[#This Row],[Day Low]])-1</f>
        <v>2.6435369972367173E-2</v>
      </c>
      <c r="AD113" s="1">
        <f>(Table2[[#This Row],[Day High]]/Table2[[#This Row],[Close Price]])-1</f>
        <v>-1.5853549101132458E-3</v>
      </c>
      <c r="AE113" s="1">
        <f>(Table2[[#This Row],[Close Price]]/Table2[[#This Row],[Current Week Low]])-1</f>
        <v>3.1820987654320954E-2</v>
      </c>
      <c r="AF113" s="1">
        <f>(Table2[[#This Row],[Current Week High]]/Table2[[#This Row],[Close Price]])-1</f>
        <v>4.992372349017371E-2</v>
      </c>
      <c r="AG113" s="1">
        <f>(Table2[[#This Row],[Close Price]]/Table2[[#This Row],[Current Month Low]])-1</f>
        <v>0.10996381021946267</v>
      </c>
      <c r="AH113" s="1">
        <f>(Table2[[#This Row],[Current Month High]]/Table2[[#This Row],[Close Price]])-1</f>
        <v>4.992372349017371E-2</v>
      </c>
      <c r="AI113">
        <v>24.1243157548383</v>
      </c>
      <c r="AJ113">
        <v>76.883597883597801</v>
      </c>
      <c r="AK113" t="str">
        <f>IF(AND(Table2[[#This Row],[20D EMA]]&gt;Table2[[#This Row],[50D EMA]],Table2[[#This Row],[50D EMA]]&gt;Table2[[#This Row],[200D EMA]]),"Uptrend","Downtrend/NoTrend")</f>
        <v>Downtrend/NoTrend</v>
      </c>
      <c r="AL113">
        <v>-0.08</v>
      </c>
      <c r="AM113" t="s">
        <v>3189</v>
      </c>
      <c r="AN113">
        <v>2.38</v>
      </c>
      <c r="AO113" t="s">
        <v>3188</v>
      </c>
      <c r="AP113">
        <v>0.15758559995222801</v>
      </c>
      <c r="AQ113">
        <f>(Table2[[#This Row],[Sharpe Ratio]]-AVERAGE(Table2[Sharpe Ratio]))/_xlfn.STDEV.P(Table2[Sharpe Ratio])</f>
        <v>1.1295500094705202</v>
      </c>
      <c r="AR1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3">
        <f>_xlfn.RANK.AVG(Table2[[#This Row],[1Y Return vs Nifty Z-Score]],Table2[1Y Return vs Nifty Z-Score])</f>
        <v>127</v>
      </c>
      <c r="AT113">
        <f>_xlfn.RANK.AVG(Table2[[#This Row],[6M Return vs Nifty Z-Score]],Table2[6M Return vs Nifty Z-Score])</f>
        <v>307</v>
      </c>
      <c r="AU113">
        <f>_xlfn.RANK.AVG(Table2[[#This Row],[Sharpe Ratio Z-Score]],Table2[Sharpe Ratio Z-Score])</f>
        <v>96</v>
      </c>
      <c r="AV113">
        <f>(Table2[[#This Row],[Rank 1Y]]+Table2[[#This Row],[Rank 6M]]+Table2[[#This Row],[Rank Sharpe]])/3</f>
        <v>176.66666666666666</v>
      </c>
    </row>
    <row r="114" spans="1:48" x14ac:dyDescent="0.3">
      <c r="A114" t="s">
        <v>1443</v>
      </c>
      <c r="B114" t="s">
        <v>1444</v>
      </c>
      <c r="C114" t="s">
        <v>3156</v>
      </c>
      <c r="D114" t="s">
        <v>169</v>
      </c>
      <c r="E114">
        <v>7379.27871375</v>
      </c>
      <c r="F114">
        <v>1065.95</v>
      </c>
      <c r="G114">
        <v>110.729418395219</v>
      </c>
      <c r="H114">
        <f>(Table2[[#This Row],[1Y Return vs Nifty]]-AVERAGE(Table2[1Y Return vs Nifty]))/_xlfn.STDEV.P(Table2[1Y Return vs Nifty])</f>
        <v>1.8005300300032594</v>
      </c>
      <c r="I114">
        <v>11.3511901061252</v>
      </c>
      <c r="J114">
        <f>(Table2[[#This Row],[1M Return vs Nifty]]-AVERAGE(Table2[1M Return vs Nifty]))/_xlfn.STDEV.P(Table2[1M Return vs Nifty])</f>
        <v>0.76498048949536068</v>
      </c>
      <c r="K114">
        <v>23.385882094771901</v>
      </c>
      <c r="L114">
        <f>(Table2[[#This Row],[6M Return vs Nifty]]-AVERAGE(Table2[6M Return vs Nifty]))/_xlfn.STDEV.P(Table2[6M Return vs Nifty])</f>
        <v>0.57634326382765344</v>
      </c>
      <c r="M114">
        <v>12.8494458436475</v>
      </c>
      <c r="N114">
        <f>(Table2[[#This Row],[1W Return vs Nifty]]-AVERAGE(Table2[1W Return vs Nifty]))/_xlfn.STDEV.P(Table2[1W Return vs Nifty])</f>
        <v>1.7375354112116346</v>
      </c>
      <c r="O114">
        <v>993.15</v>
      </c>
      <c r="P114">
        <v>998.11379429644398</v>
      </c>
      <c r="Q114">
        <v>867.81187678716799</v>
      </c>
      <c r="R114">
        <v>70.590090831615896</v>
      </c>
      <c r="S114" s="1">
        <f>(Table2[[#This Row],[Close Price]]-Table2[[#This Row],[20D EMA]])/Table2[[#This Row],[20D EMA]]</f>
        <v>7.330211951870319E-2</v>
      </c>
      <c r="T114" s="1">
        <f>(Table2[[#This Row],[Close Price]]-Table2[[#This Row],[50D EMA]])/Table2[[#This Row],[50D EMA]]</f>
        <v>6.7964400543499975E-2</v>
      </c>
      <c r="U114" s="1">
        <f>(Table2[[#This Row],[Close Price]]-Table2[[#This Row],[200D EMA]])/Table2[[#This Row],[200D EMA]]</f>
        <v>0.22831921124009424</v>
      </c>
      <c r="V114">
        <v>0.51888524908064204</v>
      </c>
      <c r="W114">
        <v>1030.0999999999999</v>
      </c>
      <c r="X114">
        <v>1070.6500000000001</v>
      </c>
      <c r="Y114">
        <v>953.75</v>
      </c>
      <c r="Z114">
        <v>1070.6500000000001</v>
      </c>
      <c r="AA114">
        <v>904.15</v>
      </c>
      <c r="AB114">
        <v>1078</v>
      </c>
      <c r="AC114" s="1">
        <f>(Table2[[#This Row],[Close Price]]/Table2[[#This Row],[Day Low]])-1</f>
        <v>3.480244636443075E-2</v>
      </c>
      <c r="AD114" s="1">
        <f>(Table2[[#This Row],[Day High]]/Table2[[#This Row],[Close Price]])-1</f>
        <v>4.4092124396080123E-3</v>
      </c>
      <c r="AE114" s="1">
        <f>(Table2[[#This Row],[Close Price]]/Table2[[#This Row],[Current Week Low]])-1</f>
        <v>0.11764089121887289</v>
      </c>
      <c r="AF114" s="1">
        <f>(Table2[[#This Row],[Current Week High]]/Table2[[#This Row],[Close Price]])-1</f>
        <v>4.4092124396080123E-3</v>
      </c>
      <c r="AG114" s="1">
        <f>(Table2[[#This Row],[Close Price]]/Table2[[#This Row],[Current Month Low]])-1</f>
        <v>0.17895260742133501</v>
      </c>
      <c r="AH114" s="1">
        <f>(Table2[[#This Row],[Current Month High]]/Table2[[#This Row],[Close Price]])-1</f>
        <v>1.1304470190909521E-2</v>
      </c>
      <c r="AI114">
        <v>15.8074956611473</v>
      </c>
      <c r="AJ114">
        <v>137.617030762371</v>
      </c>
      <c r="AK114" t="str">
        <f>IF(AND(Table2[[#This Row],[20D EMA]]&gt;Table2[[#This Row],[50D EMA]],Table2[[#This Row],[50D EMA]]&gt;Table2[[#This Row],[200D EMA]]),"Uptrend","Downtrend/NoTrend")</f>
        <v>Downtrend/NoTrend</v>
      </c>
      <c r="AL114">
        <v>0.17</v>
      </c>
      <c r="AM114" t="s">
        <v>3188</v>
      </c>
      <c r="AN114">
        <v>4.54</v>
      </c>
      <c r="AO114" t="s">
        <v>3188</v>
      </c>
      <c r="AP114">
        <v>6.4442647140905002E-2</v>
      </c>
      <c r="AQ114">
        <f>(Table2[[#This Row],[Sharpe Ratio]]-AVERAGE(Table2[Sharpe Ratio]))/_xlfn.STDEV.P(Table2[Sharpe Ratio])</f>
        <v>4.9113922345893304E-2</v>
      </c>
      <c r="AR1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4">
        <f>_xlfn.RANK.AVG(Table2[[#This Row],[1Y Return vs Nifty Z-Score]],Table2[1Y Return vs Nifty Z-Score])</f>
        <v>45</v>
      </c>
      <c r="AT114">
        <f>_xlfn.RANK.AVG(Table2[[#This Row],[6M Return vs Nifty Z-Score]],Table2[6M Return vs Nifty Z-Score])</f>
        <v>147</v>
      </c>
      <c r="AU114">
        <f>_xlfn.RANK.AVG(Table2[[#This Row],[Sharpe Ratio Z-Score]],Table2[Sharpe Ratio Z-Score])</f>
        <v>340</v>
      </c>
      <c r="AV114">
        <f>(Table2[[#This Row],[Rank 1Y]]+Table2[[#This Row],[Rank 6M]]+Table2[[#This Row],[Rank Sharpe]])/3</f>
        <v>177.33333333333334</v>
      </c>
    </row>
    <row r="115" spans="1:48" x14ac:dyDescent="0.3">
      <c r="A115" t="s">
        <v>813</v>
      </c>
      <c r="B115" t="s">
        <v>814</v>
      </c>
      <c r="C115" t="s">
        <v>3154</v>
      </c>
      <c r="D115" t="s">
        <v>222</v>
      </c>
      <c r="E115">
        <v>19442.256074729899</v>
      </c>
      <c r="F115">
        <v>890.1</v>
      </c>
      <c r="G115">
        <v>32.485940244683697</v>
      </c>
      <c r="H115">
        <f>(Table2[[#This Row],[1Y Return vs Nifty]]-AVERAGE(Table2[1Y Return vs Nifty]))/_xlfn.STDEV.P(Table2[1Y Return vs Nifty])</f>
        <v>0.28552424530931603</v>
      </c>
      <c r="I115">
        <v>7.5082910577467397</v>
      </c>
      <c r="J115">
        <f>(Table2[[#This Row],[1M Return vs Nifty]]-AVERAGE(Table2[1M Return vs Nifty]))/_xlfn.STDEV.P(Table2[1M Return vs Nifty])</f>
        <v>0.38642051192632693</v>
      </c>
      <c r="K115">
        <v>10.047731667433199</v>
      </c>
      <c r="L115">
        <f>(Table2[[#This Row],[6M Return vs Nifty]]-AVERAGE(Table2[6M Return vs Nifty]))/_xlfn.STDEV.P(Table2[6M Return vs Nifty])</f>
        <v>0.14041815110824285</v>
      </c>
      <c r="M115">
        <v>5.6301430050352899</v>
      </c>
      <c r="N115">
        <f>(Table2[[#This Row],[1W Return vs Nifty]]-AVERAGE(Table2[1W Return vs Nifty]))/_xlfn.STDEV.P(Table2[1W Return vs Nifty])</f>
        <v>0.34232486013455088</v>
      </c>
      <c r="O115">
        <v>868.99</v>
      </c>
      <c r="P115">
        <v>863.32544027345705</v>
      </c>
      <c r="Q115">
        <v>808.08910982755594</v>
      </c>
      <c r="R115">
        <v>60.382628284045502</v>
      </c>
      <c r="S115" s="1">
        <f>(Table2[[#This Row],[Close Price]]-Table2[[#This Row],[20D EMA]])/Table2[[#This Row],[20D EMA]]</f>
        <v>2.429256953474725E-2</v>
      </c>
      <c r="T115" s="1">
        <f>(Table2[[#This Row],[Close Price]]-Table2[[#This Row],[50D EMA]])/Table2[[#This Row],[50D EMA]]</f>
        <v>3.1013287084488292E-2</v>
      </c>
      <c r="U115" s="1">
        <f>(Table2[[#This Row],[Close Price]]-Table2[[#This Row],[200D EMA]])/Table2[[#This Row],[200D EMA]]</f>
        <v>0.10148743396621814</v>
      </c>
      <c r="V115">
        <v>1.21486156652942</v>
      </c>
      <c r="W115">
        <v>885.5</v>
      </c>
      <c r="X115">
        <v>914</v>
      </c>
      <c r="Y115">
        <v>847.35</v>
      </c>
      <c r="Z115">
        <v>927</v>
      </c>
      <c r="AA115">
        <v>810.8</v>
      </c>
      <c r="AB115">
        <v>947</v>
      </c>
      <c r="AC115" s="1">
        <f>(Table2[[#This Row],[Close Price]]/Table2[[#This Row],[Day Low]])-1</f>
        <v>5.1948051948051965E-3</v>
      </c>
      <c r="AD115" s="1">
        <f>(Table2[[#This Row],[Day High]]/Table2[[#This Row],[Close Price]])-1</f>
        <v>2.6850915627457672E-2</v>
      </c>
      <c r="AE115" s="1">
        <f>(Table2[[#This Row],[Close Price]]/Table2[[#This Row],[Current Week Low]])-1</f>
        <v>5.0451407328730768E-2</v>
      </c>
      <c r="AF115" s="1">
        <f>(Table2[[#This Row],[Current Week High]]/Table2[[#This Row],[Close Price]])-1</f>
        <v>4.1456016177957578E-2</v>
      </c>
      <c r="AG115" s="1">
        <f>(Table2[[#This Row],[Close Price]]/Table2[[#This Row],[Current Month Low]])-1</f>
        <v>9.7804637395165317E-2</v>
      </c>
      <c r="AH115" s="1">
        <f>(Table2[[#This Row],[Current Month High]]/Table2[[#This Row],[Close Price]])-1</f>
        <v>6.3925401640265056E-2</v>
      </c>
      <c r="AI115">
        <v>7.6283563644534196</v>
      </c>
      <c r="AJ115">
        <v>58.648961768113303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-0.01</v>
      </c>
      <c r="AM115" t="s">
        <v>3189</v>
      </c>
      <c r="AN115">
        <v>0.48</v>
      </c>
      <c r="AO115" t="s">
        <v>3188</v>
      </c>
      <c r="AP115">
        <v>0.17959079289733701</v>
      </c>
      <c r="AQ115">
        <f>(Table2[[#This Row],[Sharpe Ratio]]-AVERAGE(Table2[Sharpe Ratio]))/_xlfn.STDEV.P(Table2[Sharpe Ratio])</f>
        <v>1.3848050109970098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2.5394927794754465</v>
      </c>
      <c r="AS115">
        <f>_xlfn.RANK.AVG(Table2[[#This Row],[1Y Return vs Nifty Z-Score]],Table2[1Y Return vs Nifty Z-Score])</f>
        <v>225</v>
      </c>
      <c r="AT115">
        <f>_xlfn.RANK.AVG(Table2[[#This Row],[6M Return vs Nifty Z-Score]],Table2[6M Return vs Nifty Z-Score])</f>
        <v>252</v>
      </c>
      <c r="AU115">
        <f>_xlfn.RANK.AVG(Table2[[#This Row],[Sharpe Ratio Z-Score]],Table2[Sharpe Ratio Z-Score])</f>
        <v>56</v>
      </c>
      <c r="AV115">
        <f>(Table2[[#This Row],[Rank 1Y]]+Table2[[#This Row],[Rank 6M]]+Table2[[#This Row],[Rank Sharpe]])/3</f>
        <v>177.66666666666666</v>
      </c>
    </row>
    <row r="116" spans="1:48" x14ac:dyDescent="0.3">
      <c r="A116" t="s">
        <v>864</v>
      </c>
      <c r="B116" t="s">
        <v>865</v>
      </c>
      <c r="C116" t="s">
        <v>3147</v>
      </c>
      <c r="D116" t="s">
        <v>776</v>
      </c>
      <c r="E116">
        <v>17464.50355818</v>
      </c>
      <c r="F116">
        <v>966.2</v>
      </c>
      <c r="G116">
        <v>3.8886803034093198</v>
      </c>
      <c r="H116">
        <f>(Table2[[#This Row],[1Y Return vs Nifty]]-AVERAGE(Table2[1Y Return vs Nifty]))/_xlfn.STDEV.P(Table2[1Y Return vs Nifty])</f>
        <v>-0.26819620860599419</v>
      </c>
      <c r="I116">
        <v>11.793876767544001</v>
      </c>
      <c r="J116">
        <f>(Table2[[#This Row],[1M Return vs Nifty]]-AVERAGE(Table2[1M Return vs Nifty]))/_xlfn.STDEV.P(Table2[1M Return vs Nifty])</f>
        <v>0.808589090842181</v>
      </c>
      <c r="K116">
        <v>35.952253640232101</v>
      </c>
      <c r="L116">
        <f>(Table2[[#This Row],[6M Return vs Nifty]]-AVERAGE(Table2[6M Return vs Nifty]))/_xlfn.STDEV.P(Table2[6M Return vs Nifty])</f>
        <v>0.98704465471920388</v>
      </c>
      <c r="M116">
        <v>2.4814120883167898E-2</v>
      </c>
      <c r="N116">
        <f>(Table2[[#This Row],[1W Return vs Nifty]]-AVERAGE(Table2[1W Return vs Nifty]))/_xlfn.STDEV.P(Table2[1W Return vs Nifty])</f>
        <v>-0.7409672771058865</v>
      </c>
      <c r="O116">
        <v>957.34</v>
      </c>
      <c r="P116">
        <v>954.501554259101</v>
      </c>
      <c r="Q116">
        <v>859.67679203657406</v>
      </c>
      <c r="R116">
        <v>55.344054028040198</v>
      </c>
      <c r="S116" s="1">
        <f>(Table2[[#This Row],[Close Price]]-Table2[[#This Row],[20D EMA]])/Table2[[#This Row],[20D EMA]]</f>
        <v>9.2548102032715789E-3</v>
      </c>
      <c r="T116" s="1">
        <f>(Table2[[#This Row],[Close Price]]-Table2[[#This Row],[50D EMA]])/Table2[[#This Row],[50D EMA]]</f>
        <v>1.2256078252255507E-2</v>
      </c>
      <c r="U116" s="1">
        <f>(Table2[[#This Row],[Close Price]]-Table2[[#This Row],[200D EMA]])/Table2[[#This Row],[200D EMA]]</f>
        <v>0.12391076384773926</v>
      </c>
      <c r="V116">
        <v>0.48760175016756702</v>
      </c>
      <c r="W116">
        <v>959.4</v>
      </c>
      <c r="X116">
        <v>981.9</v>
      </c>
      <c r="Y116">
        <v>952.9</v>
      </c>
      <c r="Z116">
        <v>996.7</v>
      </c>
      <c r="AA116">
        <v>904.75</v>
      </c>
      <c r="AB116">
        <v>996.7</v>
      </c>
      <c r="AC116" s="1">
        <f>(Table2[[#This Row],[Close Price]]/Table2[[#This Row],[Day Low]])-1</f>
        <v>7.0877631853243361E-3</v>
      </c>
      <c r="AD116" s="1">
        <f>(Table2[[#This Row],[Day High]]/Table2[[#This Row],[Close Price]])-1</f>
        <v>1.624922376319593E-2</v>
      </c>
      <c r="AE116" s="1">
        <f>(Table2[[#This Row],[Close Price]]/Table2[[#This Row],[Current Week Low]])-1</f>
        <v>1.3957393220694891E-2</v>
      </c>
      <c r="AF116" s="1">
        <f>(Table2[[#This Row],[Current Week High]]/Table2[[#This Row],[Close Price]])-1</f>
        <v>3.1566963361622902E-2</v>
      </c>
      <c r="AG116" s="1">
        <f>(Table2[[#This Row],[Close Price]]/Table2[[#This Row],[Current Month Low]])-1</f>
        <v>6.7919314727825419E-2</v>
      </c>
      <c r="AH116" s="1">
        <f>(Table2[[#This Row],[Current Month High]]/Table2[[#This Row],[Close Price]])-1</f>
        <v>3.1566963361622902E-2</v>
      </c>
      <c r="AI116">
        <v>10.127302835851699</v>
      </c>
      <c r="AJ116">
        <v>60.485009550701797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0.09</v>
      </c>
      <c r="AM116" t="s">
        <v>3188</v>
      </c>
      <c r="AN116">
        <v>0.13</v>
      </c>
      <c r="AO116" t="s">
        <v>3188</v>
      </c>
      <c r="AP116">
        <v>0.19190273175794201</v>
      </c>
      <c r="AQ116">
        <f>(Table2[[#This Row],[Sharpe Ratio]]-AVERAGE(Table2[Sharpe Ratio]))/_xlfn.STDEV.P(Table2[Sharpe Ratio])</f>
        <v>1.5276205718738023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2.3140908317233064</v>
      </c>
      <c r="AS116">
        <f>_xlfn.RANK.AVG(Table2[[#This Row],[1Y Return vs Nifty Z-Score]],Table2[1Y Return vs Nifty Z-Score])</f>
        <v>396</v>
      </c>
      <c r="AT116">
        <f>_xlfn.RANK.AVG(Table2[[#This Row],[6M Return vs Nifty Z-Score]],Table2[6M Return vs Nifty Z-Score])</f>
        <v>94</v>
      </c>
      <c r="AU116">
        <f>_xlfn.RANK.AVG(Table2[[#This Row],[Sharpe Ratio Z-Score]],Table2[Sharpe Ratio Z-Score])</f>
        <v>44</v>
      </c>
      <c r="AV116">
        <f>(Table2[[#This Row],[Rank 1Y]]+Table2[[#This Row],[Rank 6M]]+Table2[[#This Row],[Rank Sharpe]])/3</f>
        <v>178</v>
      </c>
    </row>
    <row r="117" spans="1:48" x14ac:dyDescent="0.3">
      <c r="A117" t="s">
        <v>1458</v>
      </c>
      <c r="B117" t="s">
        <v>1459</v>
      </c>
      <c r="C117" t="s">
        <v>3145</v>
      </c>
      <c r="D117" t="s">
        <v>46</v>
      </c>
      <c r="E117">
        <v>7269.3603825</v>
      </c>
      <c r="F117">
        <v>513.75</v>
      </c>
      <c r="G117">
        <v>33.145460957722698</v>
      </c>
      <c r="H117">
        <f>(Table2[[#This Row],[1Y Return vs Nifty]]-AVERAGE(Table2[1Y Return vs Nifty]))/_xlfn.STDEV.P(Table2[1Y Return vs Nifty])</f>
        <v>0.29829435368125223</v>
      </c>
      <c r="I117">
        <v>1.4599329521122</v>
      </c>
      <c r="J117">
        <f>(Table2[[#This Row],[1M Return vs Nifty]]-AVERAGE(Table2[1M Return vs Nifty]))/_xlfn.STDEV.P(Table2[1M Return vs Nifty])</f>
        <v>-0.20939693734146905</v>
      </c>
      <c r="K117">
        <v>6.7912219779510998</v>
      </c>
      <c r="L117">
        <f>(Table2[[#This Row],[6M Return vs Nifty]]-AVERAGE(Table2[6M Return vs Nifty]))/_xlfn.STDEV.P(Table2[6M Return vs Nifty])</f>
        <v>3.3987026253806639E-2</v>
      </c>
      <c r="M117">
        <v>12.399212531436699</v>
      </c>
      <c r="N117">
        <f>(Table2[[#This Row],[1W Return vs Nifty]]-AVERAGE(Table2[1W Return vs Nifty]))/_xlfn.STDEV.P(Table2[1W Return vs Nifty])</f>
        <v>1.6505228171030812</v>
      </c>
      <c r="O117">
        <v>493.67</v>
      </c>
      <c r="P117">
        <v>509.42773938423198</v>
      </c>
      <c r="Q117">
        <v>461.347705722912</v>
      </c>
      <c r="R117">
        <v>73.048912259140906</v>
      </c>
      <c r="S117" s="1">
        <f>(Table2[[#This Row],[Close Price]]-Table2[[#This Row],[20D EMA]])/Table2[[#This Row],[20D EMA]]</f>
        <v>4.0674944801182944E-2</v>
      </c>
      <c r="T117" s="1">
        <f>(Table2[[#This Row],[Close Price]]-Table2[[#This Row],[50D EMA]])/Table2[[#This Row],[50D EMA]]</f>
        <v>8.4845411460956668E-3</v>
      </c>
      <c r="U117" s="1">
        <f>(Table2[[#This Row],[Close Price]]-Table2[[#This Row],[200D EMA]])/Table2[[#This Row],[200D EMA]]</f>
        <v>0.11358524953532795</v>
      </c>
      <c r="V117">
        <v>0.78929042593863796</v>
      </c>
      <c r="W117">
        <v>509.1</v>
      </c>
      <c r="X117">
        <v>534.6</v>
      </c>
      <c r="Y117">
        <v>467</v>
      </c>
      <c r="Z117">
        <v>534.6</v>
      </c>
      <c r="AA117">
        <v>442.1</v>
      </c>
      <c r="AB117">
        <v>534.6</v>
      </c>
      <c r="AC117" s="1">
        <f>(Table2[[#This Row],[Close Price]]/Table2[[#This Row],[Day Low]])-1</f>
        <v>9.1337654684737757E-3</v>
      </c>
      <c r="AD117" s="1">
        <f>(Table2[[#This Row],[Day High]]/Table2[[#This Row],[Close Price]])-1</f>
        <v>4.0583941605839557E-2</v>
      </c>
      <c r="AE117" s="1">
        <f>(Table2[[#This Row],[Close Price]]/Table2[[#This Row],[Current Week Low]])-1</f>
        <v>0.1001070663811563</v>
      </c>
      <c r="AF117" s="1">
        <f>(Table2[[#This Row],[Current Week High]]/Table2[[#This Row],[Close Price]])-1</f>
        <v>4.0583941605839557E-2</v>
      </c>
      <c r="AG117" s="1">
        <f>(Table2[[#This Row],[Close Price]]/Table2[[#This Row],[Current Month Low]])-1</f>
        <v>0.16206740556435184</v>
      </c>
      <c r="AH117" s="1">
        <f>(Table2[[#This Row],[Current Month High]]/Table2[[#This Row],[Close Price]])-1</f>
        <v>4.0583941605839557E-2</v>
      </c>
      <c r="AI117">
        <v>20.486618004866099</v>
      </c>
      <c r="AJ117">
        <v>82.4720298348428</v>
      </c>
      <c r="AK117" t="str">
        <f>IF(AND(Table2[[#This Row],[20D EMA]]&gt;Table2[[#This Row],[50D EMA]],Table2[[#This Row],[50D EMA]]&gt;Table2[[#This Row],[200D EMA]]),"Uptrend","Downtrend/NoTrend")</f>
        <v>Downtrend/NoTrend</v>
      </c>
      <c r="AL117">
        <v>-0.08</v>
      </c>
      <c r="AM117" t="s">
        <v>3189</v>
      </c>
      <c r="AN117">
        <v>10.95</v>
      </c>
      <c r="AO117" t="s">
        <v>3188</v>
      </c>
      <c r="AP117">
        <v>0.197503914674037</v>
      </c>
      <c r="AQ117">
        <f>(Table2[[#This Row],[Sharpe Ratio]]-AVERAGE(Table2[Sharpe Ratio]))/_xlfn.STDEV.P(Table2[Sharpe Ratio])</f>
        <v>1.5925929607714764</v>
      </c>
      <c r="AR1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7">
        <f>_xlfn.RANK.AVG(Table2[[#This Row],[1Y Return vs Nifty Z-Score]],Table2[1Y Return vs Nifty Z-Score])</f>
        <v>219</v>
      </c>
      <c r="AT117">
        <f>_xlfn.RANK.AVG(Table2[[#This Row],[6M Return vs Nifty Z-Score]],Table2[6M Return vs Nifty Z-Score])</f>
        <v>282</v>
      </c>
      <c r="AU117">
        <f>_xlfn.RANK.AVG(Table2[[#This Row],[Sharpe Ratio Z-Score]],Table2[Sharpe Ratio Z-Score])</f>
        <v>37</v>
      </c>
      <c r="AV117">
        <f>(Table2[[#This Row],[Rank 1Y]]+Table2[[#This Row],[Rank 6M]]+Table2[[#This Row],[Rank Sharpe]])/3</f>
        <v>179.33333333333334</v>
      </c>
    </row>
    <row r="118" spans="1:48" x14ac:dyDescent="0.3">
      <c r="A118" t="s">
        <v>264</v>
      </c>
      <c r="B118" t="s">
        <v>265</v>
      </c>
      <c r="C118" t="s">
        <v>3156</v>
      </c>
      <c r="D118" t="s">
        <v>266</v>
      </c>
      <c r="E118">
        <v>96654.237546599994</v>
      </c>
      <c r="F118">
        <v>10681.2</v>
      </c>
      <c r="G118">
        <v>37.377783583078703</v>
      </c>
      <c r="H118">
        <f>(Table2[[#This Row],[1Y Return vs Nifty]]-AVERAGE(Table2[1Y Return vs Nifty]))/_xlfn.STDEV.P(Table2[1Y Return vs Nifty])</f>
        <v>0.38024358972836597</v>
      </c>
      <c r="I118">
        <v>7.2357245913027297</v>
      </c>
      <c r="J118">
        <f>(Table2[[#This Row],[1M Return vs Nifty]]-AVERAGE(Table2[1M Return vs Nifty]))/_xlfn.STDEV.P(Table2[1M Return vs Nifty])</f>
        <v>0.35957027357133969</v>
      </c>
      <c r="K118">
        <v>11.6129124739742</v>
      </c>
      <c r="L118">
        <f>(Table2[[#This Row],[6M Return vs Nifty]]-AVERAGE(Table2[6M Return vs Nifty]))/_xlfn.STDEV.P(Table2[6M Return vs Nifty])</f>
        <v>0.19157229149933908</v>
      </c>
      <c r="M118">
        <v>7.99717315354129</v>
      </c>
      <c r="N118">
        <f>(Table2[[#This Row],[1W Return vs Nifty]]-AVERAGE(Table2[1W Return vs Nifty]))/_xlfn.STDEV.P(Table2[1W Return vs Nifty])</f>
        <v>0.79977975733733664</v>
      </c>
      <c r="O118">
        <v>10303.08</v>
      </c>
      <c r="P118">
        <v>10496.510719621599</v>
      </c>
      <c r="Q118">
        <v>9601.3418603048503</v>
      </c>
      <c r="R118">
        <v>63.976989723997598</v>
      </c>
      <c r="S118" s="1">
        <f>(Table2[[#This Row],[Close Price]]-Table2[[#This Row],[20D EMA]])/Table2[[#This Row],[20D EMA]]</f>
        <v>3.6699705330833186E-2</v>
      </c>
      <c r="T118" s="1">
        <f>(Table2[[#This Row],[Close Price]]-Table2[[#This Row],[50D EMA]])/Table2[[#This Row],[50D EMA]]</f>
        <v>1.7595302411605531E-2</v>
      </c>
      <c r="U118" s="1">
        <f>(Table2[[#This Row],[Close Price]]-Table2[[#This Row],[200D EMA]])/Table2[[#This Row],[200D EMA]]</f>
        <v>0.11246950222235541</v>
      </c>
      <c r="V118">
        <v>1.3648104185257099</v>
      </c>
      <c r="W118">
        <v>10628.15</v>
      </c>
      <c r="X118">
        <v>11142.95</v>
      </c>
      <c r="Y118">
        <v>9901</v>
      </c>
      <c r="Z118">
        <v>11142.95</v>
      </c>
      <c r="AA118">
        <v>9630.5499999999993</v>
      </c>
      <c r="AB118">
        <v>11142.95</v>
      </c>
      <c r="AC118" s="1">
        <f>(Table2[[#This Row],[Close Price]]/Table2[[#This Row],[Day Low]])-1</f>
        <v>4.991461354986626E-3</v>
      </c>
      <c r="AD118" s="1">
        <f>(Table2[[#This Row],[Day High]]/Table2[[#This Row],[Close Price]])-1</f>
        <v>4.3230161405085621E-2</v>
      </c>
      <c r="AE118" s="1">
        <f>(Table2[[#This Row],[Close Price]]/Table2[[#This Row],[Current Week Low]])-1</f>
        <v>7.8800121199878781E-2</v>
      </c>
      <c r="AF118" s="1">
        <f>(Table2[[#This Row],[Current Week High]]/Table2[[#This Row],[Close Price]])-1</f>
        <v>4.3230161405085621E-2</v>
      </c>
      <c r="AG118" s="1">
        <f>(Table2[[#This Row],[Close Price]]/Table2[[#This Row],[Current Month Low]])-1</f>
        <v>0.10909553452295051</v>
      </c>
      <c r="AH118" s="1">
        <f>(Table2[[#This Row],[Current Month High]]/Table2[[#This Row],[Close Price]])-1</f>
        <v>4.3230161405085621E-2</v>
      </c>
      <c r="AI118">
        <v>24.4991199490693</v>
      </c>
      <c r="AJ118">
        <v>80.750844001455306</v>
      </c>
      <c r="AK118" t="str">
        <f>IF(AND(Table2[[#This Row],[20D EMA]]&gt;Table2[[#This Row],[50D EMA]],Table2[[#This Row],[50D EMA]]&gt;Table2[[#This Row],[200D EMA]]),"Uptrend","Downtrend/NoTrend")</f>
        <v>Downtrend/NoTrend</v>
      </c>
      <c r="AL118">
        <v>0.08</v>
      </c>
      <c r="AM118" t="s">
        <v>3188</v>
      </c>
      <c r="AN118">
        <v>4.68</v>
      </c>
      <c r="AO118" t="s">
        <v>3188</v>
      </c>
      <c r="AP118">
        <v>0.15024017175439</v>
      </c>
      <c r="AQ118">
        <f>(Table2[[#This Row],[Sharpe Ratio]]-AVERAGE(Table2[Sharpe Ratio]))/_xlfn.STDEV.P(Table2[Sharpe Ratio])</f>
        <v>1.0443447903875127</v>
      </c>
      <c r="AR1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8">
        <f>_xlfn.RANK.AVG(Table2[[#This Row],[1Y Return vs Nifty Z-Score]],Table2[1Y Return vs Nifty Z-Score])</f>
        <v>196</v>
      </c>
      <c r="AT118">
        <f>_xlfn.RANK.AVG(Table2[[#This Row],[6M Return vs Nifty Z-Score]],Table2[6M Return vs Nifty Z-Score])</f>
        <v>236</v>
      </c>
      <c r="AU118">
        <f>_xlfn.RANK.AVG(Table2[[#This Row],[Sharpe Ratio Z-Score]],Table2[Sharpe Ratio Z-Score])</f>
        <v>111</v>
      </c>
      <c r="AV118">
        <f>(Table2[[#This Row],[Rank 1Y]]+Table2[[#This Row],[Rank 6M]]+Table2[[#This Row],[Rank Sharpe]])/3</f>
        <v>181</v>
      </c>
    </row>
    <row r="119" spans="1:48" x14ac:dyDescent="0.3">
      <c r="A119" t="s">
        <v>1109</v>
      </c>
      <c r="B119" t="s">
        <v>1110</v>
      </c>
      <c r="C119" t="s">
        <v>3149</v>
      </c>
      <c r="D119" t="s">
        <v>72</v>
      </c>
      <c r="E119">
        <v>11336.03961258</v>
      </c>
      <c r="F119">
        <v>365.8</v>
      </c>
      <c r="G119">
        <v>35.727940483849999</v>
      </c>
      <c r="H119">
        <f>(Table2[[#This Row],[1Y Return vs Nifty]]-AVERAGE(Table2[1Y Return vs Nifty]))/_xlfn.STDEV.P(Table2[1Y Return vs Nifty])</f>
        <v>0.34829815608647247</v>
      </c>
      <c r="I119">
        <v>3.1379599889851901</v>
      </c>
      <c r="J119">
        <f>(Table2[[#This Row],[1M Return vs Nifty]]-AVERAGE(Table2[1M Return vs Nifty]))/_xlfn.STDEV.P(Table2[1M Return vs Nifty])</f>
        <v>-4.4096243921767336E-2</v>
      </c>
      <c r="K119">
        <v>64.147076969312494</v>
      </c>
      <c r="L119">
        <f>(Table2[[#This Row],[6M Return vs Nifty]]-AVERAGE(Table2[6M Return vs Nifty]))/_xlfn.STDEV.P(Table2[6M Return vs Nifty])</f>
        <v>1.9085241060711085</v>
      </c>
      <c r="M119">
        <v>1.11538759985945</v>
      </c>
      <c r="N119">
        <f>(Table2[[#This Row],[1W Return vs Nifty]]-AVERAGE(Table2[1W Return vs Nifty]))/_xlfn.STDEV.P(Table2[1W Return vs Nifty])</f>
        <v>-0.53020182528768167</v>
      </c>
      <c r="O119">
        <v>359.71</v>
      </c>
      <c r="P119">
        <v>358.10093956613503</v>
      </c>
      <c r="Q119">
        <v>311.41562514134699</v>
      </c>
      <c r="R119">
        <v>76.012028139615296</v>
      </c>
      <c r="S119" s="1">
        <f>(Table2[[#This Row],[Close Price]]-Table2[[#This Row],[20D EMA]])/Table2[[#This Row],[20D EMA]]</f>
        <v>1.6930304967890889E-2</v>
      </c>
      <c r="T119" s="1">
        <f>(Table2[[#This Row],[Close Price]]-Table2[[#This Row],[50D EMA]])/Table2[[#This Row],[50D EMA]]</f>
        <v>2.1499693475233408E-2</v>
      </c>
      <c r="U119" s="1">
        <f>(Table2[[#This Row],[Close Price]]-Table2[[#This Row],[200D EMA]])/Table2[[#This Row],[200D EMA]]</f>
        <v>0.17463598634130431</v>
      </c>
      <c r="V119">
        <v>0.50098209194090004</v>
      </c>
      <c r="W119">
        <v>360.5</v>
      </c>
      <c r="X119">
        <v>366.9</v>
      </c>
      <c r="Y119">
        <v>356</v>
      </c>
      <c r="Z119">
        <v>366.9</v>
      </c>
      <c r="AA119">
        <v>351.25</v>
      </c>
      <c r="AB119">
        <v>366.9</v>
      </c>
      <c r="AC119" s="1">
        <f>(Table2[[#This Row],[Close Price]]/Table2[[#This Row],[Day Low]])-1</f>
        <v>1.4701803051317741E-2</v>
      </c>
      <c r="AD119" s="1">
        <f>(Table2[[#This Row],[Day High]]/Table2[[#This Row],[Close Price]])-1</f>
        <v>3.0071077091304854E-3</v>
      </c>
      <c r="AE119" s="1">
        <f>(Table2[[#This Row],[Close Price]]/Table2[[#This Row],[Current Week Low]])-1</f>
        <v>2.7528089887640439E-2</v>
      </c>
      <c r="AF119" s="1">
        <f>(Table2[[#This Row],[Current Week High]]/Table2[[#This Row],[Close Price]])-1</f>
        <v>3.0071077091304854E-3</v>
      </c>
      <c r="AG119" s="1">
        <f>(Table2[[#This Row],[Close Price]]/Table2[[#This Row],[Current Month Low]])-1</f>
        <v>4.1423487544484106E-2</v>
      </c>
      <c r="AH119" s="1">
        <f>(Table2[[#This Row],[Current Month High]]/Table2[[#This Row],[Close Price]])-1</f>
        <v>3.0071077091304854E-3</v>
      </c>
      <c r="AI119">
        <v>5.2487698195735399</v>
      </c>
      <c r="AJ119">
        <v>111.996522747029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0.06</v>
      </c>
      <c r="AM119" t="s">
        <v>3188</v>
      </c>
      <c r="AN119">
        <v>2.36</v>
      </c>
      <c r="AO119" t="s">
        <v>3188</v>
      </c>
      <c r="AP119">
        <v>7.1883390378593995E-2</v>
      </c>
      <c r="AQ119">
        <f>(Table2[[#This Row],[Sharpe Ratio]]-AVERAGE(Table2[Sharpe Ratio]))/_xlfn.STDEV.P(Table2[Sharpe Ratio])</f>
        <v>0.13542477320878785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1.8179489661569197</v>
      </c>
      <c r="AS119">
        <f>_xlfn.RANK.AVG(Table2[[#This Row],[1Y Return vs Nifty Z-Score]],Table2[1Y Return vs Nifty Z-Score])</f>
        <v>202</v>
      </c>
      <c r="AT119">
        <f>_xlfn.RANK.AVG(Table2[[#This Row],[6M Return vs Nifty Z-Score]],Table2[6M Return vs Nifty Z-Score])</f>
        <v>37</v>
      </c>
      <c r="AU119">
        <f>_xlfn.RANK.AVG(Table2[[#This Row],[Sharpe Ratio Z-Score]],Table2[Sharpe Ratio Z-Score])</f>
        <v>311</v>
      </c>
      <c r="AV119">
        <f>(Table2[[#This Row],[Rank 1Y]]+Table2[[#This Row],[Rank 6M]]+Table2[[#This Row],[Rank Sharpe]])/3</f>
        <v>183.33333333333334</v>
      </c>
    </row>
    <row r="120" spans="1:48" x14ac:dyDescent="0.3">
      <c r="A120" t="s">
        <v>732</v>
      </c>
      <c r="B120" t="s">
        <v>733</v>
      </c>
      <c r="C120" t="s">
        <v>3146</v>
      </c>
      <c r="D120" t="s">
        <v>261</v>
      </c>
      <c r="E120">
        <v>23590.190912925002</v>
      </c>
      <c r="F120">
        <v>589.54999999999995</v>
      </c>
      <c r="G120">
        <v>26.584319222381101</v>
      </c>
      <c r="H120">
        <f>(Table2[[#This Row],[1Y Return vs Nifty]]-AVERAGE(Table2[1Y Return vs Nifty]))/_xlfn.STDEV.P(Table2[1Y Return vs Nifty])</f>
        <v>0.17125286833067582</v>
      </c>
      <c r="I120">
        <v>12.664307182067599</v>
      </c>
      <c r="J120">
        <f>(Table2[[#This Row],[1M Return vs Nifty]]-AVERAGE(Table2[1M Return vs Nifty]))/_xlfn.STDEV.P(Table2[1M Return vs Nifty])</f>
        <v>0.89433428322148578</v>
      </c>
      <c r="K120">
        <v>51.402724469177201</v>
      </c>
      <c r="L120">
        <f>(Table2[[#This Row],[6M Return vs Nifty]]-AVERAGE(Table2[6M Return vs Nifty]))/_xlfn.STDEV.P(Table2[6M Return vs Nifty])</f>
        <v>1.4920058391328146</v>
      </c>
      <c r="M120">
        <v>-3.0589080415827201</v>
      </c>
      <c r="N120">
        <f>(Table2[[#This Row],[1W Return vs Nifty]]-AVERAGE(Table2[1W Return vs Nifty]))/_xlfn.STDEV.P(Table2[1W Return vs Nifty])</f>
        <v>-1.3369308755092082</v>
      </c>
      <c r="O120">
        <v>570.78</v>
      </c>
      <c r="P120">
        <v>549.35126539986697</v>
      </c>
      <c r="Q120">
        <v>475.85449473118399</v>
      </c>
      <c r="R120">
        <v>61.160157394684198</v>
      </c>
      <c r="S120" s="1">
        <f>(Table2[[#This Row],[Close Price]]-Table2[[#This Row],[20D EMA]])/Table2[[#This Row],[20D EMA]]</f>
        <v>3.288482427555272E-2</v>
      </c>
      <c r="T120" s="1">
        <f>(Table2[[#This Row],[Close Price]]-Table2[[#This Row],[50D EMA]])/Table2[[#This Row],[50D EMA]]</f>
        <v>7.3174919458632262E-2</v>
      </c>
      <c r="U120" s="1">
        <f>(Table2[[#This Row],[Close Price]]-Table2[[#This Row],[200D EMA]])/Table2[[#This Row],[200D EMA]]</f>
        <v>0.23892914016299024</v>
      </c>
      <c r="V120">
        <v>1.3473905185338</v>
      </c>
      <c r="W120">
        <v>570.25</v>
      </c>
      <c r="X120">
        <v>596.4</v>
      </c>
      <c r="Y120">
        <v>570.25</v>
      </c>
      <c r="Z120">
        <v>615</v>
      </c>
      <c r="AA120">
        <v>533.4</v>
      </c>
      <c r="AB120">
        <v>615</v>
      </c>
      <c r="AC120" s="1">
        <f>(Table2[[#This Row],[Close Price]]/Table2[[#This Row],[Day Low]])-1</f>
        <v>3.384480491012698E-2</v>
      </c>
      <c r="AD120" s="1">
        <f>(Table2[[#This Row],[Day High]]/Table2[[#This Row],[Close Price]])-1</f>
        <v>1.1619031464676466E-2</v>
      </c>
      <c r="AE120" s="1">
        <f>(Table2[[#This Row],[Close Price]]/Table2[[#This Row],[Current Week Low]])-1</f>
        <v>3.384480491012698E-2</v>
      </c>
      <c r="AF120" s="1">
        <f>(Table2[[#This Row],[Current Week High]]/Table2[[#This Row],[Close Price]])-1</f>
        <v>4.3168518361462294E-2</v>
      </c>
      <c r="AG120" s="1">
        <f>(Table2[[#This Row],[Close Price]]/Table2[[#This Row],[Current Month Low]])-1</f>
        <v>0.10526809148856398</v>
      </c>
      <c r="AH120" s="1">
        <f>(Table2[[#This Row],[Current Month High]]/Table2[[#This Row],[Close Price]])-1</f>
        <v>4.3168518361462294E-2</v>
      </c>
      <c r="AI120">
        <v>4.3168518361462196</v>
      </c>
      <c r="AJ120">
        <v>68.442857142857093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0.17</v>
      </c>
      <c r="AM120" t="s">
        <v>3188</v>
      </c>
      <c r="AN120">
        <v>4.7300000000000004</v>
      </c>
      <c r="AO120" t="s">
        <v>3188</v>
      </c>
      <c r="AP120">
        <v>9.7167132414214E-2</v>
      </c>
      <c r="AQ120">
        <f>(Table2[[#This Row],[Sharpe Ratio]]-AVERAGE(Table2[Sharpe Ratio]))/_xlfn.STDEV.P(Table2[Sharpe Ratio])</f>
        <v>0.42871016397978834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1.6493722791555563</v>
      </c>
      <c r="AS120">
        <f>_xlfn.RANK.AVG(Table2[[#This Row],[1Y Return vs Nifty Z-Score]],Table2[1Y Return vs Nifty Z-Score])</f>
        <v>252</v>
      </c>
      <c r="AT120">
        <f>_xlfn.RANK.AVG(Table2[[#This Row],[6M Return vs Nifty Z-Score]],Table2[6M Return vs Nifty Z-Score])</f>
        <v>59</v>
      </c>
      <c r="AU120">
        <f>_xlfn.RANK.AVG(Table2[[#This Row],[Sharpe Ratio Z-Score]],Table2[Sharpe Ratio Z-Score])</f>
        <v>241</v>
      </c>
      <c r="AV120">
        <f>(Table2[[#This Row],[Rank 1Y]]+Table2[[#This Row],[Rank 6M]]+Table2[[#This Row],[Rank Sharpe]])/3</f>
        <v>184</v>
      </c>
    </row>
    <row r="121" spans="1:48" x14ac:dyDescent="0.3">
      <c r="A121" t="s">
        <v>1672</v>
      </c>
      <c r="B121" t="s">
        <v>1673</v>
      </c>
      <c r="C121" t="s">
        <v>3161</v>
      </c>
      <c r="D121" t="s">
        <v>166</v>
      </c>
      <c r="E121">
        <v>5442.4919640809903</v>
      </c>
      <c r="F121">
        <v>148.29</v>
      </c>
      <c r="G121">
        <v>91.432288447934397</v>
      </c>
      <c r="H121">
        <f>(Table2[[#This Row],[1Y Return vs Nifty]]-AVERAGE(Table2[1Y Return vs Nifty]))/_xlfn.STDEV.P(Table2[1Y Return vs Nifty])</f>
        <v>1.426885297059765</v>
      </c>
      <c r="I121">
        <v>-9.2976059103610798</v>
      </c>
      <c r="J121">
        <f>(Table2[[#This Row],[1M Return vs Nifty]]-AVERAGE(Table2[1M Return vs Nifty]))/_xlfn.STDEV.P(Table2[1M Return vs Nifty])</f>
        <v>-1.2691108718499131</v>
      </c>
      <c r="K121">
        <v>3.3184872385985398</v>
      </c>
      <c r="L121">
        <f>(Table2[[#This Row],[6M Return vs Nifty]]-AVERAGE(Table2[6M Return vs Nifty]))/_xlfn.STDEV.P(Table2[6M Return vs Nifty])</f>
        <v>-7.9510890188490502E-2</v>
      </c>
      <c r="M121">
        <v>2.6082413986666402</v>
      </c>
      <c r="N121">
        <f>(Table2[[#This Row],[1W Return vs Nifty]]-AVERAGE(Table2[1W Return vs Nifty]))/_xlfn.STDEV.P(Table2[1W Return vs Nifty])</f>
        <v>-0.24169122836809187</v>
      </c>
      <c r="O121">
        <v>154.54</v>
      </c>
      <c r="P121">
        <v>168.134466745271</v>
      </c>
      <c r="Q121">
        <v>156.780842308318</v>
      </c>
      <c r="R121">
        <v>43.781720428737501</v>
      </c>
      <c r="S121" s="1">
        <f>(Table2[[#This Row],[Close Price]]-Table2[[#This Row],[20D EMA]])/Table2[[#This Row],[20D EMA]]</f>
        <v>-4.0442603856606703E-2</v>
      </c>
      <c r="T121" s="1">
        <f>(Table2[[#This Row],[Close Price]]-Table2[[#This Row],[50D EMA]])/Table2[[#This Row],[50D EMA]]</f>
        <v>-0.11802735708756253</v>
      </c>
      <c r="U121" s="1">
        <f>(Table2[[#This Row],[Close Price]]-Table2[[#This Row],[200D EMA]])/Table2[[#This Row],[200D EMA]]</f>
        <v>-5.4157396932594019E-2</v>
      </c>
      <c r="V121">
        <v>0.544227979465286</v>
      </c>
      <c r="W121">
        <v>145.81</v>
      </c>
      <c r="X121">
        <v>149.86000000000001</v>
      </c>
      <c r="Y121">
        <v>141.21</v>
      </c>
      <c r="Z121">
        <v>151.19999999999999</v>
      </c>
      <c r="AA121">
        <v>138.80000000000001</v>
      </c>
      <c r="AB121">
        <v>179</v>
      </c>
      <c r="AC121" s="1">
        <f>(Table2[[#This Row],[Close Price]]/Table2[[#This Row],[Day Low]])-1</f>
        <v>1.7008435635415875E-2</v>
      </c>
      <c r="AD121" s="1">
        <f>(Table2[[#This Row],[Day High]]/Table2[[#This Row],[Close Price]])-1</f>
        <v>1.0587362600310346E-2</v>
      </c>
      <c r="AE121" s="1">
        <f>(Table2[[#This Row],[Close Price]]/Table2[[#This Row],[Current Week Low]])-1</f>
        <v>5.0138092203101614E-2</v>
      </c>
      <c r="AF121" s="1">
        <f>(Table2[[#This Row],[Current Week High]]/Table2[[#This Row],[Close Price]])-1</f>
        <v>1.9623710297390184E-2</v>
      </c>
      <c r="AG121" s="1">
        <f>(Table2[[#This Row],[Close Price]]/Table2[[#This Row],[Current Month Low]])-1</f>
        <v>6.8371757925071996E-2</v>
      </c>
      <c r="AH121" s="1">
        <f>(Table2[[#This Row],[Current Month High]]/Table2[[#This Row],[Close Price]])-1</f>
        <v>0.20709420729651362</v>
      </c>
      <c r="AI121">
        <v>51.493694787241203</v>
      </c>
      <c r="AJ121">
        <v>121.16331096196799</v>
      </c>
      <c r="AK121" t="str">
        <f>IF(AND(Table2[[#This Row],[20D EMA]]&gt;Table2[[#This Row],[50D EMA]],Table2[[#This Row],[50D EMA]]&gt;Table2[[#This Row],[200D EMA]]),"Uptrend","Downtrend/NoTrend")</f>
        <v>Downtrend/NoTrend</v>
      </c>
      <c r="AL121">
        <v>-0.24</v>
      </c>
      <c r="AM121" t="s">
        <v>3189</v>
      </c>
      <c r="AN121">
        <v>-6.14</v>
      </c>
      <c r="AO121" t="s">
        <v>3189</v>
      </c>
      <c r="AP121">
        <v>0.115767650406132</v>
      </c>
      <c r="AQ121">
        <f>(Table2[[#This Row],[Sharpe Ratio]]-AVERAGE(Table2[Sharpe Ratio]))/_xlfn.STDEV.P(Table2[Sharpe Ratio])</f>
        <v>0.64447174626920056</v>
      </c>
      <c r="AR1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1">
        <f>_xlfn.RANK.AVG(Table2[[#This Row],[1Y Return vs Nifty Z-Score]],Table2[1Y Return vs Nifty Z-Score])</f>
        <v>59</v>
      </c>
      <c r="AT121">
        <f>_xlfn.RANK.AVG(Table2[[#This Row],[6M Return vs Nifty Z-Score]],Table2[6M Return vs Nifty Z-Score])</f>
        <v>322</v>
      </c>
      <c r="AU121">
        <f>_xlfn.RANK.AVG(Table2[[#This Row],[Sharpe Ratio Z-Score]],Table2[Sharpe Ratio Z-Score])</f>
        <v>184</v>
      </c>
      <c r="AV121">
        <f>(Table2[[#This Row],[Rank 1Y]]+Table2[[#This Row],[Rank 6M]]+Table2[[#This Row],[Rank Sharpe]])/3</f>
        <v>188.33333333333334</v>
      </c>
    </row>
    <row r="122" spans="1:48" x14ac:dyDescent="0.3">
      <c r="A122" t="s">
        <v>807</v>
      </c>
      <c r="B122" t="s">
        <v>808</v>
      </c>
      <c r="C122" t="s">
        <v>3146</v>
      </c>
      <c r="D122" t="s">
        <v>51</v>
      </c>
      <c r="E122">
        <v>19601.275634879999</v>
      </c>
      <c r="F122">
        <v>1440.15</v>
      </c>
      <c r="G122">
        <v>29.995897185765699</v>
      </c>
      <c r="H122">
        <f>(Table2[[#This Row],[1Y Return vs Nifty]]-AVERAGE(Table2[1Y Return vs Nifty]))/_xlfn.STDEV.P(Table2[1Y Return vs Nifty])</f>
        <v>0.23731026342139608</v>
      </c>
      <c r="I122">
        <v>11.353651613205001</v>
      </c>
      <c r="J122">
        <f>(Table2[[#This Row],[1M Return vs Nifty]]-AVERAGE(Table2[1M Return vs Nifty]))/_xlfn.STDEV.P(Table2[1M Return vs Nifty])</f>
        <v>0.76522296999073269</v>
      </c>
      <c r="K122">
        <v>51.611471606681597</v>
      </c>
      <c r="L122">
        <f>(Table2[[#This Row],[6M Return vs Nifty]]-AVERAGE(Table2[6M Return vs Nifty]))/_xlfn.STDEV.P(Table2[6M Return vs Nifty])</f>
        <v>1.4988282332827518</v>
      </c>
      <c r="M122">
        <v>1.7836036160381199</v>
      </c>
      <c r="N122">
        <f>(Table2[[#This Row],[1W Return vs Nifty]]-AVERAGE(Table2[1W Return vs Nifty]))/_xlfn.STDEV.P(Table2[1W Return vs Nifty])</f>
        <v>-0.40106164970385827</v>
      </c>
      <c r="O122">
        <v>1384.12</v>
      </c>
      <c r="P122">
        <v>1344.4638218478001</v>
      </c>
      <c r="Q122">
        <v>1150.74837023848</v>
      </c>
      <c r="R122">
        <v>62.8104445337922</v>
      </c>
      <c r="S122" s="1">
        <f>(Table2[[#This Row],[Close Price]]-Table2[[#This Row],[20D EMA]])/Table2[[#This Row],[20D EMA]]</f>
        <v>4.0480594168135861E-2</v>
      </c>
      <c r="T122" s="1">
        <f>(Table2[[#This Row],[Close Price]]-Table2[[#This Row],[50D EMA]])/Table2[[#This Row],[50D EMA]]</f>
        <v>7.1170511691933155E-2</v>
      </c>
      <c r="U122" s="1">
        <f>(Table2[[#This Row],[Close Price]]-Table2[[#This Row],[200D EMA]])/Table2[[#This Row],[200D EMA]]</f>
        <v>0.25148993233120526</v>
      </c>
      <c r="V122">
        <v>0.70839013841276299</v>
      </c>
      <c r="W122">
        <v>1409.55</v>
      </c>
      <c r="X122">
        <v>1464</v>
      </c>
      <c r="Y122">
        <v>1380</v>
      </c>
      <c r="Z122">
        <v>1496.7</v>
      </c>
      <c r="AA122">
        <v>1287</v>
      </c>
      <c r="AB122">
        <v>1496.7</v>
      </c>
      <c r="AC122" s="1">
        <f>(Table2[[#This Row],[Close Price]]/Table2[[#This Row],[Day Low]])-1</f>
        <v>2.1709056081728351E-2</v>
      </c>
      <c r="AD122" s="1">
        <f>(Table2[[#This Row],[Day High]]/Table2[[#This Row],[Close Price]])-1</f>
        <v>1.6560774919279098E-2</v>
      </c>
      <c r="AE122" s="1">
        <f>(Table2[[#This Row],[Close Price]]/Table2[[#This Row],[Current Week Low]])-1</f>
        <v>4.3586956521739273E-2</v>
      </c>
      <c r="AF122" s="1">
        <f>(Table2[[#This Row],[Current Week High]]/Table2[[#This Row],[Close Price]])-1</f>
        <v>3.9266743047599251E-2</v>
      </c>
      <c r="AG122" s="1">
        <f>(Table2[[#This Row],[Close Price]]/Table2[[#This Row],[Current Month Low]])-1</f>
        <v>0.11899766899766906</v>
      </c>
      <c r="AH122" s="1">
        <f>(Table2[[#This Row],[Current Month High]]/Table2[[#This Row],[Close Price]])-1</f>
        <v>3.9266743047599251E-2</v>
      </c>
      <c r="AI122">
        <v>5.6869076137902201</v>
      </c>
      <c r="AJ122">
        <v>77.983068652289404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0.03</v>
      </c>
      <c r="AM122" t="s">
        <v>3188</v>
      </c>
      <c r="AN122">
        <v>8.82</v>
      </c>
      <c r="AO122" t="s">
        <v>3188</v>
      </c>
      <c r="AP122">
        <v>8.7178274951819998E-2</v>
      </c>
      <c r="AQ122">
        <f>(Table2[[#This Row],[Sharpe Ratio]]-AVERAGE(Table2[Sharpe Ratio]))/_xlfn.STDEV.P(Table2[Sharpe Ratio])</f>
        <v>0.3128417944921224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2.413141611483145</v>
      </c>
      <c r="AS122">
        <f>_xlfn.RANK.AVG(Table2[[#This Row],[1Y Return vs Nifty Z-Score]],Table2[1Y Return vs Nifty Z-Score])</f>
        <v>237</v>
      </c>
      <c r="AT122">
        <f>_xlfn.RANK.AVG(Table2[[#This Row],[6M Return vs Nifty Z-Score]],Table2[6M Return vs Nifty Z-Score])</f>
        <v>58</v>
      </c>
      <c r="AU122">
        <f>_xlfn.RANK.AVG(Table2[[#This Row],[Sharpe Ratio Z-Score]],Table2[Sharpe Ratio Z-Score])</f>
        <v>271</v>
      </c>
      <c r="AV122">
        <f>(Table2[[#This Row],[Rank 1Y]]+Table2[[#This Row],[Rank 6M]]+Table2[[#This Row],[Rank Sharpe]])/3</f>
        <v>188.66666666666666</v>
      </c>
    </row>
    <row r="123" spans="1:48" x14ac:dyDescent="0.3">
      <c r="A123" t="s">
        <v>702</v>
      </c>
      <c r="B123" t="s">
        <v>703</v>
      </c>
      <c r="C123" t="s">
        <v>3142</v>
      </c>
      <c r="D123" t="s">
        <v>208</v>
      </c>
      <c r="E123">
        <v>24949.466984399998</v>
      </c>
      <c r="F123">
        <v>865.2</v>
      </c>
      <c r="G123">
        <v>73.926682129747903</v>
      </c>
      <c r="H123">
        <f>(Table2[[#This Row],[1Y Return vs Nifty]]-AVERAGE(Table2[1Y Return vs Nifty]))/_xlfn.STDEV.P(Table2[1Y Return vs Nifty])</f>
        <v>1.0879293167849291</v>
      </c>
      <c r="I123">
        <v>14.422203548246801</v>
      </c>
      <c r="J123">
        <f>(Table2[[#This Row],[1M Return vs Nifty]]-AVERAGE(Table2[1M Return vs Nifty]))/_xlfn.STDEV.P(Table2[1M Return vs Nifty])</f>
        <v>1.0675028209769295</v>
      </c>
      <c r="K123">
        <v>55.2259072088221</v>
      </c>
      <c r="L123">
        <f>(Table2[[#This Row],[6M Return vs Nifty]]-AVERAGE(Table2[6M Return vs Nifty]))/_xlfn.STDEV.P(Table2[6M Return vs Nifty])</f>
        <v>1.6169572989177183</v>
      </c>
      <c r="M123">
        <v>5.0989394687567202</v>
      </c>
      <c r="N123">
        <f>(Table2[[#This Row],[1W Return vs Nifty]]-AVERAGE(Table2[1W Return vs Nifty]))/_xlfn.STDEV.P(Table2[1W Return vs Nifty])</f>
        <v>0.23966386984870902</v>
      </c>
      <c r="O123">
        <v>823.92</v>
      </c>
      <c r="P123">
        <v>783.04952205373502</v>
      </c>
      <c r="Q123">
        <v>663.31982394987199</v>
      </c>
      <c r="R123">
        <v>64.976903340097493</v>
      </c>
      <c r="S123" s="1">
        <f>(Table2[[#This Row],[Close Price]]-Table2[[#This Row],[20D EMA]])/Table2[[#This Row],[20D EMA]]</f>
        <v>5.0101951645790961E-2</v>
      </c>
      <c r="T123" s="1">
        <f>(Table2[[#This Row],[Close Price]]-Table2[[#This Row],[50D EMA]])/Table2[[#This Row],[50D EMA]]</f>
        <v>0.1049109610983552</v>
      </c>
      <c r="U123" s="1">
        <f>(Table2[[#This Row],[Close Price]]-Table2[[#This Row],[200D EMA]])/Table2[[#This Row],[200D EMA]]</f>
        <v>0.30434817227079353</v>
      </c>
      <c r="V123">
        <v>0.79456566908744197</v>
      </c>
      <c r="W123">
        <v>859</v>
      </c>
      <c r="X123">
        <v>888</v>
      </c>
      <c r="Y123">
        <v>836</v>
      </c>
      <c r="Z123">
        <v>894.4</v>
      </c>
      <c r="AA123">
        <v>776.2</v>
      </c>
      <c r="AB123">
        <v>894.4</v>
      </c>
      <c r="AC123" s="1">
        <f>(Table2[[#This Row],[Close Price]]/Table2[[#This Row],[Day Low]])-1</f>
        <v>7.2176949941793467E-3</v>
      </c>
      <c r="AD123" s="1">
        <f>(Table2[[#This Row],[Day High]]/Table2[[#This Row],[Close Price]])-1</f>
        <v>2.6352288488210807E-2</v>
      </c>
      <c r="AE123" s="1">
        <f>(Table2[[#This Row],[Close Price]]/Table2[[#This Row],[Current Week Low]])-1</f>
        <v>3.4928229665071919E-2</v>
      </c>
      <c r="AF123" s="1">
        <f>(Table2[[#This Row],[Current Week High]]/Table2[[#This Row],[Close Price]])-1</f>
        <v>3.3749422098936499E-2</v>
      </c>
      <c r="AG123" s="1">
        <f>(Table2[[#This Row],[Close Price]]/Table2[[#This Row],[Current Month Low]])-1</f>
        <v>0.11466116980159757</v>
      </c>
      <c r="AH123" s="1">
        <f>(Table2[[#This Row],[Current Month High]]/Table2[[#This Row],[Close Price]])-1</f>
        <v>3.3749422098936499E-2</v>
      </c>
      <c r="AI123">
        <v>3.3749422098936499</v>
      </c>
      <c r="AJ123">
        <v>93.947545393409499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0.15</v>
      </c>
      <c r="AM123" t="s">
        <v>3188</v>
      </c>
      <c r="AN123">
        <v>8.9700000000000006</v>
      </c>
      <c r="AO123" t="s">
        <v>3188</v>
      </c>
      <c r="AP123">
        <v>2.9726118168163E-2</v>
      </c>
      <c r="AQ123">
        <f>(Table2[[#This Row],[Sharpe Ratio]]-AVERAGE(Table2[Sharpe Ratio]))/_xlfn.STDEV.P(Table2[Sharpe Ratio])</f>
        <v>-0.35358955214926246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3.6584637543790235</v>
      </c>
      <c r="AS123">
        <f>_xlfn.RANK.AVG(Table2[[#This Row],[1Y Return vs Nifty Z-Score]],Table2[1Y Return vs Nifty Z-Score])</f>
        <v>85</v>
      </c>
      <c r="AT123">
        <f>_xlfn.RANK.AVG(Table2[[#This Row],[6M Return vs Nifty Z-Score]],Table2[6M Return vs Nifty Z-Score])</f>
        <v>50</v>
      </c>
      <c r="AU123">
        <f>_xlfn.RANK.AVG(Table2[[#This Row],[Sharpe Ratio Z-Score]],Table2[Sharpe Ratio Z-Score])</f>
        <v>437</v>
      </c>
      <c r="AV123">
        <f>(Table2[[#This Row],[Rank 1Y]]+Table2[[#This Row],[Rank 6M]]+Table2[[#This Row],[Rank Sharpe]])/3</f>
        <v>190.66666666666666</v>
      </c>
    </row>
    <row r="124" spans="1:48" x14ac:dyDescent="0.3">
      <c r="A124" t="s">
        <v>1105</v>
      </c>
      <c r="B124" t="s">
        <v>1106</v>
      </c>
      <c r="C124" t="s">
        <v>3150</v>
      </c>
      <c r="D124" t="s">
        <v>269</v>
      </c>
      <c r="E124">
        <v>11443.10659162</v>
      </c>
      <c r="F124">
        <v>1719.85</v>
      </c>
      <c r="G124">
        <v>55.411804063143499</v>
      </c>
      <c r="H124">
        <f>(Table2[[#This Row],[1Y Return vs Nifty]]-AVERAGE(Table2[1Y Return vs Nifty]))/_xlfn.STDEV.P(Table2[1Y Return vs Nifty])</f>
        <v>0.72943110023271973</v>
      </c>
      <c r="I124">
        <v>-4.1586486932520597</v>
      </c>
      <c r="J124">
        <f>(Table2[[#This Row],[1M Return vs Nifty]]-AVERAGE(Table2[1M Return vs Nifty]))/_xlfn.STDEV.P(Table2[1M Return vs Nifty])</f>
        <v>-0.7628775557137808</v>
      </c>
      <c r="K124">
        <v>8.4966980248562791</v>
      </c>
      <c r="L124">
        <f>(Table2[[#This Row],[6M Return vs Nifty]]-AVERAGE(Table2[6M Return vs Nifty]))/_xlfn.STDEV.P(Table2[6M Return vs Nifty])</f>
        <v>8.9726376476124844E-2</v>
      </c>
      <c r="M124">
        <v>-1.75438006062241E-2</v>
      </c>
      <c r="N124">
        <f>(Table2[[#This Row],[1W Return vs Nifty]]-AVERAGE(Table2[1W Return vs Nifty]))/_xlfn.STDEV.P(Table2[1W Return vs Nifty])</f>
        <v>-0.74915341644715494</v>
      </c>
      <c r="O124">
        <v>1849.94</v>
      </c>
      <c r="P124">
        <v>1862.25260088238</v>
      </c>
      <c r="Q124">
        <v>1634.3123409325499</v>
      </c>
      <c r="R124">
        <v>34.472334983658897</v>
      </c>
      <c r="S124" s="1">
        <f>(Table2[[#This Row],[Close Price]]-Table2[[#This Row],[20D EMA]])/Table2[[#This Row],[20D EMA]]</f>
        <v>-7.0321199606473803E-2</v>
      </c>
      <c r="T124" s="1">
        <f>(Table2[[#This Row],[Close Price]]-Table2[[#This Row],[50D EMA]])/Table2[[#This Row],[50D EMA]]</f>
        <v>-7.6467929654068567E-2</v>
      </c>
      <c r="U124" s="1">
        <f>(Table2[[#This Row],[Close Price]]-Table2[[#This Row],[200D EMA]])/Table2[[#This Row],[200D EMA]]</f>
        <v>5.2338623973580009E-2</v>
      </c>
      <c r="V124">
        <v>1.94724077296043</v>
      </c>
      <c r="W124">
        <v>1710</v>
      </c>
      <c r="X124">
        <v>1750.55</v>
      </c>
      <c r="Y124">
        <v>1667.2</v>
      </c>
      <c r="Z124">
        <v>1800.95</v>
      </c>
      <c r="AA124">
        <v>1667.2</v>
      </c>
      <c r="AB124">
        <v>2328.9</v>
      </c>
      <c r="AC124" s="1">
        <f>(Table2[[#This Row],[Close Price]]/Table2[[#This Row],[Day Low]])-1</f>
        <v>5.7602339181286322E-3</v>
      </c>
      <c r="AD124" s="1">
        <f>(Table2[[#This Row],[Day High]]/Table2[[#This Row],[Close Price]])-1</f>
        <v>1.7850393929703223E-2</v>
      </c>
      <c r="AE124" s="1">
        <f>(Table2[[#This Row],[Close Price]]/Table2[[#This Row],[Current Week Low]])-1</f>
        <v>3.1579894433781064E-2</v>
      </c>
      <c r="AF124" s="1">
        <f>(Table2[[#This Row],[Current Week High]]/Table2[[#This Row],[Close Price]])-1</f>
        <v>4.7155275169346256E-2</v>
      </c>
      <c r="AG124" s="1">
        <f>(Table2[[#This Row],[Close Price]]/Table2[[#This Row],[Current Month Low]])-1</f>
        <v>3.1579894433781064E-2</v>
      </c>
      <c r="AH124" s="1">
        <f>(Table2[[#This Row],[Current Month High]]/Table2[[#This Row],[Close Price]])-1</f>
        <v>0.35412972061517012</v>
      </c>
      <c r="AI124">
        <v>35.412972061517003</v>
      </c>
      <c r="AJ124">
        <v>78.416930338710401</v>
      </c>
      <c r="AK124" t="str">
        <f>IF(AND(Table2[[#This Row],[20D EMA]]&gt;Table2[[#This Row],[50D EMA]],Table2[[#This Row],[50D EMA]]&gt;Table2[[#This Row],[200D EMA]]),"Uptrend","Downtrend/NoTrend")</f>
        <v>Downtrend/NoTrend</v>
      </c>
      <c r="AL124">
        <v>0.01</v>
      </c>
      <c r="AM124" t="s">
        <v>3188</v>
      </c>
      <c r="AN124">
        <v>-21.74</v>
      </c>
      <c r="AO124" t="s">
        <v>3189</v>
      </c>
      <c r="AP124">
        <v>0.115655455491273</v>
      </c>
      <c r="AQ124">
        <f>(Table2[[#This Row],[Sharpe Ratio]]-AVERAGE(Table2[Sharpe Ratio]))/_xlfn.STDEV.P(Table2[Sharpe Ratio])</f>
        <v>0.64317031195617114</v>
      </c>
      <c r="AR1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4">
        <f>_xlfn.RANK.AVG(Table2[[#This Row],[1Y Return vs Nifty Z-Score]],Table2[1Y Return vs Nifty Z-Score])</f>
        <v>126</v>
      </c>
      <c r="AT124">
        <f>_xlfn.RANK.AVG(Table2[[#This Row],[6M Return vs Nifty Z-Score]],Table2[6M Return vs Nifty Z-Score])</f>
        <v>266</v>
      </c>
      <c r="AU124">
        <f>_xlfn.RANK.AVG(Table2[[#This Row],[Sharpe Ratio Z-Score]],Table2[Sharpe Ratio Z-Score])</f>
        <v>185</v>
      </c>
      <c r="AV124">
        <f>(Table2[[#This Row],[Rank 1Y]]+Table2[[#This Row],[Rank 6M]]+Table2[[#This Row],[Rank Sharpe]])/3</f>
        <v>192.33333333333334</v>
      </c>
    </row>
    <row r="125" spans="1:48" x14ac:dyDescent="0.3">
      <c r="A125" t="s">
        <v>25</v>
      </c>
      <c r="B125" t="s">
        <v>26</v>
      </c>
      <c r="C125" t="s">
        <v>3143</v>
      </c>
      <c r="D125" t="s">
        <v>27</v>
      </c>
      <c r="E125">
        <v>974306.04282752995</v>
      </c>
      <c r="F125">
        <v>1627.15</v>
      </c>
      <c r="G125">
        <v>36.685565899746202</v>
      </c>
      <c r="H125">
        <f>(Table2[[#This Row],[1Y Return vs Nifty]]-AVERAGE(Table2[1Y Return vs Nifty]))/_xlfn.STDEV.P(Table2[1Y Return vs Nifty])</f>
        <v>0.36684037939946773</v>
      </c>
      <c r="I125">
        <v>-4.1753879943533398</v>
      </c>
      <c r="J125">
        <f>(Table2[[#This Row],[1M Return vs Nifty]]-AVERAGE(Table2[1M Return vs Nifty]))/_xlfn.STDEV.P(Table2[1M Return vs Nifty])</f>
        <v>-0.76452652680816746</v>
      </c>
      <c r="K125">
        <v>7.0281805254166398</v>
      </c>
      <c r="L125">
        <f>(Table2[[#This Row],[6M Return vs Nifty]]-AVERAGE(Table2[6M Return vs Nifty]))/_xlfn.STDEV.P(Table2[6M Return vs Nifty])</f>
        <v>4.173144194895588E-2</v>
      </c>
      <c r="M125">
        <v>1.0939474530803199</v>
      </c>
      <c r="N125">
        <f>(Table2[[#This Row],[1W Return vs Nifty]]-AVERAGE(Table2[1W Return vs Nifty]))/_xlfn.STDEV.P(Table2[1W Return vs Nifty])</f>
        <v>-0.53434537206381805</v>
      </c>
      <c r="O125">
        <v>1584.83</v>
      </c>
      <c r="P125">
        <v>1599.3964922556099</v>
      </c>
      <c r="Q125">
        <v>1437.2128852616099</v>
      </c>
      <c r="R125">
        <v>70.347724452639696</v>
      </c>
      <c r="S125" s="1">
        <f>(Table2[[#This Row],[Close Price]]-Table2[[#This Row],[20D EMA]])/Table2[[#This Row],[20D EMA]]</f>
        <v>2.6703179520831993E-2</v>
      </c>
      <c r="T125" s="1">
        <f>(Table2[[#This Row],[Close Price]]-Table2[[#This Row],[50D EMA]])/Table2[[#This Row],[50D EMA]]</f>
        <v>1.7352487565637786E-2</v>
      </c>
      <c r="U125" s="1">
        <f>(Table2[[#This Row],[Close Price]]-Table2[[#This Row],[200D EMA]])/Table2[[#This Row],[200D EMA]]</f>
        <v>0.13215656266803974</v>
      </c>
      <c r="V125">
        <v>1.13563425612459</v>
      </c>
      <c r="W125">
        <v>1551.15</v>
      </c>
      <c r="X125">
        <v>1648.9</v>
      </c>
      <c r="Y125">
        <v>1551.15</v>
      </c>
      <c r="Z125">
        <v>1648.9</v>
      </c>
      <c r="AA125">
        <v>1511</v>
      </c>
      <c r="AB125">
        <v>1648.9</v>
      </c>
      <c r="AC125" s="1">
        <f>(Table2[[#This Row],[Close Price]]/Table2[[#This Row],[Day Low]])-1</f>
        <v>4.8995906263095135E-2</v>
      </c>
      <c r="AD125" s="1">
        <f>(Table2[[#This Row],[Day High]]/Table2[[#This Row],[Close Price]])-1</f>
        <v>1.3366929908121605E-2</v>
      </c>
      <c r="AE125" s="1">
        <f>(Table2[[#This Row],[Close Price]]/Table2[[#This Row],[Current Week Low]])-1</f>
        <v>4.8995906263095135E-2</v>
      </c>
      <c r="AF125" s="1">
        <f>(Table2[[#This Row],[Current Week High]]/Table2[[#This Row],[Close Price]])-1</f>
        <v>1.3366929908121605E-2</v>
      </c>
      <c r="AG125" s="1">
        <f>(Table2[[#This Row],[Close Price]]/Table2[[#This Row],[Current Month Low]])-1</f>
        <v>7.6869622766379875E-2</v>
      </c>
      <c r="AH125" s="1">
        <f>(Table2[[#This Row],[Current Month High]]/Table2[[#This Row],[Close Price]])-1</f>
        <v>1.3366929908121605E-2</v>
      </c>
      <c r="AI125">
        <v>9.3322680760839294</v>
      </c>
      <c r="AJ125">
        <v>69.4947916666666</v>
      </c>
      <c r="AK125" t="str">
        <f>IF(AND(Table2[[#This Row],[20D EMA]]&gt;Table2[[#This Row],[50D EMA]],Table2[[#This Row],[50D EMA]]&gt;Table2[[#This Row],[200D EMA]]),"Uptrend","Downtrend/NoTrend")</f>
        <v>Downtrend/NoTrend</v>
      </c>
      <c r="AL125">
        <v>0.03</v>
      </c>
      <c r="AM125" t="s">
        <v>3188</v>
      </c>
      <c r="AN125">
        <v>4.2699999999999996</v>
      </c>
      <c r="AO125" t="s">
        <v>3188</v>
      </c>
      <c r="AP125">
        <v>0.15579460365761</v>
      </c>
      <c r="AQ125">
        <f>(Table2[[#This Row],[Sharpe Ratio]]-AVERAGE(Table2[Sharpe Ratio]))/_xlfn.STDEV.P(Table2[Sharpe Ratio])</f>
        <v>1.108774878661305</v>
      </c>
      <c r="AR1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5">
        <f>_xlfn.RANK.AVG(Table2[[#This Row],[1Y Return vs Nifty Z-Score]],Table2[1Y Return vs Nifty Z-Score])</f>
        <v>198</v>
      </c>
      <c r="AT125">
        <f>_xlfn.RANK.AVG(Table2[[#This Row],[6M Return vs Nifty Z-Score]],Table2[6M Return vs Nifty Z-Score])</f>
        <v>278</v>
      </c>
      <c r="AU125">
        <f>_xlfn.RANK.AVG(Table2[[#This Row],[Sharpe Ratio Z-Score]],Table2[Sharpe Ratio Z-Score])</f>
        <v>102</v>
      </c>
      <c r="AV125">
        <f>(Table2[[#This Row],[Rank 1Y]]+Table2[[#This Row],[Rank 6M]]+Table2[[#This Row],[Rank Sharpe]])/3</f>
        <v>192.66666666666666</v>
      </c>
    </row>
    <row r="126" spans="1:48" x14ac:dyDescent="0.3">
      <c r="A126" t="s">
        <v>129</v>
      </c>
      <c r="B126" t="s">
        <v>130</v>
      </c>
      <c r="C126" t="s">
        <v>3144</v>
      </c>
      <c r="D126" t="s">
        <v>131</v>
      </c>
      <c r="E126">
        <v>210056.83980603999</v>
      </c>
      <c r="F126">
        <v>630.70000000000005</v>
      </c>
      <c r="G126">
        <v>28.555279747417799</v>
      </c>
      <c r="H126">
        <f>(Table2[[#This Row],[1Y Return vs Nifty]]-AVERAGE(Table2[1Y Return vs Nifty]))/_xlfn.STDEV.P(Table2[1Y Return vs Nifty])</f>
        <v>0.20941600559675069</v>
      </c>
      <c r="I126">
        <v>7.8105401727542896</v>
      </c>
      <c r="J126">
        <f>(Table2[[#This Row],[1M Return vs Nifty]]-AVERAGE(Table2[1M Return vs Nifty]))/_xlfn.STDEV.P(Table2[1M Return vs Nifty])</f>
        <v>0.41619475703583575</v>
      </c>
      <c r="K126">
        <v>3.9567109967204099</v>
      </c>
      <c r="L126">
        <f>(Table2[[#This Row],[6M Return vs Nifty]]-AVERAGE(Table2[6M Return vs Nifty]))/_xlfn.STDEV.P(Table2[6M Return vs Nifty])</f>
        <v>-5.8652093819750374E-2</v>
      </c>
      <c r="M126">
        <v>0.69931895162365698</v>
      </c>
      <c r="N126">
        <f>(Table2[[#This Row],[1W Return vs Nifty]]-AVERAGE(Table2[1W Return vs Nifty]))/_xlfn.STDEV.P(Table2[1W Return vs Nifty])</f>
        <v>-0.61061171817735993</v>
      </c>
      <c r="O126">
        <v>608.1</v>
      </c>
      <c r="P126">
        <v>606.16641577737596</v>
      </c>
      <c r="Q126">
        <v>577.010022399945</v>
      </c>
      <c r="R126">
        <v>57.047236473093001</v>
      </c>
      <c r="S126" s="1">
        <f>(Table2[[#This Row],[Close Price]]-Table2[[#This Row],[20D EMA]])/Table2[[#This Row],[20D EMA]]</f>
        <v>3.7164939976977507E-2</v>
      </c>
      <c r="T126" s="1">
        <f>(Table2[[#This Row],[Close Price]]-Table2[[#This Row],[50D EMA]])/Table2[[#This Row],[50D EMA]]</f>
        <v>4.0473347886093421E-2</v>
      </c>
      <c r="U126" s="1">
        <f>(Table2[[#This Row],[Close Price]]-Table2[[#This Row],[200D EMA]])/Table2[[#This Row],[200D EMA]]</f>
        <v>9.3048604904198209E-2</v>
      </c>
      <c r="V126">
        <v>1.2023927435511099</v>
      </c>
      <c r="W126">
        <v>615.29999999999995</v>
      </c>
      <c r="X126">
        <v>629.20000000000005</v>
      </c>
      <c r="Y126">
        <v>595</v>
      </c>
      <c r="Z126">
        <v>638.6</v>
      </c>
      <c r="AA126">
        <v>565</v>
      </c>
      <c r="AB126">
        <v>639.6</v>
      </c>
      <c r="AC126" s="1">
        <f>(Table2[[#This Row],[Close Price]]/Table2[[#This Row],[Day Low]])-1</f>
        <v>2.5028441410694047E-2</v>
      </c>
      <c r="AD126" s="1">
        <f>(Table2[[#This Row],[Day High]]/Table2[[#This Row],[Close Price]])-1</f>
        <v>-2.3783098144918302E-3</v>
      </c>
      <c r="AE126" s="1">
        <f>(Table2[[#This Row],[Close Price]]/Table2[[#This Row],[Current Week Low]])-1</f>
        <v>6.0000000000000053E-2</v>
      </c>
      <c r="AF126" s="1">
        <f>(Table2[[#This Row],[Current Week High]]/Table2[[#This Row],[Close Price]])-1</f>
        <v>1.2525765022990187E-2</v>
      </c>
      <c r="AG126" s="1">
        <f>(Table2[[#This Row],[Close Price]]/Table2[[#This Row],[Current Month Low]])-1</f>
        <v>0.11628318584070807</v>
      </c>
      <c r="AH126" s="1">
        <f>(Table2[[#This Row],[Current Month High]]/Table2[[#This Row],[Close Price]])-1</f>
        <v>1.4111304899318222E-2</v>
      </c>
      <c r="AI126">
        <v>7.99429205644521</v>
      </c>
      <c r="AJ126">
        <v>49.518752074344498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0.14000000000000001</v>
      </c>
      <c r="AM126" t="s">
        <v>3188</v>
      </c>
      <c r="AN126">
        <v>5.15</v>
      </c>
      <c r="AO126" t="s">
        <v>3188</v>
      </c>
      <c r="AP126">
        <v>0.215275620645136</v>
      </c>
      <c r="AQ126">
        <f>(Table2[[#This Row],[Sharpe Ratio]]-AVERAGE(Table2[Sharpe Ratio]))/_xlfn.STDEV.P(Table2[Sharpe Ratio])</f>
        <v>1.7987405208540828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1.755087471489559</v>
      </c>
      <c r="AS126">
        <f>_xlfn.RANK.AVG(Table2[[#This Row],[1Y Return vs Nifty Z-Score]],Table2[1Y Return vs Nifty Z-Score])</f>
        <v>245</v>
      </c>
      <c r="AT126">
        <f>_xlfn.RANK.AVG(Table2[[#This Row],[6M Return vs Nifty Z-Score]],Table2[6M Return vs Nifty Z-Score])</f>
        <v>312</v>
      </c>
      <c r="AU126">
        <f>_xlfn.RANK.AVG(Table2[[#This Row],[Sharpe Ratio Z-Score]],Table2[Sharpe Ratio Z-Score])</f>
        <v>21</v>
      </c>
      <c r="AV126">
        <f>(Table2[[#This Row],[Rank 1Y]]+Table2[[#This Row],[Rank 6M]]+Table2[[#This Row],[Rank Sharpe]])/3</f>
        <v>192.66666666666666</v>
      </c>
    </row>
    <row r="127" spans="1:48" x14ac:dyDescent="0.3">
      <c r="A127" t="s">
        <v>433</v>
      </c>
      <c r="B127" t="s">
        <v>434</v>
      </c>
      <c r="C127" t="s">
        <v>3142</v>
      </c>
      <c r="D127" t="s">
        <v>24</v>
      </c>
      <c r="E127">
        <v>51712.558740990004</v>
      </c>
      <c r="F127">
        <v>210.78</v>
      </c>
      <c r="G127">
        <v>20.390355017875901</v>
      </c>
      <c r="H127">
        <f>(Table2[[#This Row],[1Y Return vs Nifty]]-AVERAGE(Table2[1Y Return vs Nifty]))/_xlfn.STDEV.P(Table2[1Y Return vs Nifty])</f>
        <v>5.1320935065150383E-2</v>
      </c>
      <c r="I127">
        <v>10.735929550179501</v>
      </c>
      <c r="J127">
        <f>(Table2[[#This Row],[1M Return vs Nifty]]-AVERAGE(Table2[1M Return vs Nifty]))/_xlfn.STDEV.P(Table2[1M Return vs Nifty])</f>
        <v>0.70437181377274583</v>
      </c>
      <c r="K127">
        <v>26.037349536939399</v>
      </c>
      <c r="L127">
        <f>(Table2[[#This Row],[6M Return vs Nifty]]-AVERAGE(Table2[6M Return vs Nifty]))/_xlfn.STDEV.P(Table2[6M Return vs Nifty])</f>
        <v>0.66300004955632774</v>
      </c>
      <c r="M127">
        <v>-1.3186547988801101</v>
      </c>
      <c r="N127">
        <f>(Table2[[#This Row],[1W Return vs Nifty]]-AVERAGE(Table2[1W Return vs Nifty]))/_xlfn.STDEV.P(Table2[1W Return vs Nifty])</f>
        <v>-1.0006075850138152</v>
      </c>
      <c r="O127">
        <v>206.18</v>
      </c>
      <c r="P127">
        <v>200.09010248228799</v>
      </c>
      <c r="Q127">
        <v>181.51357925880799</v>
      </c>
      <c r="R127">
        <v>59.965406169031297</v>
      </c>
      <c r="S127" s="1">
        <f>(Table2[[#This Row],[Close Price]]-Table2[[#This Row],[20D EMA]])/Table2[[#This Row],[20D EMA]]</f>
        <v>2.2310602386264401E-2</v>
      </c>
      <c r="T127" s="1">
        <f>(Table2[[#This Row],[Close Price]]-Table2[[#This Row],[50D EMA]])/Table2[[#This Row],[50D EMA]]</f>
        <v>5.3425418774315857E-2</v>
      </c>
      <c r="U127" s="1">
        <f>(Table2[[#This Row],[Close Price]]-Table2[[#This Row],[200D EMA]])/Table2[[#This Row],[200D EMA]]</f>
        <v>0.16123543406889126</v>
      </c>
      <c r="V127">
        <v>1.0970107416427</v>
      </c>
      <c r="W127">
        <v>208.79</v>
      </c>
      <c r="X127">
        <v>211.8</v>
      </c>
      <c r="Y127">
        <v>208.79</v>
      </c>
      <c r="Z127">
        <v>214.44</v>
      </c>
      <c r="AA127">
        <v>195.04</v>
      </c>
      <c r="AB127">
        <v>214.44</v>
      </c>
      <c r="AC127" s="1">
        <f>(Table2[[#This Row],[Close Price]]/Table2[[#This Row],[Day Low]])-1</f>
        <v>9.5311078116768755E-3</v>
      </c>
      <c r="AD127" s="1">
        <f>(Table2[[#This Row],[Day High]]/Table2[[#This Row],[Close Price]])-1</f>
        <v>4.8391688015940737E-3</v>
      </c>
      <c r="AE127" s="1">
        <f>(Table2[[#This Row],[Close Price]]/Table2[[#This Row],[Current Week Low]])-1</f>
        <v>9.5311078116768755E-3</v>
      </c>
      <c r="AF127" s="1">
        <f>(Table2[[#This Row],[Current Week High]]/Table2[[#This Row],[Close Price]])-1</f>
        <v>1.7364076288072905E-2</v>
      </c>
      <c r="AG127" s="1">
        <f>(Table2[[#This Row],[Close Price]]/Table2[[#This Row],[Current Month Low]])-1</f>
        <v>8.0701394585726005E-2</v>
      </c>
      <c r="AH127" s="1">
        <f>(Table2[[#This Row],[Current Month High]]/Table2[[#This Row],[Close Price]])-1</f>
        <v>1.7364076288072905E-2</v>
      </c>
      <c r="AI127">
        <v>1.73640762880729</v>
      </c>
      <c r="AJ127">
        <v>51.205164992826298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0.12</v>
      </c>
      <c r="AM127" t="s">
        <v>3188</v>
      </c>
      <c r="AN127">
        <v>1.47</v>
      </c>
      <c r="AO127" t="s">
        <v>3188</v>
      </c>
      <c r="AP127">
        <v>0.123047944675549</v>
      </c>
      <c r="AQ127">
        <f>(Table2[[#This Row],[Sharpe Ratio]]-AVERAGE(Table2[Sharpe Ratio]))/_xlfn.STDEV.P(Table2[Sharpe Ratio])</f>
        <v>0.72892142728262566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1.1470066406630344</v>
      </c>
      <c r="AS127">
        <f>_xlfn.RANK.AVG(Table2[[#This Row],[1Y Return vs Nifty Z-Score]],Table2[1Y Return vs Nifty Z-Score])</f>
        <v>288</v>
      </c>
      <c r="AT127">
        <f>_xlfn.RANK.AVG(Table2[[#This Row],[6M Return vs Nifty Z-Score]],Table2[6M Return vs Nifty Z-Score])</f>
        <v>135</v>
      </c>
      <c r="AU127">
        <f>_xlfn.RANK.AVG(Table2[[#This Row],[Sharpe Ratio Z-Score]],Table2[Sharpe Ratio Z-Score])</f>
        <v>160</v>
      </c>
      <c r="AV127">
        <f>(Table2[[#This Row],[Rank 1Y]]+Table2[[#This Row],[Rank 6M]]+Table2[[#This Row],[Rank Sharpe]])/3</f>
        <v>194.33333333333334</v>
      </c>
    </row>
    <row r="128" spans="1:48" x14ac:dyDescent="0.3">
      <c r="A128" t="s">
        <v>270</v>
      </c>
      <c r="B128" t="s">
        <v>271</v>
      </c>
      <c r="C128" t="s">
        <v>3146</v>
      </c>
      <c r="D128" t="s">
        <v>261</v>
      </c>
      <c r="E128">
        <v>95244.637892675004</v>
      </c>
      <c r="F128">
        <v>979.75</v>
      </c>
      <c r="G128">
        <v>39.215129327305803</v>
      </c>
      <c r="H128">
        <f>(Table2[[#This Row],[1Y Return vs Nifty]]-AVERAGE(Table2[1Y Return vs Nifty]))/_xlfn.STDEV.P(Table2[1Y Return vs Nifty])</f>
        <v>0.41581958272846514</v>
      </c>
      <c r="I128">
        <v>2.4588277612714999</v>
      </c>
      <c r="J128">
        <f>(Table2[[#This Row],[1M Return vs Nifty]]-AVERAGE(Table2[1M Return vs Nifty]))/_xlfn.STDEV.P(Table2[1M Return vs Nifty])</f>
        <v>-0.11099685141968858</v>
      </c>
      <c r="K128">
        <v>17.526218825074402</v>
      </c>
      <c r="L128">
        <f>(Table2[[#This Row],[6M Return vs Nifty]]-AVERAGE(Table2[6M Return vs Nifty]))/_xlfn.STDEV.P(Table2[6M Return vs Nifty])</f>
        <v>0.38483437470123699</v>
      </c>
      <c r="M128">
        <v>1.4588513506062799</v>
      </c>
      <c r="N128">
        <f>(Table2[[#This Row],[1W Return vs Nifty]]-AVERAGE(Table2[1W Return vs Nifty]))/_xlfn.STDEV.P(Table2[1W Return vs Nifty])</f>
        <v>-0.46382363619281802</v>
      </c>
      <c r="O128">
        <v>996.22</v>
      </c>
      <c r="P128">
        <v>978.02428837301898</v>
      </c>
      <c r="Q128">
        <v>878.45656496543995</v>
      </c>
      <c r="R128">
        <v>41.939824038526602</v>
      </c>
      <c r="S128" s="1">
        <f>(Table2[[#This Row],[Close Price]]-Table2[[#This Row],[20D EMA]])/Table2[[#This Row],[20D EMA]]</f>
        <v>-1.6532492822870476E-2</v>
      </c>
      <c r="T128" s="1">
        <f>(Table2[[#This Row],[Close Price]]-Table2[[#This Row],[50D EMA]])/Table2[[#This Row],[50D EMA]]</f>
        <v>1.7644874953482103E-3</v>
      </c>
      <c r="U128" s="1">
        <f>(Table2[[#This Row],[Close Price]]-Table2[[#This Row],[200D EMA]])/Table2[[#This Row],[200D EMA]]</f>
        <v>0.11530841600409135</v>
      </c>
      <c r="V128">
        <v>0.88406680932431703</v>
      </c>
      <c r="W128">
        <v>970.1</v>
      </c>
      <c r="X128">
        <v>984.15</v>
      </c>
      <c r="Y128">
        <v>964.05</v>
      </c>
      <c r="Z128">
        <v>1018.85</v>
      </c>
      <c r="AA128">
        <v>936.25</v>
      </c>
      <c r="AB128">
        <v>1109</v>
      </c>
      <c r="AC128" s="1">
        <f>(Table2[[#This Row],[Close Price]]/Table2[[#This Row],[Day Low]])-1</f>
        <v>9.9474281001958875E-3</v>
      </c>
      <c r="AD128" s="1">
        <f>(Table2[[#This Row],[Day High]]/Table2[[#This Row],[Close Price]])-1</f>
        <v>4.4909415667262476E-3</v>
      </c>
      <c r="AE128" s="1">
        <f>(Table2[[#This Row],[Close Price]]/Table2[[#This Row],[Current Week Low]])-1</f>
        <v>1.6285462372283677E-2</v>
      </c>
      <c r="AF128" s="1">
        <f>(Table2[[#This Row],[Current Week High]]/Table2[[#This Row],[Close Price]])-1</f>
        <v>3.9908139831589695E-2</v>
      </c>
      <c r="AG128" s="1">
        <f>(Table2[[#This Row],[Close Price]]/Table2[[#This Row],[Current Month Low]])-1</f>
        <v>4.6461949265687474E-2</v>
      </c>
      <c r="AH128" s="1">
        <f>(Table2[[#This Row],[Current Month High]]/Table2[[#This Row],[Close Price]])-1</f>
        <v>0.13192140852258238</v>
      </c>
      <c r="AI128">
        <v>14.1107425363613</v>
      </c>
      <c r="AJ128">
        <v>61.648242864213799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0.17</v>
      </c>
      <c r="AM128" t="s">
        <v>3188</v>
      </c>
      <c r="AN128">
        <v>-4.41</v>
      </c>
      <c r="AO128" t="s">
        <v>3189</v>
      </c>
      <c r="AP128">
        <v>0.10694924278949799</v>
      </c>
      <c r="AQ128">
        <f>(Table2[[#This Row],[Sharpe Ratio]]-AVERAGE(Table2[Sharpe Ratio]))/_xlfn.STDEV.P(Table2[Sharpe Ratio])</f>
        <v>0.5421803164571557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0.76801378627435124</v>
      </c>
      <c r="AS128">
        <f>_xlfn.RANK.AVG(Table2[[#This Row],[1Y Return vs Nifty Z-Score]],Table2[1Y Return vs Nifty Z-Score])</f>
        <v>183</v>
      </c>
      <c r="AT128">
        <f>_xlfn.RANK.AVG(Table2[[#This Row],[6M Return vs Nifty Z-Score]],Table2[6M Return vs Nifty Z-Score])</f>
        <v>187</v>
      </c>
      <c r="AU128">
        <f>_xlfn.RANK.AVG(Table2[[#This Row],[Sharpe Ratio Z-Score]],Table2[Sharpe Ratio Z-Score])</f>
        <v>215</v>
      </c>
      <c r="AV128">
        <f>(Table2[[#This Row],[Rank 1Y]]+Table2[[#This Row],[Rank 6M]]+Table2[[#This Row],[Rank Sharpe]])/3</f>
        <v>195</v>
      </c>
    </row>
    <row r="129" spans="1:48" x14ac:dyDescent="0.3">
      <c r="A129" t="s">
        <v>937</v>
      </c>
      <c r="B129" t="s">
        <v>938</v>
      </c>
      <c r="C129" t="s">
        <v>3146</v>
      </c>
      <c r="D129" t="s">
        <v>261</v>
      </c>
      <c r="E129">
        <v>16140.67488</v>
      </c>
      <c r="F129">
        <v>1589.4</v>
      </c>
      <c r="G129">
        <v>21.7982431090727</v>
      </c>
      <c r="H129">
        <f>(Table2[[#This Row],[1Y Return vs Nifty]]-AVERAGE(Table2[1Y Return vs Nifty]))/_xlfn.STDEV.P(Table2[1Y Return vs Nifty])</f>
        <v>7.8581464029126052E-2</v>
      </c>
      <c r="I129">
        <v>2.19584102809092</v>
      </c>
      <c r="J129">
        <f>(Table2[[#This Row],[1M Return vs Nifty]]-AVERAGE(Table2[1M Return vs Nifty]))/_xlfn.STDEV.P(Table2[1M Return vs Nifty])</f>
        <v>-0.13690340024141792</v>
      </c>
      <c r="K129">
        <v>15.8058733100649</v>
      </c>
      <c r="L129">
        <f>(Table2[[#This Row],[6M Return vs Nifty]]-AVERAGE(Table2[6M Return vs Nifty]))/_xlfn.STDEV.P(Table2[6M Return vs Nifty])</f>
        <v>0.32860905196010776</v>
      </c>
      <c r="M129">
        <v>-4.41004438920727</v>
      </c>
      <c r="N129">
        <f>(Table2[[#This Row],[1W Return vs Nifty]]-AVERAGE(Table2[1W Return vs Nifty]))/_xlfn.STDEV.P(Table2[1W Return vs Nifty])</f>
        <v>-1.598052999111923</v>
      </c>
      <c r="O129">
        <v>1568.63</v>
      </c>
      <c r="P129">
        <v>1491.2964712093799</v>
      </c>
      <c r="Q129">
        <v>1325.23151655365</v>
      </c>
      <c r="R129">
        <v>51.388188793508903</v>
      </c>
      <c r="S129" s="1">
        <f>(Table2[[#This Row],[Close Price]]-Table2[[#This Row],[20D EMA]])/Table2[[#This Row],[20D EMA]]</f>
        <v>1.3240853483613077E-2</v>
      </c>
      <c r="T129" s="1">
        <f>(Table2[[#This Row],[Close Price]]-Table2[[#This Row],[50D EMA]])/Table2[[#This Row],[50D EMA]]</f>
        <v>6.5784054803712022E-2</v>
      </c>
      <c r="U129" s="1">
        <f>(Table2[[#This Row],[Close Price]]-Table2[[#This Row],[200D EMA]])/Table2[[#This Row],[200D EMA]]</f>
        <v>0.19933761018100243</v>
      </c>
      <c r="V129">
        <v>0.90203452369413595</v>
      </c>
      <c r="W129">
        <v>1518.55</v>
      </c>
      <c r="X129">
        <v>1600</v>
      </c>
      <c r="Y129">
        <v>1515</v>
      </c>
      <c r="Z129">
        <v>1709.6</v>
      </c>
      <c r="AA129">
        <v>1515</v>
      </c>
      <c r="AB129">
        <v>1709.6</v>
      </c>
      <c r="AC129" s="1">
        <f>(Table2[[#This Row],[Close Price]]/Table2[[#This Row],[Day Low]])-1</f>
        <v>4.6656349807382202E-2</v>
      </c>
      <c r="AD129" s="1">
        <f>(Table2[[#This Row],[Day High]]/Table2[[#This Row],[Close Price]])-1</f>
        <v>6.6691833396248512E-3</v>
      </c>
      <c r="AE129" s="1">
        <f>(Table2[[#This Row],[Close Price]]/Table2[[#This Row],[Current Week Low]])-1</f>
        <v>4.9108910891089153E-2</v>
      </c>
      <c r="AF129" s="1">
        <f>(Table2[[#This Row],[Current Week High]]/Table2[[#This Row],[Close Price]])-1</f>
        <v>7.5626022398389114E-2</v>
      </c>
      <c r="AG129" s="1">
        <f>(Table2[[#This Row],[Close Price]]/Table2[[#This Row],[Current Month Low]])-1</f>
        <v>4.9108910891089153E-2</v>
      </c>
      <c r="AH129" s="1">
        <f>(Table2[[#This Row],[Current Month High]]/Table2[[#This Row],[Close Price]])-1</f>
        <v>7.5626022398389114E-2</v>
      </c>
      <c r="AI129">
        <v>7.5626022398389097</v>
      </c>
      <c r="AJ129">
        <v>48.681010289990603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0.27</v>
      </c>
      <c r="AM129" t="s">
        <v>3188</v>
      </c>
      <c r="AN129">
        <v>0.85</v>
      </c>
      <c r="AO129" t="s">
        <v>3188</v>
      </c>
      <c r="AP129">
        <v>0.15297631970839001</v>
      </c>
      <c r="AQ129">
        <f>(Table2[[#This Row],[Sharpe Ratio]]-AVERAGE(Table2[Sharpe Ratio]))/_xlfn.STDEV.P(Table2[Sharpe Ratio])</f>
        <v>1.0760834555251984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-0.25168242783890893</v>
      </c>
      <c r="AS129">
        <f>_xlfn.RANK.AVG(Table2[[#This Row],[1Y Return vs Nifty Z-Score]],Table2[1Y Return vs Nifty Z-Score])</f>
        <v>281</v>
      </c>
      <c r="AT129">
        <f>_xlfn.RANK.AVG(Table2[[#This Row],[6M Return vs Nifty Z-Score]],Table2[6M Return vs Nifty Z-Score])</f>
        <v>202</v>
      </c>
      <c r="AU129">
        <f>_xlfn.RANK.AVG(Table2[[#This Row],[Sharpe Ratio Z-Score]],Table2[Sharpe Ratio Z-Score])</f>
        <v>107</v>
      </c>
      <c r="AV129">
        <f>(Table2[[#This Row],[Rank 1Y]]+Table2[[#This Row],[Rank 6M]]+Table2[[#This Row],[Rank Sharpe]])/3</f>
        <v>196.66666666666666</v>
      </c>
    </row>
    <row r="130" spans="1:48" x14ac:dyDescent="0.3">
      <c r="A130" t="s">
        <v>1439</v>
      </c>
      <c r="B130" t="s">
        <v>1440</v>
      </c>
      <c r="C130" t="s">
        <v>3144</v>
      </c>
      <c r="D130" t="s">
        <v>123</v>
      </c>
      <c r="E130">
        <v>7413.3828089649996</v>
      </c>
      <c r="F130">
        <v>1228.8499999999999</v>
      </c>
      <c r="G130">
        <v>30.025660787009599</v>
      </c>
      <c r="H130">
        <f>(Table2[[#This Row],[1Y Return vs Nifty]]-AVERAGE(Table2[1Y Return vs Nifty]))/_xlfn.STDEV.P(Table2[1Y Return vs Nifty])</f>
        <v>0.23788656740383252</v>
      </c>
      <c r="I130">
        <v>1.4417746735299199</v>
      </c>
      <c r="J130">
        <f>(Table2[[#This Row],[1M Return vs Nifty]]-AVERAGE(Table2[1M Return vs Nifty]))/_xlfn.STDEV.P(Table2[1M Return vs Nifty])</f>
        <v>-0.21118569042768418</v>
      </c>
      <c r="K130">
        <v>36.539729172179001</v>
      </c>
      <c r="L130">
        <f>(Table2[[#This Row],[6M Return vs Nifty]]-AVERAGE(Table2[6M Return vs Nifty]))/_xlfn.STDEV.P(Table2[6M Return vs Nifty])</f>
        <v>1.0062448683379481</v>
      </c>
      <c r="M130">
        <v>1.7230691266956599</v>
      </c>
      <c r="N130">
        <f>(Table2[[#This Row],[1W Return vs Nifty]]-AVERAGE(Table2[1W Return vs Nifty]))/_xlfn.STDEV.P(Table2[1W Return vs Nifty])</f>
        <v>-0.41276061290331578</v>
      </c>
      <c r="O130">
        <v>1208.57</v>
      </c>
      <c r="P130">
        <v>1206.98846077693</v>
      </c>
      <c r="Q130">
        <v>1086.74277297052</v>
      </c>
      <c r="R130">
        <v>62.094514082799797</v>
      </c>
      <c r="S130" s="1">
        <f>(Table2[[#This Row],[Close Price]]-Table2[[#This Row],[20D EMA]])/Table2[[#This Row],[20D EMA]]</f>
        <v>1.6780161678678084E-2</v>
      </c>
      <c r="T130" s="1">
        <f>(Table2[[#This Row],[Close Price]]-Table2[[#This Row],[50D EMA]])/Table2[[#This Row],[50D EMA]]</f>
        <v>1.8112467462197461E-2</v>
      </c>
      <c r="U130" s="1">
        <f>(Table2[[#This Row],[Close Price]]-Table2[[#This Row],[200D EMA]])/Table2[[#This Row],[200D EMA]]</f>
        <v>0.13076436353106974</v>
      </c>
      <c r="V130">
        <v>0.729412337900883</v>
      </c>
      <c r="W130">
        <v>1210</v>
      </c>
      <c r="X130">
        <v>1234.9000000000001</v>
      </c>
      <c r="Y130">
        <v>1207.2</v>
      </c>
      <c r="Z130">
        <v>1265.95</v>
      </c>
      <c r="AA130">
        <v>1145.3499999999999</v>
      </c>
      <c r="AB130">
        <v>1273.8499999999999</v>
      </c>
      <c r="AC130" s="1">
        <f>(Table2[[#This Row],[Close Price]]/Table2[[#This Row],[Day Low]])-1</f>
        <v>1.5578512396694055E-2</v>
      </c>
      <c r="AD130" s="1">
        <f>(Table2[[#This Row],[Day High]]/Table2[[#This Row],[Close Price]])-1</f>
        <v>4.9233022744843424E-3</v>
      </c>
      <c r="AE130" s="1">
        <f>(Table2[[#This Row],[Close Price]]/Table2[[#This Row],[Current Week Low]])-1</f>
        <v>1.793406229290917E-2</v>
      </c>
      <c r="AF130" s="1">
        <f>(Table2[[#This Row],[Current Week High]]/Table2[[#This Row],[Close Price]])-1</f>
        <v>3.0190828823697169E-2</v>
      </c>
      <c r="AG130" s="1">
        <f>(Table2[[#This Row],[Close Price]]/Table2[[#This Row],[Current Month Low]])-1</f>
        <v>7.2903479285807871E-2</v>
      </c>
      <c r="AH130" s="1">
        <f>(Table2[[#This Row],[Current Month High]]/Table2[[#This Row],[Close Price]])-1</f>
        <v>3.6619603694511227E-2</v>
      </c>
      <c r="AI130">
        <v>9.5414411848476295</v>
      </c>
      <c r="AJ130">
        <v>55.334344583491301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0.05</v>
      </c>
      <c r="AM130" t="s">
        <v>3188</v>
      </c>
      <c r="AN130">
        <v>3.67</v>
      </c>
      <c r="AO130" t="s">
        <v>3188</v>
      </c>
      <c r="AP130">
        <v>8.7950114870544993E-2</v>
      </c>
      <c r="AQ130">
        <f>(Table2[[#This Row],[Sharpe Ratio]]-AVERAGE(Table2[Sharpe Ratio]))/_xlfn.STDEV.P(Table2[Sharpe Ratio])</f>
        <v>0.321794953872447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0.9419800862832276</v>
      </c>
      <c r="AS130">
        <f>_xlfn.RANK.AVG(Table2[[#This Row],[1Y Return vs Nifty Z-Score]],Table2[1Y Return vs Nifty Z-Score])</f>
        <v>236</v>
      </c>
      <c r="AT130">
        <f>_xlfn.RANK.AVG(Table2[[#This Row],[6M Return vs Nifty Z-Score]],Table2[6M Return vs Nifty Z-Score])</f>
        <v>90</v>
      </c>
      <c r="AU130">
        <f>_xlfn.RANK.AVG(Table2[[#This Row],[Sharpe Ratio Z-Score]],Table2[Sharpe Ratio Z-Score])</f>
        <v>267</v>
      </c>
      <c r="AV130">
        <f>(Table2[[#This Row],[Rank 1Y]]+Table2[[#This Row],[Rank 6M]]+Table2[[#This Row],[Rank Sharpe]])/3</f>
        <v>197.66666666666666</v>
      </c>
    </row>
    <row r="131" spans="1:48" x14ac:dyDescent="0.3">
      <c r="A131" t="s">
        <v>1892</v>
      </c>
      <c r="B131" t="s">
        <v>1893</v>
      </c>
      <c r="C131" t="s">
        <v>3156</v>
      </c>
      <c r="D131" t="s">
        <v>266</v>
      </c>
      <c r="E131">
        <v>3950.5325925000002</v>
      </c>
      <c r="F131">
        <v>1275.95</v>
      </c>
      <c r="G131">
        <v>53.4064970529394</v>
      </c>
      <c r="H131">
        <f>(Table2[[#This Row],[1Y Return vs Nifty]]-AVERAGE(Table2[1Y Return vs Nifty]))/_xlfn.STDEV.P(Table2[1Y Return vs Nifty])</f>
        <v>0.69060292193137263</v>
      </c>
      <c r="I131">
        <v>5.0546348044607896</v>
      </c>
      <c r="J131">
        <f>(Table2[[#This Row],[1M Return vs Nifty]]-AVERAGE(Table2[1M Return vs Nifty]))/_xlfn.STDEV.P(Table2[1M Return vs Nifty])</f>
        <v>0.14471339328682317</v>
      </c>
      <c r="K131">
        <v>59.846107579280499</v>
      </c>
      <c r="L131">
        <f>(Table2[[#This Row],[6M Return vs Nifty]]-AVERAGE(Table2[6M Return vs Nifty]))/_xlfn.STDEV.P(Table2[6M Return vs Nifty])</f>
        <v>1.7679573478563024</v>
      </c>
      <c r="M131">
        <v>11.9871361397395</v>
      </c>
      <c r="N131">
        <f>(Table2[[#This Row],[1W Return vs Nifty]]-AVERAGE(Table2[1W Return vs Nifty]))/_xlfn.STDEV.P(Table2[1W Return vs Nifty])</f>
        <v>1.5708844721827526</v>
      </c>
      <c r="O131">
        <v>1209.22</v>
      </c>
      <c r="P131">
        <v>1230.92811829264</v>
      </c>
      <c r="Q131">
        <v>1079.1861389724199</v>
      </c>
      <c r="R131">
        <v>69.123595775259503</v>
      </c>
      <c r="S131" s="1">
        <f>(Table2[[#This Row],[Close Price]]-Table2[[#This Row],[20D EMA]])/Table2[[#This Row],[20D EMA]]</f>
        <v>5.518433370271747E-2</v>
      </c>
      <c r="T131" s="1">
        <f>(Table2[[#This Row],[Close Price]]-Table2[[#This Row],[50D EMA]])/Table2[[#This Row],[50D EMA]]</f>
        <v>3.6575557124982831E-2</v>
      </c>
      <c r="U131" s="1">
        <f>(Table2[[#This Row],[Close Price]]-Table2[[#This Row],[200D EMA]])/Table2[[#This Row],[200D EMA]]</f>
        <v>0.18232615664887508</v>
      </c>
      <c r="V131">
        <v>0.44282486516861402</v>
      </c>
      <c r="W131">
        <v>1246.9000000000001</v>
      </c>
      <c r="X131">
        <v>1283.8</v>
      </c>
      <c r="Y131">
        <v>1140</v>
      </c>
      <c r="Z131">
        <v>1283.8</v>
      </c>
      <c r="AA131">
        <v>1090.8</v>
      </c>
      <c r="AB131">
        <v>1337.65</v>
      </c>
      <c r="AC131" s="1">
        <f>(Table2[[#This Row],[Close Price]]/Table2[[#This Row],[Day Low]])-1</f>
        <v>2.3297778490656729E-2</v>
      </c>
      <c r="AD131" s="1">
        <f>(Table2[[#This Row],[Day High]]/Table2[[#This Row],[Close Price]])-1</f>
        <v>6.1522786943062346E-3</v>
      </c>
      <c r="AE131" s="1">
        <f>(Table2[[#This Row],[Close Price]]/Table2[[#This Row],[Current Week Low]])-1</f>
        <v>0.11925438596491222</v>
      </c>
      <c r="AF131" s="1">
        <f>(Table2[[#This Row],[Current Week High]]/Table2[[#This Row],[Close Price]])-1</f>
        <v>6.1522786943062346E-3</v>
      </c>
      <c r="AG131" s="1">
        <f>(Table2[[#This Row],[Close Price]]/Table2[[#This Row],[Current Month Low]])-1</f>
        <v>0.16973780711404474</v>
      </c>
      <c r="AH131" s="1">
        <f>(Table2[[#This Row],[Current Month High]]/Table2[[#This Row],[Close Price]])-1</f>
        <v>4.8356126807476807E-2</v>
      </c>
      <c r="AI131">
        <v>21.395822720325999</v>
      </c>
      <c r="AJ131">
        <v>88.040674968683206</v>
      </c>
      <c r="AK131" t="str">
        <f>IF(AND(Table2[[#This Row],[20D EMA]]&gt;Table2[[#This Row],[50D EMA]],Table2[[#This Row],[50D EMA]]&gt;Table2[[#This Row],[200D EMA]]),"Uptrend","Downtrend/NoTrend")</f>
        <v>Downtrend/NoTrend</v>
      </c>
      <c r="AL131">
        <v>0.1</v>
      </c>
      <c r="AM131" t="s">
        <v>3188</v>
      </c>
      <c r="AN131">
        <v>9.6300000000000008</v>
      </c>
      <c r="AO131" t="s">
        <v>3188</v>
      </c>
      <c r="AP131">
        <v>3.5147700583699003E-2</v>
      </c>
      <c r="AQ131">
        <f>(Table2[[#This Row],[Sharpe Ratio]]-AVERAGE(Table2[Sharpe Ratio]))/_xlfn.STDEV.P(Table2[Sharpe Ratio])</f>
        <v>-0.29070048631804363</v>
      </c>
      <c r="AR1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1">
        <f>_xlfn.RANK.AVG(Table2[[#This Row],[1Y Return vs Nifty Z-Score]],Table2[1Y Return vs Nifty Z-Score])</f>
        <v>133</v>
      </c>
      <c r="AT131">
        <f>_xlfn.RANK.AVG(Table2[[#This Row],[6M Return vs Nifty Z-Score]],Table2[6M Return vs Nifty Z-Score])</f>
        <v>43</v>
      </c>
      <c r="AU131">
        <f>_xlfn.RANK.AVG(Table2[[#This Row],[Sharpe Ratio Z-Score]],Table2[Sharpe Ratio Z-Score])</f>
        <v>422</v>
      </c>
      <c r="AV131">
        <f>(Table2[[#This Row],[Rank 1Y]]+Table2[[#This Row],[Rank 6M]]+Table2[[#This Row],[Rank Sharpe]])/3</f>
        <v>199.33333333333334</v>
      </c>
    </row>
    <row r="132" spans="1:48" x14ac:dyDescent="0.3">
      <c r="A132" t="s">
        <v>672</v>
      </c>
      <c r="B132" t="s">
        <v>673</v>
      </c>
      <c r="C132" t="s">
        <v>3145</v>
      </c>
      <c r="D132" t="s">
        <v>46</v>
      </c>
      <c r="E132">
        <v>26789.4</v>
      </c>
      <c r="F132">
        <v>99.22</v>
      </c>
      <c r="G132">
        <v>91.553036263419102</v>
      </c>
      <c r="H132">
        <f>(Table2[[#This Row],[1Y Return vs Nifty]]-AVERAGE(Table2[1Y Return vs Nifty]))/_xlfn.STDEV.P(Table2[1Y Return vs Nifty])</f>
        <v>1.4292233020062799</v>
      </c>
      <c r="I132">
        <v>6.0574461809955702</v>
      </c>
      <c r="J132">
        <f>(Table2[[#This Row],[1M Return vs Nifty]]-AVERAGE(Table2[1M Return vs Nifty]))/_xlfn.STDEV.P(Table2[1M Return vs Nifty])</f>
        <v>0.24349929617624819</v>
      </c>
      <c r="K132">
        <v>-2.1418021398184601</v>
      </c>
      <c r="L132">
        <f>(Table2[[#This Row],[6M Return vs Nifty]]-AVERAGE(Table2[6M Return vs Nifty]))/_xlfn.STDEV.P(Table2[6M Return vs Nifty])</f>
        <v>-0.2579672118302278</v>
      </c>
      <c r="M132">
        <v>10.355086270512199</v>
      </c>
      <c r="N132">
        <f>(Table2[[#This Row],[1W Return vs Nifty]]-AVERAGE(Table2[1W Return vs Nifty]))/_xlfn.STDEV.P(Table2[1W Return vs Nifty])</f>
        <v>1.2554726868160053</v>
      </c>
      <c r="O132">
        <v>95.77</v>
      </c>
      <c r="P132">
        <v>101.55810424356601</v>
      </c>
      <c r="Q132">
        <v>97.326402642160005</v>
      </c>
      <c r="R132">
        <v>68.403251851908607</v>
      </c>
      <c r="S132" s="1">
        <f>(Table2[[#This Row],[Close Price]]-Table2[[#This Row],[20D EMA]])/Table2[[#This Row],[20D EMA]]</f>
        <v>3.6023807037694505E-2</v>
      </c>
      <c r="T132" s="1">
        <f>(Table2[[#This Row],[Close Price]]-Table2[[#This Row],[50D EMA]])/Table2[[#This Row],[50D EMA]]</f>
        <v>-2.3022330526754918E-2</v>
      </c>
      <c r="U132" s="1">
        <f>(Table2[[#This Row],[Close Price]]-Table2[[#This Row],[200D EMA]])/Table2[[#This Row],[200D EMA]]</f>
        <v>1.9456152764653015E-2</v>
      </c>
      <c r="V132">
        <v>0.502403602991497</v>
      </c>
      <c r="W132">
        <v>96.5</v>
      </c>
      <c r="X132">
        <v>100.38</v>
      </c>
      <c r="Y132">
        <v>92.76</v>
      </c>
      <c r="Z132">
        <v>100.5</v>
      </c>
      <c r="AA132">
        <v>86.77</v>
      </c>
      <c r="AB132">
        <v>101.89</v>
      </c>
      <c r="AC132" s="1">
        <f>(Table2[[#This Row],[Close Price]]/Table2[[#This Row],[Day Low]])-1</f>
        <v>2.8186528497409213E-2</v>
      </c>
      <c r="AD132" s="1">
        <f>(Table2[[#This Row],[Day High]]/Table2[[#This Row],[Close Price]])-1</f>
        <v>1.1691191292078074E-2</v>
      </c>
      <c r="AE132" s="1">
        <f>(Table2[[#This Row],[Close Price]]/Table2[[#This Row],[Current Week Low]])-1</f>
        <v>6.9642087106511319E-2</v>
      </c>
      <c r="AF132" s="1">
        <f>(Table2[[#This Row],[Current Week High]]/Table2[[#This Row],[Close Price]])-1</f>
        <v>1.290062487401733E-2</v>
      </c>
      <c r="AG132" s="1">
        <f>(Table2[[#This Row],[Close Price]]/Table2[[#This Row],[Current Month Low]])-1</f>
        <v>0.14348277054281433</v>
      </c>
      <c r="AH132" s="1">
        <f>(Table2[[#This Row],[Current Month High]]/Table2[[#This Row],[Close Price]])-1</f>
        <v>2.6909897198145627E-2</v>
      </c>
      <c r="AI132">
        <v>40.932607673184101</v>
      </c>
      <c r="AJ132">
        <v>117.428780131482</v>
      </c>
      <c r="AK132" t="str">
        <f>IF(AND(Table2[[#This Row],[20D EMA]]&gt;Table2[[#This Row],[50D EMA]],Table2[[#This Row],[50D EMA]]&gt;Table2[[#This Row],[200D EMA]]),"Uptrend","Downtrend/NoTrend")</f>
        <v>Downtrend/NoTrend</v>
      </c>
      <c r="AL132">
        <v>-0.16</v>
      </c>
      <c r="AM132" t="s">
        <v>3189</v>
      </c>
      <c r="AN132">
        <v>4.9400000000000004</v>
      </c>
      <c r="AO132" t="s">
        <v>3188</v>
      </c>
      <c r="AP132">
        <v>0.125553239065432</v>
      </c>
      <c r="AQ132">
        <f>(Table2[[#This Row],[Sharpe Ratio]]-AVERAGE(Table2[Sharpe Ratio]))/_xlfn.STDEV.P(Table2[Sharpe Ratio])</f>
        <v>0.75798224601341668</v>
      </c>
      <c r="AR1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2">
        <f>_xlfn.RANK.AVG(Table2[[#This Row],[1Y Return vs Nifty Z-Score]],Table2[1Y Return vs Nifty Z-Score])</f>
        <v>58</v>
      </c>
      <c r="AT132">
        <f>_xlfn.RANK.AVG(Table2[[#This Row],[6M Return vs Nifty Z-Score]],Table2[6M Return vs Nifty Z-Score])</f>
        <v>389</v>
      </c>
      <c r="AU132">
        <f>_xlfn.RANK.AVG(Table2[[#This Row],[Sharpe Ratio Z-Score]],Table2[Sharpe Ratio Z-Score])</f>
        <v>154</v>
      </c>
      <c r="AV132">
        <f>(Table2[[#This Row],[Rank 1Y]]+Table2[[#This Row],[Rank 6M]]+Table2[[#This Row],[Rank Sharpe]])/3</f>
        <v>200.33333333333334</v>
      </c>
    </row>
    <row r="133" spans="1:48" x14ac:dyDescent="0.3">
      <c r="A133" t="s">
        <v>49</v>
      </c>
      <c r="B133" t="s">
        <v>50</v>
      </c>
      <c r="C133" t="s">
        <v>3146</v>
      </c>
      <c r="D133" t="s">
        <v>51</v>
      </c>
      <c r="E133">
        <v>427297.56480729999</v>
      </c>
      <c r="F133">
        <v>1780.9</v>
      </c>
      <c r="G133">
        <v>24.180828168735498</v>
      </c>
      <c r="H133">
        <f>(Table2[[#This Row],[1Y Return vs Nifty]]-AVERAGE(Table2[1Y Return vs Nifty]))/_xlfn.STDEV.P(Table2[1Y Return vs Nifty])</f>
        <v>0.12471476782947363</v>
      </c>
      <c r="I133">
        <v>-7.2817078469712797</v>
      </c>
      <c r="J133">
        <f>(Table2[[#This Row],[1M Return vs Nifty]]-AVERAGE(Table2[1M Return vs Nifty]))/_xlfn.STDEV.P(Table2[1M Return vs Nifty])</f>
        <v>-1.0705268559673431</v>
      </c>
      <c r="K133">
        <v>14.1341120350304</v>
      </c>
      <c r="L133">
        <f>(Table2[[#This Row],[6M Return vs Nifty]]-AVERAGE(Table2[6M Return vs Nifty]))/_xlfn.STDEV.P(Table2[6M Return vs Nifty])</f>
        <v>0.27397158732590754</v>
      </c>
      <c r="M133">
        <v>-3.53664697226252</v>
      </c>
      <c r="N133">
        <f>(Table2[[#This Row],[1W Return vs Nifty]]-AVERAGE(Table2[1W Return vs Nifty]))/_xlfn.STDEV.P(Table2[1W Return vs Nifty])</f>
        <v>-1.4292592362450591</v>
      </c>
      <c r="O133">
        <v>1792.28</v>
      </c>
      <c r="P133">
        <v>1811.47532024047</v>
      </c>
      <c r="Q133">
        <v>1655.0962062976901</v>
      </c>
      <c r="R133">
        <v>50.039948344848298</v>
      </c>
      <c r="S133" s="1">
        <f>(Table2[[#This Row],[Close Price]]-Table2[[#This Row],[20D EMA]])/Table2[[#This Row],[20D EMA]]</f>
        <v>-6.3494543263328731E-3</v>
      </c>
      <c r="T133" s="1">
        <f>(Table2[[#This Row],[Close Price]]-Table2[[#This Row],[50D EMA]])/Table2[[#This Row],[50D EMA]]</f>
        <v>-1.687868440648203E-2</v>
      </c>
      <c r="U133" s="1">
        <f>(Table2[[#This Row],[Close Price]]-Table2[[#This Row],[200D EMA]])/Table2[[#This Row],[200D EMA]]</f>
        <v>7.6009958347812573E-2</v>
      </c>
      <c r="V133">
        <v>1.06345188667081</v>
      </c>
      <c r="W133">
        <v>1739.2</v>
      </c>
      <c r="X133">
        <v>1795.8</v>
      </c>
      <c r="Y133">
        <v>1723.4</v>
      </c>
      <c r="Z133">
        <v>1830</v>
      </c>
      <c r="AA133">
        <v>1723.4</v>
      </c>
      <c r="AB133">
        <v>1864.95</v>
      </c>
      <c r="AC133" s="1">
        <f>(Table2[[#This Row],[Close Price]]/Table2[[#This Row],[Day Low]])-1</f>
        <v>2.3976540938362545E-2</v>
      </c>
      <c r="AD133" s="1">
        <f>(Table2[[#This Row],[Day High]]/Table2[[#This Row],[Close Price]])-1</f>
        <v>8.3665562356112222E-3</v>
      </c>
      <c r="AE133" s="1">
        <f>(Table2[[#This Row],[Close Price]]/Table2[[#This Row],[Current Week Low]])-1</f>
        <v>3.3364279911802353E-2</v>
      </c>
      <c r="AF133" s="1">
        <f>(Table2[[#This Row],[Current Week High]]/Table2[[#This Row],[Close Price]])-1</f>
        <v>2.7570329608624711E-2</v>
      </c>
      <c r="AG133" s="1">
        <f>(Table2[[#This Row],[Close Price]]/Table2[[#This Row],[Current Month Low]])-1</f>
        <v>3.3364279911802353E-2</v>
      </c>
      <c r="AH133" s="1">
        <f>(Table2[[#This Row],[Current Month High]]/Table2[[#This Row],[Close Price]])-1</f>
        <v>4.7195238362625513E-2</v>
      </c>
      <c r="AI133">
        <v>10.0763658824189</v>
      </c>
      <c r="AJ133">
        <v>50.350358801181898</v>
      </c>
      <c r="AK133" t="str">
        <f>IF(AND(Table2[[#This Row],[20D EMA]]&gt;Table2[[#This Row],[50D EMA]],Table2[[#This Row],[50D EMA]]&gt;Table2[[#This Row],[200D EMA]]),"Uptrend","Downtrend/NoTrend")</f>
        <v>Downtrend/NoTrend</v>
      </c>
      <c r="AL133">
        <v>0.01</v>
      </c>
      <c r="AM133" t="s">
        <v>3188</v>
      </c>
      <c r="AN133">
        <v>-0.76</v>
      </c>
      <c r="AO133" t="s">
        <v>3189</v>
      </c>
      <c r="AP133">
        <v>0.14479946383853801</v>
      </c>
      <c r="AQ133">
        <f>(Table2[[#This Row],[Sharpe Ratio]]-AVERAGE(Table2[Sharpe Ratio]))/_xlfn.STDEV.P(Table2[Sharpe Ratio])</f>
        <v>0.98123387330397682</v>
      </c>
      <c r="AR1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3">
        <f>_xlfn.RANK.AVG(Table2[[#This Row],[1Y Return vs Nifty Z-Score]],Table2[1Y Return vs Nifty Z-Score])</f>
        <v>264</v>
      </c>
      <c r="AT133">
        <f>_xlfn.RANK.AVG(Table2[[#This Row],[6M Return vs Nifty Z-Score]],Table2[6M Return vs Nifty Z-Score])</f>
        <v>216</v>
      </c>
      <c r="AU133">
        <f>_xlfn.RANK.AVG(Table2[[#This Row],[Sharpe Ratio Z-Score]],Table2[Sharpe Ratio Z-Score])</f>
        <v>122</v>
      </c>
      <c r="AV133">
        <f>(Table2[[#This Row],[Rank 1Y]]+Table2[[#This Row],[Rank 6M]]+Table2[[#This Row],[Rank Sharpe]])/3</f>
        <v>200.66666666666666</v>
      </c>
    </row>
    <row r="134" spans="1:48" x14ac:dyDescent="0.3">
      <c r="A134" t="s">
        <v>716</v>
      </c>
      <c r="B134" t="s">
        <v>717</v>
      </c>
      <c r="C134" t="s">
        <v>3142</v>
      </c>
      <c r="D134" t="s">
        <v>421</v>
      </c>
      <c r="E134">
        <v>24329.420665559999</v>
      </c>
      <c r="F134">
        <v>4928.3999999999996</v>
      </c>
      <c r="G134">
        <v>55.688190342650998</v>
      </c>
      <c r="H134">
        <f>(Table2[[#This Row],[1Y Return vs Nifty]]-AVERAGE(Table2[1Y Return vs Nifty]))/_xlfn.STDEV.P(Table2[1Y Return vs Nifty])</f>
        <v>0.73478268763861554</v>
      </c>
      <c r="I134">
        <v>14.269239093165</v>
      </c>
      <c r="J134">
        <f>(Table2[[#This Row],[1M Return vs Nifty]]-AVERAGE(Table2[1M Return vs Nifty]))/_xlfn.STDEV.P(Table2[1M Return vs Nifty])</f>
        <v>1.0524344520305582</v>
      </c>
      <c r="K134">
        <v>35.640219886171103</v>
      </c>
      <c r="L134">
        <f>(Table2[[#This Row],[6M Return vs Nifty]]-AVERAGE(Table2[6M Return vs Nifty]))/_xlfn.STDEV.P(Table2[6M Return vs Nifty])</f>
        <v>0.97684658789184986</v>
      </c>
      <c r="M134">
        <v>6.10637342041798</v>
      </c>
      <c r="N134">
        <f>(Table2[[#This Row],[1W Return vs Nifty]]-AVERAGE(Table2[1W Return vs Nifty]))/_xlfn.STDEV.P(Table2[1W Return vs Nifty])</f>
        <v>0.43436168351478183</v>
      </c>
      <c r="O134">
        <v>4647.25</v>
      </c>
      <c r="P134">
        <v>4536.1063660812897</v>
      </c>
      <c r="Q134">
        <v>3925.9207480048799</v>
      </c>
      <c r="R134">
        <v>74.422613727764002</v>
      </c>
      <c r="S134" s="1">
        <f>(Table2[[#This Row],[Close Price]]-Table2[[#This Row],[20D EMA]])/Table2[[#This Row],[20D EMA]]</f>
        <v>6.0498144063693506E-2</v>
      </c>
      <c r="T134" s="1">
        <f>(Table2[[#This Row],[Close Price]]-Table2[[#This Row],[50D EMA]])/Table2[[#This Row],[50D EMA]]</f>
        <v>8.6482459241274276E-2</v>
      </c>
      <c r="U134" s="1">
        <f>(Table2[[#This Row],[Close Price]]-Table2[[#This Row],[200D EMA]])/Table2[[#This Row],[200D EMA]]</f>
        <v>0.25534882549643195</v>
      </c>
      <c r="V134">
        <v>1.0833023637228401</v>
      </c>
      <c r="W134">
        <v>4906</v>
      </c>
      <c r="X134">
        <v>5098.8</v>
      </c>
      <c r="Y134">
        <v>4465.1499999999996</v>
      </c>
      <c r="Z134">
        <v>5098.8</v>
      </c>
      <c r="AA134">
        <v>4420</v>
      </c>
      <c r="AB134">
        <v>5098.8</v>
      </c>
      <c r="AC134" s="1">
        <f>(Table2[[#This Row],[Close Price]]/Table2[[#This Row],[Day Low]])-1</f>
        <v>4.5658377496942126E-3</v>
      </c>
      <c r="AD134" s="1">
        <f>(Table2[[#This Row],[Day High]]/Table2[[#This Row],[Close Price]])-1</f>
        <v>3.4575115656196864E-2</v>
      </c>
      <c r="AE134" s="1">
        <f>(Table2[[#This Row],[Close Price]]/Table2[[#This Row],[Current Week Low]])-1</f>
        <v>0.1037479144037714</v>
      </c>
      <c r="AF134" s="1">
        <f>(Table2[[#This Row],[Current Week High]]/Table2[[#This Row],[Close Price]])-1</f>
        <v>3.4575115656196864E-2</v>
      </c>
      <c r="AG134" s="1">
        <f>(Table2[[#This Row],[Close Price]]/Table2[[#This Row],[Current Month Low]])-1</f>
        <v>0.11502262443438904</v>
      </c>
      <c r="AH134" s="1">
        <f>(Table2[[#This Row],[Current Month High]]/Table2[[#This Row],[Close Price]])-1</f>
        <v>3.4575115656196864E-2</v>
      </c>
      <c r="AI134">
        <v>3.4575115656196802</v>
      </c>
      <c r="AJ134">
        <v>88.246977712419493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0.14000000000000001</v>
      </c>
      <c r="AM134" t="s">
        <v>3188</v>
      </c>
      <c r="AN134">
        <v>4.41</v>
      </c>
      <c r="AO134" t="s">
        <v>3188</v>
      </c>
      <c r="AP134">
        <v>4.9876037214421999E-2</v>
      </c>
      <c r="AQ134">
        <f>(Table2[[#This Row],[Sharpe Ratio]]-AVERAGE(Table2[Sharpe Ratio]))/_xlfn.STDEV.P(Table2[Sharpe Ratio])</f>
        <v>-0.11985528634475931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3.078570124731046</v>
      </c>
      <c r="AS134">
        <f>_xlfn.RANK.AVG(Table2[[#This Row],[1Y Return vs Nifty Z-Score]],Table2[1Y Return vs Nifty Z-Score])</f>
        <v>125</v>
      </c>
      <c r="AT134">
        <f>_xlfn.RANK.AVG(Table2[[#This Row],[6M Return vs Nifty Z-Score]],Table2[6M Return vs Nifty Z-Score])</f>
        <v>96</v>
      </c>
      <c r="AU134">
        <f>_xlfn.RANK.AVG(Table2[[#This Row],[Sharpe Ratio Z-Score]],Table2[Sharpe Ratio Z-Score])</f>
        <v>384</v>
      </c>
      <c r="AV134">
        <f>(Table2[[#This Row],[Rank 1Y]]+Table2[[#This Row],[Rank 6M]]+Table2[[#This Row],[Rank Sharpe]])/3</f>
        <v>201.66666666666666</v>
      </c>
    </row>
    <row r="135" spans="1:48" x14ac:dyDescent="0.3">
      <c r="A135" t="s">
        <v>880</v>
      </c>
      <c r="B135" t="s">
        <v>881</v>
      </c>
      <c r="C135" t="s">
        <v>3142</v>
      </c>
      <c r="D135" t="s">
        <v>208</v>
      </c>
      <c r="E135">
        <v>17251.895296784998</v>
      </c>
      <c r="F135">
        <v>4109.2</v>
      </c>
      <c r="G135">
        <v>40.610735617902698</v>
      </c>
      <c r="H135">
        <f>(Table2[[#This Row],[1Y Return vs Nifty]]-AVERAGE(Table2[1Y Return vs Nifty]))/_xlfn.STDEV.P(Table2[1Y Return vs Nifty])</f>
        <v>0.44284230274791109</v>
      </c>
      <c r="I135">
        <v>3.5641124275805698</v>
      </c>
      <c r="J135">
        <f>(Table2[[#This Row],[1M Return vs Nifty]]-AVERAGE(Table2[1M Return vs Nifty]))/_xlfn.STDEV.P(Table2[1M Return vs Nifty])</f>
        <v>-2.1164116220539438E-3</v>
      </c>
      <c r="K135">
        <v>-4.8028708035427599</v>
      </c>
      <c r="L135">
        <f>(Table2[[#This Row],[6M Return vs Nifty]]-AVERAGE(Table2[6M Return vs Nifty]))/_xlfn.STDEV.P(Table2[6M Return vs Nifty])</f>
        <v>-0.34493779021045395</v>
      </c>
      <c r="M135">
        <v>-0.89303574821068199</v>
      </c>
      <c r="N135">
        <f>(Table2[[#This Row],[1W Return vs Nifty]]-AVERAGE(Table2[1W Return vs Nifty]))/_xlfn.STDEV.P(Table2[1W Return vs Nifty])</f>
        <v>-0.91835197065485974</v>
      </c>
      <c r="O135">
        <v>4032.83</v>
      </c>
      <c r="P135">
        <v>3981.6631326503998</v>
      </c>
      <c r="Q135">
        <v>3639.9967187652401</v>
      </c>
      <c r="R135">
        <v>65.8121163220097</v>
      </c>
      <c r="S135" s="1">
        <f>(Table2[[#This Row],[Close Price]]-Table2[[#This Row],[20D EMA]])/Table2[[#This Row],[20D EMA]]</f>
        <v>1.8937073965428718E-2</v>
      </c>
      <c r="T135" s="1">
        <f>(Table2[[#This Row],[Close Price]]-Table2[[#This Row],[50D EMA]])/Table2[[#This Row],[50D EMA]]</f>
        <v>3.2031054135085738E-2</v>
      </c>
      <c r="U135" s="1">
        <f>(Table2[[#This Row],[Close Price]]-Table2[[#This Row],[200D EMA]])/Table2[[#This Row],[200D EMA]]</f>
        <v>0.12890211653650141</v>
      </c>
      <c r="V135">
        <v>0.62201288332015603</v>
      </c>
      <c r="W135">
        <v>4070</v>
      </c>
      <c r="X135">
        <v>4200</v>
      </c>
      <c r="Y135">
        <v>3960.9</v>
      </c>
      <c r="Z135">
        <v>4200</v>
      </c>
      <c r="AA135">
        <v>3762.75</v>
      </c>
      <c r="AB135">
        <v>4200</v>
      </c>
      <c r="AC135" s="1">
        <f>(Table2[[#This Row],[Close Price]]/Table2[[#This Row],[Day Low]])-1</f>
        <v>9.6314496314495734E-3</v>
      </c>
      <c r="AD135" s="1">
        <f>(Table2[[#This Row],[Day High]]/Table2[[#This Row],[Close Price]])-1</f>
        <v>2.2096758493137303E-2</v>
      </c>
      <c r="AE135" s="1">
        <f>(Table2[[#This Row],[Close Price]]/Table2[[#This Row],[Current Week Low]])-1</f>
        <v>3.7440985634577872E-2</v>
      </c>
      <c r="AF135" s="1">
        <f>(Table2[[#This Row],[Current Week High]]/Table2[[#This Row],[Close Price]])-1</f>
        <v>2.2096758493137303E-2</v>
      </c>
      <c r="AG135" s="1">
        <f>(Table2[[#This Row],[Close Price]]/Table2[[#This Row],[Current Month Low]])-1</f>
        <v>9.2073616371005196E-2</v>
      </c>
      <c r="AH135" s="1">
        <f>(Table2[[#This Row],[Current Month High]]/Table2[[#This Row],[Close Price]])-1</f>
        <v>2.2096758493137303E-2</v>
      </c>
      <c r="AI135">
        <v>6.6387618027839901</v>
      </c>
      <c r="AJ135">
        <v>71.933054393305397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0.05</v>
      </c>
      <c r="AM135" t="s">
        <v>3188</v>
      </c>
      <c r="AN135">
        <v>5.37</v>
      </c>
      <c r="AO135" t="s">
        <v>3188</v>
      </c>
      <c r="AP135">
        <v>0.26732539209063899</v>
      </c>
      <c r="AQ135">
        <f>(Table2[[#This Row],[Sharpe Ratio]]-AVERAGE(Table2[Sharpe Ratio]))/_xlfn.STDEV.P(Table2[Sharpe Ratio])</f>
        <v>2.4025054831934982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1.5799416134540418</v>
      </c>
      <c r="AS135">
        <f>_xlfn.RANK.AVG(Table2[[#This Row],[1Y Return vs Nifty Z-Score]],Table2[1Y Return vs Nifty Z-Score])</f>
        <v>171</v>
      </c>
      <c r="AT135">
        <f>_xlfn.RANK.AVG(Table2[[#This Row],[6M Return vs Nifty Z-Score]],Table2[6M Return vs Nifty Z-Score])</f>
        <v>432</v>
      </c>
      <c r="AU135">
        <f>_xlfn.RANK.AVG(Table2[[#This Row],[Sharpe Ratio Z-Score]],Table2[Sharpe Ratio Z-Score])</f>
        <v>4</v>
      </c>
      <c r="AV135">
        <f>(Table2[[#This Row],[Rank 1Y]]+Table2[[#This Row],[Rank 6M]]+Table2[[#This Row],[Rank Sharpe]])/3</f>
        <v>202.33333333333334</v>
      </c>
    </row>
    <row r="136" spans="1:48" x14ac:dyDescent="0.3">
      <c r="A136" t="s">
        <v>1880</v>
      </c>
      <c r="B136" t="s">
        <v>1881</v>
      </c>
      <c r="C136" t="s">
        <v>3147</v>
      </c>
      <c r="D136" t="s">
        <v>213</v>
      </c>
      <c r="E136">
        <v>4021.9072446</v>
      </c>
      <c r="F136">
        <v>1528.1</v>
      </c>
      <c r="G136">
        <v>30.833825317204099</v>
      </c>
      <c r="H136">
        <f>(Table2[[#This Row],[1Y Return vs Nifty]]-AVERAGE(Table2[1Y Return vs Nifty]))/_xlfn.STDEV.P(Table2[1Y Return vs Nifty])</f>
        <v>0.25353482291560198</v>
      </c>
      <c r="I136">
        <v>4.1041560498032297</v>
      </c>
      <c r="J136">
        <f>(Table2[[#This Row],[1M Return vs Nifty]]-AVERAGE(Table2[1M Return vs Nifty]))/_xlfn.STDEV.P(Table2[1M Return vs Nifty])</f>
        <v>5.1082722401821691E-2</v>
      </c>
      <c r="K136">
        <v>21.261211037607001</v>
      </c>
      <c r="L136">
        <f>(Table2[[#This Row],[6M Return vs Nifty]]-AVERAGE(Table2[6M Return vs Nifty]))/_xlfn.STDEV.P(Table2[6M Return vs Nifty])</f>
        <v>0.50690354089666256</v>
      </c>
      <c r="M136">
        <v>3.3320699437068999</v>
      </c>
      <c r="N136">
        <f>(Table2[[#This Row],[1W Return vs Nifty]]-AVERAGE(Table2[1W Return vs Nifty]))/_xlfn.STDEV.P(Table2[1W Return vs Nifty])</f>
        <v>-0.10180331317916766</v>
      </c>
      <c r="O136">
        <v>1530.19</v>
      </c>
      <c r="P136">
        <v>1550.23062885019</v>
      </c>
      <c r="Q136">
        <v>1385.2450296387001</v>
      </c>
      <c r="R136">
        <v>52.951999697290702</v>
      </c>
      <c r="S136" s="1">
        <f>(Table2[[#This Row],[Close Price]]-Table2[[#This Row],[20D EMA]])/Table2[[#This Row],[20D EMA]]</f>
        <v>-1.3658434573485289E-3</v>
      </c>
      <c r="T136" s="1">
        <f>(Table2[[#This Row],[Close Price]]-Table2[[#This Row],[50D EMA]])/Table2[[#This Row],[50D EMA]]</f>
        <v>-1.4275700943029632E-2</v>
      </c>
      <c r="U136" s="1">
        <f>(Table2[[#This Row],[Close Price]]-Table2[[#This Row],[200D EMA]])/Table2[[#This Row],[200D EMA]]</f>
        <v>0.10312613819560809</v>
      </c>
      <c r="V136">
        <v>0.70206061849818902</v>
      </c>
      <c r="W136">
        <v>1504.05</v>
      </c>
      <c r="X136">
        <v>1540</v>
      </c>
      <c r="Y136">
        <v>1448</v>
      </c>
      <c r="Z136">
        <v>1549</v>
      </c>
      <c r="AA136">
        <v>1434.25</v>
      </c>
      <c r="AB136">
        <v>1649.75</v>
      </c>
      <c r="AC136" s="1">
        <f>(Table2[[#This Row],[Close Price]]/Table2[[#This Row],[Day Low]])-1</f>
        <v>1.5990159901599021E-2</v>
      </c>
      <c r="AD136" s="1">
        <f>(Table2[[#This Row],[Day High]]/Table2[[#This Row],[Close Price]])-1</f>
        <v>7.7874484654145704E-3</v>
      </c>
      <c r="AE136" s="1">
        <f>(Table2[[#This Row],[Close Price]]/Table2[[#This Row],[Current Week Low]])-1</f>
        <v>5.5317679558011035E-2</v>
      </c>
      <c r="AF136" s="1">
        <f>(Table2[[#This Row],[Current Week High]]/Table2[[#This Row],[Close Price]])-1</f>
        <v>1.3677115372030757E-2</v>
      </c>
      <c r="AG136" s="1">
        <f>(Table2[[#This Row],[Close Price]]/Table2[[#This Row],[Current Month Low]])-1</f>
        <v>6.5434896287258182E-2</v>
      </c>
      <c r="AH136" s="1">
        <f>(Table2[[#This Row],[Current Month High]]/Table2[[#This Row],[Close Price]])-1</f>
        <v>7.960866435442715E-2</v>
      </c>
      <c r="AI136">
        <v>17.1389306982527</v>
      </c>
      <c r="AJ136">
        <v>56.479442936869503</v>
      </c>
      <c r="AK136" t="str">
        <f>IF(AND(Table2[[#This Row],[20D EMA]]&gt;Table2[[#This Row],[50D EMA]],Table2[[#This Row],[50D EMA]]&gt;Table2[[#This Row],[200D EMA]]),"Uptrend","Downtrend/NoTrend")</f>
        <v>Downtrend/NoTrend</v>
      </c>
      <c r="AL136">
        <v>0</v>
      </c>
      <c r="AM136" t="s">
        <v>3187</v>
      </c>
      <c r="AN136">
        <v>-2.15</v>
      </c>
      <c r="AO136" t="s">
        <v>3189</v>
      </c>
      <c r="AP136">
        <v>0.10473133165328601</v>
      </c>
      <c r="AQ136">
        <f>(Table2[[#This Row],[Sharpe Ratio]]-AVERAGE(Table2[Sharpe Ratio]))/_xlfn.STDEV.P(Table2[Sharpe Ratio])</f>
        <v>0.51645307507955895</v>
      </c>
      <c r="AR1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6">
        <f>_xlfn.RANK.AVG(Table2[[#This Row],[1Y Return vs Nifty Z-Score]],Table2[1Y Return vs Nifty Z-Score])</f>
        <v>230</v>
      </c>
      <c r="AT136">
        <f>_xlfn.RANK.AVG(Table2[[#This Row],[6M Return vs Nifty Z-Score]],Table2[6M Return vs Nifty Z-Score])</f>
        <v>159</v>
      </c>
      <c r="AU136">
        <f>_xlfn.RANK.AVG(Table2[[#This Row],[Sharpe Ratio Z-Score]],Table2[Sharpe Ratio Z-Score])</f>
        <v>221</v>
      </c>
      <c r="AV136">
        <f>(Table2[[#This Row],[Rank 1Y]]+Table2[[#This Row],[Rank 6M]]+Table2[[#This Row],[Rank Sharpe]])/3</f>
        <v>203.33333333333334</v>
      </c>
    </row>
    <row r="137" spans="1:48" x14ac:dyDescent="0.3">
      <c r="A137" t="s">
        <v>1117</v>
      </c>
      <c r="B137" t="s">
        <v>1118</v>
      </c>
      <c r="C137" t="s">
        <v>3150</v>
      </c>
      <c r="D137" t="s">
        <v>269</v>
      </c>
      <c r="E137">
        <v>11248.666989200001</v>
      </c>
      <c r="F137">
        <v>1768.95</v>
      </c>
      <c r="G137">
        <v>184.64722152541901</v>
      </c>
      <c r="H137">
        <f>(Table2[[#This Row],[1Y Return vs Nifty]]-AVERAGE(Table2[1Y Return vs Nifty]))/_xlfn.STDEV.P(Table2[1Y Return vs Nifty])</f>
        <v>3.2317790232889054</v>
      </c>
      <c r="I137">
        <v>12.418924789135099</v>
      </c>
      <c r="J137">
        <f>(Table2[[#This Row],[1M Return vs Nifty]]-AVERAGE(Table2[1M Return vs Nifty]))/_xlfn.STDEV.P(Table2[1M Return vs Nifty])</f>
        <v>0.87016191959836131</v>
      </c>
      <c r="K137">
        <v>49.0680551092954</v>
      </c>
      <c r="L137">
        <f>(Table2[[#This Row],[6M Return vs Nifty]]-AVERAGE(Table2[6M Return vs Nifty]))/_xlfn.STDEV.P(Table2[6M Return vs Nifty])</f>
        <v>1.415702830749958</v>
      </c>
      <c r="M137">
        <v>7.1545089170208396</v>
      </c>
      <c r="N137">
        <f>(Table2[[#This Row],[1W Return vs Nifty]]-AVERAGE(Table2[1W Return vs Nifty]))/_xlfn.STDEV.P(Table2[1W Return vs Nifty])</f>
        <v>0.63692552333561481</v>
      </c>
      <c r="O137">
        <v>1615.63</v>
      </c>
      <c r="P137">
        <v>1511.0225019407001</v>
      </c>
      <c r="Q137">
        <v>1219.1882036274701</v>
      </c>
      <c r="R137">
        <v>74.798417845342101</v>
      </c>
      <c r="S137" s="1">
        <f>(Table2[[#This Row],[Close Price]]-Table2[[#This Row],[20D EMA]])/Table2[[#This Row],[20D EMA]]</f>
        <v>9.4897965499526449E-2</v>
      </c>
      <c r="T137" s="1">
        <f>(Table2[[#This Row],[Close Price]]-Table2[[#This Row],[50D EMA]])/Table2[[#This Row],[50D EMA]]</f>
        <v>0.17069732431385215</v>
      </c>
      <c r="U137" s="1">
        <f>(Table2[[#This Row],[Close Price]]-Table2[[#This Row],[200D EMA]])/Table2[[#This Row],[200D EMA]]</f>
        <v>0.45092447149407688</v>
      </c>
      <c r="V137">
        <v>0.85232356330438996</v>
      </c>
      <c r="W137">
        <v>1736</v>
      </c>
      <c r="X137">
        <v>1792</v>
      </c>
      <c r="Y137">
        <v>1603</v>
      </c>
      <c r="Z137">
        <v>1792</v>
      </c>
      <c r="AA137">
        <v>1505.05</v>
      </c>
      <c r="AB137">
        <v>1792</v>
      </c>
      <c r="AC137" s="1">
        <f>(Table2[[#This Row],[Close Price]]/Table2[[#This Row],[Day Low]])-1</f>
        <v>1.8980414746543772E-2</v>
      </c>
      <c r="AD137" s="1">
        <f>(Table2[[#This Row],[Day High]]/Table2[[#This Row],[Close Price]])-1</f>
        <v>1.3030328726080453E-2</v>
      </c>
      <c r="AE137" s="1">
        <f>(Table2[[#This Row],[Close Price]]/Table2[[#This Row],[Current Week Low]])-1</f>
        <v>0.103524641297567</v>
      </c>
      <c r="AF137" s="1">
        <f>(Table2[[#This Row],[Current Week High]]/Table2[[#This Row],[Close Price]])-1</f>
        <v>1.3030328726080453E-2</v>
      </c>
      <c r="AG137" s="1">
        <f>(Table2[[#This Row],[Close Price]]/Table2[[#This Row],[Current Month Low]])-1</f>
        <v>0.17534301186007117</v>
      </c>
      <c r="AH137" s="1">
        <f>(Table2[[#This Row],[Current Month High]]/Table2[[#This Row],[Close Price]])-1</f>
        <v>1.3030328726080453E-2</v>
      </c>
      <c r="AI137">
        <v>1.30303287260804</v>
      </c>
      <c r="AJ137">
        <v>215.348961583028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0.41</v>
      </c>
      <c r="AM137" t="s">
        <v>3188</v>
      </c>
      <c r="AN137">
        <v>11.88</v>
      </c>
      <c r="AO137" t="s">
        <v>3188</v>
      </c>
      <c r="AQ137">
        <f>(Table2[[#This Row],[Sharpe Ratio]]-AVERAGE(Table2[Sharpe Ratio]))/_xlfn.STDEV.P(Table2[Sharpe Ratio])</f>
        <v>-0.698405448893197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5.4561638480796422</v>
      </c>
      <c r="AS137">
        <f>_xlfn.RANK.AVG(Table2[[#This Row],[1Y Return vs Nifty Z-Score]],Table2[1Y Return vs Nifty Z-Score])</f>
        <v>10</v>
      </c>
      <c r="AT137">
        <f>_xlfn.RANK.AVG(Table2[[#This Row],[6M Return vs Nifty Z-Score]],Table2[6M Return vs Nifty Z-Score])</f>
        <v>66</v>
      </c>
      <c r="AU137">
        <f>_xlfn.RANK.AVG(Table2[[#This Row],[Sharpe Ratio Z-Score]],Table2[Sharpe Ratio Z-Score])</f>
        <v>538</v>
      </c>
      <c r="AV137">
        <f>(Table2[[#This Row],[Rank 1Y]]+Table2[[#This Row],[Rank 6M]]+Table2[[#This Row],[Rank Sharpe]])/3</f>
        <v>204.66666666666666</v>
      </c>
    </row>
    <row r="138" spans="1:48" x14ac:dyDescent="0.3">
      <c r="A138" t="s">
        <v>832</v>
      </c>
      <c r="B138" t="s">
        <v>833</v>
      </c>
      <c r="C138" t="s">
        <v>3143</v>
      </c>
      <c r="D138" t="s">
        <v>659</v>
      </c>
      <c r="E138">
        <v>18614.285031108</v>
      </c>
      <c r="F138">
        <v>129.09</v>
      </c>
      <c r="G138">
        <v>79.012656165191402</v>
      </c>
      <c r="H138">
        <f>(Table2[[#This Row],[1Y Return vs Nifty]]-AVERAGE(Table2[1Y Return vs Nifty]))/_xlfn.STDEV.P(Table2[1Y Return vs Nifty])</f>
        <v>1.1864075576125628</v>
      </c>
      <c r="I138">
        <v>15.093234867075701</v>
      </c>
      <c r="J138">
        <f>(Table2[[#This Row],[1M Return vs Nifty]]-AVERAGE(Table2[1M Return vs Nifty]))/_xlfn.STDEV.P(Table2[1M Return vs Nifty])</f>
        <v>1.1336054163888949</v>
      </c>
      <c r="K138">
        <v>17.426273056623099</v>
      </c>
      <c r="L138">
        <f>(Table2[[#This Row],[6M Return vs Nifty]]-AVERAGE(Table2[6M Return vs Nifty]))/_xlfn.STDEV.P(Table2[6M Return vs Nifty])</f>
        <v>0.38156788954534454</v>
      </c>
      <c r="M138">
        <v>3.20785956373755</v>
      </c>
      <c r="N138">
        <f>(Table2[[#This Row],[1W Return vs Nifty]]-AVERAGE(Table2[1W Return vs Nifty]))/_xlfn.STDEV.P(Table2[1W Return vs Nifty])</f>
        <v>-0.12580835030818838</v>
      </c>
      <c r="O138">
        <v>128.08000000000001</v>
      </c>
      <c r="P138">
        <v>130.73034107283601</v>
      </c>
      <c r="Q138">
        <v>119.308098059438</v>
      </c>
      <c r="R138">
        <v>52.348776266303098</v>
      </c>
      <c r="S138" s="1">
        <f>(Table2[[#This Row],[Close Price]]-Table2[[#This Row],[20D EMA]])/Table2[[#This Row],[20D EMA]]</f>
        <v>7.8856964397250994E-3</v>
      </c>
      <c r="T138" s="1">
        <f>(Table2[[#This Row],[Close Price]]-Table2[[#This Row],[50D EMA]])/Table2[[#This Row],[50D EMA]]</f>
        <v>-1.254751620300675E-2</v>
      </c>
      <c r="U138" s="1">
        <f>(Table2[[#This Row],[Close Price]]-Table2[[#This Row],[200D EMA]])/Table2[[#This Row],[200D EMA]]</f>
        <v>8.1988583337308518E-2</v>
      </c>
      <c r="V138">
        <v>0.66695651479755802</v>
      </c>
      <c r="W138">
        <v>128.52000000000001</v>
      </c>
      <c r="X138">
        <v>134.9</v>
      </c>
      <c r="Y138">
        <v>126.3</v>
      </c>
      <c r="Z138">
        <v>135.93</v>
      </c>
      <c r="AA138">
        <v>117.35</v>
      </c>
      <c r="AB138">
        <v>135.93</v>
      </c>
      <c r="AC138" s="1">
        <f>(Table2[[#This Row],[Close Price]]/Table2[[#This Row],[Day Low]])-1</f>
        <v>4.4351073762838311E-3</v>
      </c>
      <c r="AD138" s="1">
        <f>(Table2[[#This Row],[Day High]]/Table2[[#This Row],[Close Price]])-1</f>
        <v>4.5007359206755027E-2</v>
      </c>
      <c r="AE138" s="1">
        <f>(Table2[[#This Row],[Close Price]]/Table2[[#This Row],[Current Week Low]])-1</f>
        <v>2.209026128266034E-2</v>
      </c>
      <c r="AF138" s="1">
        <f>(Table2[[#This Row],[Current Week High]]/Table2[[#This Row],[Close Price]])-1</f>
        <v>5.2986288635835432E-2</v>
      </c>
      <c r="AG138" s="1">
        <f>(Table2[[#This Row],[Close Price]]/Table2[[#This Row],[Current Month Low]])-1</f>
        <v>0.10004260758415007</v>
      </c>
      <c r="AH138" s="1">
        <f>(Table2[[#This Row],[Current Month High]]/Table2[[#This Row],[Close Price]])-1</f>
        <v>5.2986288635835432E-2</v>
      </c>
      <c r="AI138">
        <v>32.465721589588597</v>
      </c>
      <c r="AJ138">
        <v>95.739196360879404</v>
      </c>
      <c r="AK138" t="str">
        <f>IF(AND(Table2[[#This Row],[20D EMA]]&gt;Table2[[#This Row],[50D EMA]],Table2[[#This Row],[50D EMA]]&gt;Table2[[#This Row],[200D EMA]]),"Uptrend","Downtrend/NoTrend")</f>
        <v>Downtrend/NoTrend</v>
      </c>
      <c r="AL138">
        <v>-0.16</v>
      </c>
      <c r="AM138" t="s">
        <v>3189</v>
      </c>
      <c r="AN138">
        <v>0.77</v>
      </c>
      <c r="AO138" t="s">
        <v>3188</v>
      </c>
      <c r="AP138">
        <v>6.1282849612840001E-2</v>
      </c>
      <c r="AQ138">
        <f>(Table2[[#This Row],[Sharpe Ratio]]-AVERAGE(Table2[Sharpe Ratio]))/_xlfn.STDEV.P(Table2[Sharpe Ratio])</f>
        <v>1.246102296611761E-2</v>
      </c>
      <c r="AR1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8">
        <f>_xlfn.RANK.AVG(Table2[[#This Row],[1Y Return vs Nifty Z-Score]],Table2[1Y Return vs Nifty Z-Score])</f>
        <v>76</v>
      </c>
      <c r="AT138">
        <f>_xlfn.RANK.AVG(Table2[[#This Row],[6M Return vs Nifty Z-Score]],Table2[6M Return vs Nifty Z-Score])</f>
        <v>190</v>
      </c>
      <c r="AU138">
        <f>_xlfn.RANK.AVG(Table2[[#This Row],[Sharpe Ratio Z-Score]],Table2[Sharpe Ratio Z-Score])</f>
        <v>349</v>
      </c>
      <c r="AV138">
        <f>(Table2[[#This Row],[Rank 1Y]]+Table2[[#This Row],[Rank 6M]]+Table2[[#This Row],[Rank Sharpe]])/3</f>
        <v>205</v>
      </c>
    </row>
    <row r="139" spans="1:48" x14ac:dyDescent="0.3">
      <c r="A139" t="s">
        <v>1768</v>
      </c>
      <c r="B139" t="s">
        <v>1769</v>
      </c>
      <c r="C139" t="s">
        <v>3141</v>
      </c>
      <c r="D139" t="s">
        <v>251</v>
      </c>
      <c r="E139">
        <v>4541.0959725599996</v>
      </c>
      <c r="F139">
        <v>1663.4</v>
      </c>
      <c r="G139">
        <v>19.613570469263699</v>
      </c>
      <c r="H139">
        <f>(Table2[[#This Row],[1Y Return vs Nifty]]-AVERAGE(Table2[1Y Return vs Nifty]))/_xlfn.STDEV.P(Table2[1Y Return vs Nifty])</f>
        <v>3.6280281039722084E-2</v>
      </c>
      <c r="I139">
        <v>12.329273879628801</v>
      </c>
      <c r="J139">
        <f>(Table2[[#This Row],[1M Return vs Nifty]]-AVERAGE(Table2[1M Return vs Nifty]))/_xlfn.STDEV.P(Table2[1M Return vs Nifty])</f>
        <v>0.86133050199813366</v>
      </c>
      <c r="K139">
        <v>19.604004377095801</v>
      </c>
      <c r="L139">
        <f>(Table2[[#This Row],[6M Return vs Nifty]]-AVERAGE(Table2[6M Return vs Nifty]))/_xlfn.STDEV.P(Table2[6M Return vs Nifty])</f>
        <v>0.45274175855523763</v>
      </c>
      <c r="M139">
        <v>10.7080093289371</v>
      </c>
      <c r="N139">
        <f>(Table2[[#This Row],[1W Return vs Nifty]]-AVERAGE(Table2[1W Return vs Nifty]))/_xlfn.STDEV.P(Table2[1W Return vs Nifty])</f>
        <v>1.323678992305674</v>
      </c>
      <c r="O139">
        <v>1494.27</v>
      </c>
      <c r="P139">
        <v>1440.6317475811099</v>
      </c>
      <c r="Q139">
        <v>1311.5659025495199</v>
      </c>
      <c r="R139">
        <v>79.342862413773801</v>
      </c>
      <c r="S139" s="1">
        <f>(Table2[[#This Row],[Close Price]]-Table2[[#This Row],[20D EMA]])/Table2[[#This Row],[20D EMA]]</f>
        <v>0.11318570271771508</v>
      </c>
      <c r="T139" s="1">
        <f>(Table2[[#This Row],[Close Price]]-Table2[[#This Row],[50D EMA]])/Table2[[#This Row],[50D EMA]]</f>
        <v>0.15463233598241102</v>
      </c>
      <c r="U139" s="1">
        <f>(Table2[[#This Row],[Close Price]]-Table2[[#This Row],[200D EMA]])/Table2[[#This Row],[200D EMA]]</f>
        <v>0.2682549895255425</v>
      </c>
      <c r="V139">
        <v>1.09158184586139</v>
      </c>
      <c r="W139">
        <v>1591.75</v>
      </c>
      <c r="X139">
        <v>1673.9</v>
      </c>
      <c r="Y139">
        <v>1508.7</v>
      </c>
      <c r="Z139">
        <v>1690.3</v>
      </c>
      <c r="AA139">
        <v>1312.15</v>
      </c>
      <c r="AB139">
        <v>1690.3</v>
      </c>
      <c r="AC139" s="1">
        <f>(Table2[[#This Row],[Close Price]]/Table2[[#This Row],[Day Low]])-1</f>
        <v>4.5013350086382964E-2</v>
      </c>
      <c r="AD139" s="1">
        <f>(Table2[[#This Row],[Day High]]/Table2[[#This Row],[Close Price]])-1</f>
        <v>6.3123722496092327E-3</v>
      </c>
      <c r="AE139" s="1">
        <f>(Table2[[#This Row],[Close Price]]/Table2[[#This Row],[Current Week Low]])-1</f>
        <v>0.10253860939882031</v>
      </c>
      <c r="AF139" s="1">
        <f>(Table2[[#This Row],[Current Week High]]/Table2[[#This Row],[Close Price]])-1</f>
        <v>1.6171696525189239E-2</v>
      </c>
      <c r="AG139" s="1">
        <f>(Table2[[#This Row],[Close Price]]/Table2[[#This Row],[Current Month Low]])-1</f>
        <v>0.26769043173417661</v>
      </c>
      <c r="AH139" s="1">
        <f>(Table2[[#This Row],[Current Month High]]/Table2[[#This Row],[Close Price]])-1</f>
        <v>1.6171696525189239E-2</v>
      </c>
      <c r="AI139">
        <v>1.6171696525189201</v>
      </c>
      <c r="AJ139">
        <v>76.562997558645506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0.19</v>
      </c>
      <c r="AM139" t="s">
        <v>3188</v>
      </c>
      <c r="AN139">
        <v>17.899999999999999</v>
      </c>
      <c r="AO139" t="s">
        <v>3188</v>
      </c>
      <c r="AP139">
        <v>0.124933860624461</v>
      </c>
      <c r="AQ139">
        <f>(Table2[[#This Row],[Sharpe Ratio]]-AVERAGE(Table2[Sharpe Ratio]))/_xlfn.STDEV.P(Table2[Sharpe Ratio])</f>
        <v>0.75079760349335811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3.4248291373921251</v>
      </c>
      <c r="AS139">
        <f>_xlfn.RANK.AVG(Table2[[#This Row],[1Y Return vs Nifty Z-Score]],Table2[1Y Return vs Nifty Z-Score])</f>
        <v>294</v>
      </c>
      <c r="AT139">
        <f>_xlfn.RANK.AVG(Table2[[#This Row],[6M Return vs Nifty Z-Score]],Table2[6M Return vs Nifty Z-Score])</f>
        <v>173</v>
      </c>
      <c r="AU139">
        <f>_xlfn.RANK.AVG(Table2[[#This Row],[Sharpe Ratio Z-Score]],Table2[Sharpe Ratio Z-Score])</f>
        <v>155</v>
      </c>
      <c r="AV139">
        <f>(Table2[[#This Row],[Rank 1Y]]+Table2[[#This Row],[Rank 6M]]+Table2[[#This Row],[Rank Sharpe]])/3</f>
        <v>207.33333333333334</v>
      </c>
    </row>
    <row r="140" spans="1:48" x14ac:dyDescent="0.3">
      <c r="A140" t="s">
        <v>1830</v>
      </c>
      <c r="B140" t="s">
        <v>1831</v>
      </c>
      <c r="C140" t="s">
        <v>3151</v>
      </c>
      <c r="D140" t="s">
        <v>46</v>
      </c>
      <c r="E140">
        <v>4278.8767082000004</v>
      </c>
      <c r="F140">
        <v>2524.6999999999998</v>
      </c>
      <c r="G140">
        <v>16.159371530786199</v>
      </c>
      <c r="H140">
        <f>(Table2[[#This Row],[1Y Return vs Nifty]]-AVERAGE(Table2[1Y Return vs Nifty]))/_xlfn.STDEV.P(Table2[1Y Return vs Nifty])</f>
        <v>-3.0602371635928285E-2</v>
      </c>
      <c r="I140">
        <v>11.153118949716401</v>
      </c>
      <c r="J140">
        <f>(Table2[[#This Row],[1M Return vs Nifty]]-AVERAGE(Table2[1M Return vs Nifty]))/_xlfn.STDEV.P(Table2[1M Return vs Nifty])</f>
        <v>0.74546870644219232</v>
      </c>
      <c r="K140">
        <v>50.377640082069803</v>
      </c>
      <c r="L140">
        <f>(Table2[[#This Row],[6M Return vs Nifty]]-AVERAGE(Table2[6M Return vs Nifty]))/_xlfn.STDEV.P(Table2[6M Return vs Nifty])</f>
        <v>1.4585034409231807</v>
      </c>
      <c r="M140">
        <v>7.7866533773646696</v>
      </c>
      <c r="N140">
        <f>(Table2[[#This Row],[1W Return vs Nifty]]-AVERAGE(Table2[1W Return vs Nifty]))/_xlfn.STDEV.P(Table2[1W Return vs Nifty])</f>
        <v>0.75909446964431204</v>
      </c>
      <c r="O140">
        <v>2358.4499999999998</v>
      </c>
      <c r="P140">
        <v>2255.1524434257899</v>
      </c>
      <c r="Q140">
        <v>1961.72545628693</v>
      </c>
      <c r="R140">
        <v>69.228499416571395</v>
      </c>
      <c r="S140" s="1">
        <f>(Table2[[#This Row],[Close Price]]-Table2[[#This Row],[20D EMA]])/Table2[[#This Row],[20D EMA]]</f>
        <v>7.0491212448854132E-2</v>
      </c>
      <c r="T140" s="1">
        <f>(Table2[[#This Row],[Close Price]]-Table2[[#This Row],[50D EMA]])/Table2[[#This Row],[50D EMA]]</f>
        <v>0.11952520432044128</v>
      </c>
      <c r="U140" s="1">
        <f>(Table2[[#This Row],[Close Price]]-Table2[[#This Row],[200D EMA]])/Table2[[#This Row],[200D EMA]]</f>
        <v>0.28697927220593034</v>
      </c>
      <c r="V140">
        <v>0.61172853039394903</v>
      </c>
      <c r="W140">
        <v>2441.3000000000002</v>
      </c>
      <c r="X140">
        <v>2558</v>
      </c>
      <c r="Y140">
        <v>2360.0500000000002</v>
      </c>
      <c r="Z140">
        <v>2653.95</v>
      </c>
      <c r="AA140">
        <v>2130</v>
      </c>
      <c r="AB140">
        <v>2653.95</v>
      </c>
      <c r="AC140" s="1">
        <f>(Table2[[#This Row],[Close Price]]/Table2[[#This Row],[Day Low]])-1</f>
        <v>3.4162126735755471E-2</v>
      </c>
      <c r="AD140" s="1">
        <f>(Table2[[#This Row],[Day High]]/Table2[[#This Row],[Close Price]])-1</f>
        <v>1.3189685903275628E-2</v>
      </c>
      <c r="AE140" s="1">
        <f>(Table2[[#This Row],[Close Price]]/Table2[[#This Row],[Current Week Low]])-1</f>
        <v>6.9765471070527996E-2</v>
      </c>
      <c r="AF140" s="1">
        <f>(Table2[[#This Row],[Current Week High]]/Table2[[#This Row],[Close Price]])-1</f>
        <v>5.1194201291242525E-2</v>
      </c>
      <c r="AG140" s="1">
        <f>(Table2[[#This Row],[Close Price]]/Table2[[#This Row],[Current Month Low]])-1</f>
        <v>0.18530516431924871</v>
      </c>
      <c r="AH140" s="1">
        <f>(Table2[[#This Row],[Current Month High]]/Table2[[#This Row],[Close Price]])-1</f>
        <v>5.1194201291242525E-2</v>
      </c>
      <c r="AI140">
        <v>8.3297025389155106</v>
      </c>
      <c r="AJ140">
        <v>78.5502121640735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0.26</v>
      </c>
      <c r="AM140" t="s">
        <v>3188</v>
      </c>
      <c r="AN140">
        <v>11.95</v>
      </c>
      <c r="AO140" t="s">
        <v>3188</v>
      </c>
      <c r="AP140">
        <v>9.3556921889206002E-2</v>
      </c>
      <c r="AQ140">
        <f>(Table2[[#This Row],[Sharpe Ratio]]-AVERAGE(Table2[Sharpe Ratio]))/_xlfn.STDEV.P(Table2[Sharpe Ratio])</f>
        <v>0.38683258102150353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3.3192968263952602</v>
      </c>
      <c r="AS140">
        <f>_xlfn.RANK.AVG(Table2[[#This Row],[1Y Return vs Nifty Z-Score]],Table2[1Y Return vs Nifty Z-Score])</f>
        <v>312</v>
      </c>
      <c r="AT140">
        <f>_xlfn.RANK.AVG(Table2[[#This Row],[6M Return vs Nifty Z-Score]],Table2[6M Return vs Nifty Z-Score])</f>
        <v>61</v>
      </c>
      <c r="AU140">
        <f>_xlfn.RANK.AVG(Table2[[#This Row],[Sharpe Ratio Z-Score]],Table2[Sharpe Ratio Z-Score])</f>
        <v>251</v>
      </c>
      <c r="AV140">
        <f>(Table2[[#This Row],[Rank 1Y]]+Table2[[#This Row],[Rank 6M]]+Table2[[#This Row],[Rank Sharpe]])/3</f>
        <v>208</v>
      </c>
    </row>
    <row r="141" spans="1:48" x14ac:dyDescent="0.3">
      <c r="A141" t="s">
        <v>921</v>
      </c>
      <c r="B141" t="s">
        <v>922</v>
      </c>
      <c r="C141" t="s">
        <v>3153</v>
      </c>
      <c r="D141" t="s">
        <v>699</v>
      </c>
      <c r="E141">
        <v>16381.783202770001</v>
      </c>
      <c r="F141">
        <v>3487.3</v>
      </c>
      <c r="G141">
        <v>12.4035724021251</v>
      </c>
      <c r="H141">
        <f>(Table2[[#This Row],[1Y Return vs Nifty]]-AVERAGE(Table2[1Y Return vs Nifty]))/_xlfn.STDEV.P(Table2[1Y Return vs Nifty])</f>
        <v>-0.10332482136039914</v>
      </c>
      <c r="I141">
        <v>27.724135054439699</v>
      </c>
      <c r="J141">
        <f>(Table2[[#This Row],[1M Return vs Nifty]]-AVERAGE(Table2[1M Return vs Nifty]))/_xlfn.STDEV.P(Table2[1M Return vs Nifty])</f>
        <v>2.3778622213192326</v>
      </c>
      <c r="K141">
        <v>49.762573566975298</v>
      </c>
      <c r="L141">
        <f>(Table2[[#This Row],[6M Return vs Nifty]]-AVERAGE(Table2[6M Return vs Nifty]))/_xlfn.STDEV.P(Table2[6M Return vs Nifty])</f>
        <v>1.4384014829056024</v>
      </c>
      <c r="M141">
        <v>2.9458987825430101</v>
      </c>
      <c r="N141">
        <f>(Table2[[#This Row],[1W Return vs Nifty]]-AVERAGE(Table2[1W Return vs Nifty]))/_xlfn.STDEV.P(Table2[1W Return vs Nifty])</f>
        <v>-0.1764351842368336</v>
      </c>
      <c r="O141">
        <v>3267.33</v>
      </c>
      <c r="P141">
        <v>3078.8674898159502</v>
      </c>
      <c r="Q141">
        <v>2673.0740074942901</v>
      </c>
      <c r="R141">
        <v>70.9893417564776</v>
      </c>
      <c r="S141" s="1">
        <f>(Table2[[#This Row],[Close Price]]-Table2[[#This Row],[20D EMA]])/Table2[[#This Row],[20D EMA]]</f>
        <v>6.7324084191067404E-2</v>
      </c>
      <c r="T141" s="1">
        <f>(Table2[[#This Row],[Close Price]]-Table2[[#This Row],[50D EMA]])/Table2[[#This Row],[50D EMA]]</f>
        <v>0.1326567354831063</v>
      </c>
      <c r="U141" s="1">
        <f>(Table2[[#This Row],[Close Price]]-Table2[[#This Row],[200D EMA]])/Table2[[#This Row],[200D EMA]]</f>
        <v>0.30460286180739027</v>
      </c>
      <c r="V141">
        <v>0.74958888898057396</v>
      </c>
      <c r="W141">
        <v>3437.35</v>
      </c>
      <c r="X141">
        <v>3511</v>
      </c>
      <c r="Y141">
        <v>3262.3</v>
      </c>
      <c r="Z141">
        <v>3526</v>
      </c>
      <c r="AA141">
        <v>2901</v>
      </c>
      <c r="AB141">
        <v>3526</v>
      </c>
      <c r="AC141" s="1">
        <f>(Table2[[#This Row],[Close Price]]/Table2[[#This Row],[Day Low]])-1</f>
        <v>1.4531543194612251E-2</v>
      </c>
      <c r="AD141" s="1">
        <f>(Table2[[#This Row],[Day High]]/Table2[[#This Row],[Close Price]])-1</f>
        <v>6.7960886645828111E-3</v>
      </c>
      <c r="AE141" s="1">
        <f>(Table2[[#This Row],[Close Price]]/Table2[[#This Row],[Current Week Low]])-1</f>
        <v>6.8969745271740823E-2</v>
      </c>
      <c r="AF141" s="1">
        <f>(Table2[[#This Row],[Current Week High]]/Table2[[#This Row],[Close Price]])-1</f>
        <v>1.1097410604192337E-2</v>
      </c>
      <c r="AG141" s="1">
        <f>(Table2[[#This Row],[Close Price]]/Table2[[#This Row],[Current Month Low]])-1</f>
        <v>0.20210272319889699</v>
      </c>
      <c r="AH141" s="1">
        <f>(Table2[[#This Row],[Current Month High]]/Table2[[#This Row],[Close Price]])-1</f>
        <v>1.1097410604192337E-2</v>
      </c>
      <c r="AI141">
        <v>1.1097410604192299</v>
      </c>
      <c r="AJ141">
        <v>64.962157048249694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0.25</v>
      </c>
      <c r="AM141" t="s">
        <v>3188</v>
      </c>
      <c r="AN141">
        <v>3.15</v>
      </c>
      <c r="AO141" t="s">
        <v>3188</v>
      </c>
      <c r="AP141">
        <v>0.104770418133193</v>
      </c>
      <c r="AQ141">
        <f>(Table2[[#This Row],[Sharpe Ratio]]-AVERAGE(Table2[Sharpe Ratio]))/_xlfn.STDEV.P(Table2[Sharpe Ratio])</f>
        <v>0.51690646894496206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4.0534101675725651</v>
      </c>
      <c r="AS141">
        <f>_xlfn.RANK.AVG(Table2[[#This Row],[1Y Return vs Nifty Z-Score]],Table2[1Y Return vs Nifty Z-Score])</f>
        <v>340</v>
      </c>
      <c r="AT141">
        <f>_xlfn.RANK.AVG(Table2[[#This Row],[6M Return vs Nifty Z-Score]],Table2[6M Return vs Nifty Z-Score])</f>
        <v>65</v>
      </c>
      <c r="AU141">
        <f>_xlfn.RANK.AVG(Table2[[#This Row],[Sharpe Ratio Z-Score]],Table2[Sharpe Ratio Z-Score])</f>
        <v>220</v>
      </c>
      <c r="AV141">
        <f>(Table2[[#This Row],[Rank 1Y]]+Table2[[#This Row],[Rank 6M]]+Table2[[#This Row],[Rank Sharpe]])/3</f>
        <v>208.33333333333334</v>
      </c>
    </row>
    <row r="142" spans="1:48" x14ac:dyDescent="0.3">
      <c r="A142" t="s">
        <v>216</v>
      </c>
      <c r="B142" t="s">
        <v>217</v>
      </c>
      <c r="C142" t="s">
        <v>3142</v>
      </c>
      <c r="D142" t="s">
        <v>54</v>
      </c>
      <c r="E142">
        <v>113548.875806775</v>
      </c>
      <c r="F142">
        <v>3019.65</v>
      </c>
      <c r="G142">
        <v>34.0865941432276</v>
      </c>
      <c r="H142">
        <f>(Table2[[#This Row],[1Y Return vs Nifty]]-AVERAGE(Table2[1Y Return vs Nifty]))/_xlfn.STDEV.P(Table2[1Y Return vs Nifty])</f>
        <v>0.31651724271826792</v>
      </c>
      <c r="I142">
        <v>-4.2538299885936404</v>
      </c>
      <c r="J142">
        <f>(Table2[[#This Row],[1M Return vs Nifty]]-AVERAGE(Table2[1M Return vs Nifty]))/_xlfn.STDEV.P(Table2[1M Return vs Nifty])</f>
        <v>-0.77225376585510741</v>
      </c>
      <c r="K142">
        <v>20.879497863434199</v>
      </c>
      <c r="L142">
        <f>(Table2[[#This Row],[6M Return vs Nifty]]-AVERAGE(Table2[6M Return vs Nifty]))/_xlfn.STDEV.P(Table2[6M Return vs Nifty])</f>
        <v>0.49442817113799631</v>
      </c>
      <c r="M142">
        <v>9.7658135816269098</v>
      </c>
      <c r="N142">
        <f>(Table2[[#This Row],[1W Return vs Nifty]]-AVERAGE(Table2[1W Return vs Nifty]))/_xlfn.STDEV.P(Table2[1W Return vs Nifty])</f>
        <v>1.1415891870690456</v>
      </c>
      <c r="O142">
        <v>3014.64</v>
      </c>
      <c r="P142">
        <v>3108.34976411463</v>
      </c>
      <c r="Q142">
        <v>2831.1708863159702</v>
      </c>
      <c r="R142">
        <v>55.492135632803802</v>
      </c>
      <c r="S142" s="1">
        <f>(Table2[[#This Row],[Close Price]]-Table2[[#This Row],[20D EMA]])/Table2[[#This Row],[20D EMA]]</f>
        <v>1.6618899769127386E-3</v>
      </c>
      <c r="T142" s="1">
        <f>(Table2[[#This Row],[Close Price]]-Table2[[#This Row],[50D EMA]])/Table2[[#This Row],[50D EMA]]</f>
        <v>-2.8535966299112685E-2</v>
      </c>
      <c r="U142" s="1">
        <f>(Table2[[#This Row],[Close Price]]-Table2[[#This Row],[200D EMA]])/Table2[[#This Row],[200D EMA]]</f>
        <v>6.6572849627344916E-2</v>
      </c>
      <c r="V142">
        <v>1.13078975529905</v>
      </c>
      <c r="W142">
        <v>2992.2</v>
      </c>
      <c r="X142">
        <v>3066.55</v>
      </c>
      <c r="Y142">
        <v>2926.95</v>
      </c>
      <c r="Z142">
        <v>3079.3</v>
      </c>
      <c r="AA142">
        <v>2745.55</v>
      </c>
      <c r="AB142">
        <v>3200</v>
      </c>
      <c r="AC142" s="1">
        <f>(Table2[[#This Row],[Close Price]]/Table2[[#This Row],[Day Low]])-1</f>
        <v>9.1738520152397918E-3</v>
      </c>
      <c r="AD142" s="1">
        <f>(Table2[[#This Row],[Day High]]/Table2[[#This Row],[Close Price]])-1</f>
        <v>1.5531601344526802E-2</v>
      </c>
      <c r="AE142" s="1">
        <f>(Table2[[#This Row],[Close Price]]/Table2[[#This Row],[Current Week Low]])-1</f>
        <v>3.1671193563265643E-2</v>
      </c>
      <c r="AF142" s="1">
        <f>(Table2[[#This Row],[Current Week High]]/Table2[[#This Row],[Close Price]])-1</f>
        <v>1.9753944993625039E-2</v>
      </c>
      <c r="AG142" s="1">
        <f>(Table2[[#This Row],[Close Price]]/Table2[[#This Row],[Current Month Low]])-1</f>
        <v>9.9834277285061335E-2</v>
      </c>
      <c r="AH142" s="1">
        <f>(Table2[[#This Row],[Current Month High]]/Table2[[#This Row],[Close Price]])-1</f>
        <v>5.9725464871756673E-2</v>
      </c>
      <c r="AI142">
        <v>20.9494477836835</v>
      </c>
      <c r="AJ142">
        <v>54.063775510204003</v>
      </c>
      <c r="AK142" t="str">
        <f>IF(AND(Table2[[#This Row],[20D EMA]]&gt;Table2[[#This Row],[50D EMA]],Table2[[#This Row],[50D EMA]]&gt;Table2[[#This Row],[200D EMA]]),"Uptrend","Downtrend/NoTrend")</f>
        <v>Downtrend/NoTrend</v>
      </c>
      <c r="AL142">
        <v>-0.09</v>
      </c>
      <c r="AM142" t="s">
        <v>3189</v>
      </c>
      <c r="AN142">
        <v>0.67</v>
      </c>
      <c r="AO142" t="s">
        <v>3188</v>
      </c>
      <c r="AP142">
        <v>9.2535138325273006E-2</v>
      </c>
      <c r="AQ142">
        <f>(Table2[[#This Row],[Sharpe Ratio]]-AVERAGE(Table2[Sharpe Ratio]))/_xlfn.STDEV.P(Table2[Sharpe Ratio])</f>
        <v>0.37498013483654841</v>
      </c>
      <c r="AR1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2">
        <f>_xlfn.RANK.AVG(Table2[[#This Row],[1Y Return vs Nifty Z-Score]],Table2[1Y Return vs Nifty Z-Score])</f>
        <v>209</v>
      </c>
      <c r="AT142">
        <f>_xlfn.RANK.AVG(Table2[[#This Row],[6M Return vs Nifty Z-Score]],Table2[6M Return vs Nifty Z-Score])</f>
        <v>163</v>
      </c>
      <c r="AU142">
        <f>_xlfn.RANK.AVG(Table2[[#This Row],[Sharpe Ratio Z-Score]],Table2[Sharpe Ratio Z-Score])</f>
        <v>254</v>
      </c>
      <c r="AV142">
        <f>(Table2[[#This Row],[Rank 1Y]]+Table2[[#This Row],[Rank 6M]]+Table2[[#This Row],[Rank Sharpe]])/3</f>
        <v>208.66666666666666</v>
      </c>
    </row>
    <row r="143" spans="1:48" x14ac:dyDescent="0.3">
      <c r="A143" t="s">
        <v>1554</v>
      </c>
      <c r="B143" t="s">
        <v>1555</v>
      </c>
      <c r="C143" t="s">
        <v>3154</v>
      </c>
      <c r="D143" t="s">
        <v>97</v>
      </c>
      <c r="E143">
        <v>6412.1689726000004</v>
      </c>
      <c r="F143">
        <v>1355.6</v>
      </c>
      <c r="G143">
        <v>49.9046476642282</v>
      </c>
      <c r="H143">
        <f>(Table2[[#This Row],[1Y Return vs Nifty]]-AVERAGE(Table2[1Y Return vs Nifty]))/_xlfn.STDEV.P(Table2[1Y Return vs Nifty])</f>
        <v>0.62279762740168276</v>
      </c>
      <c r="I143">
        <v>28.603232910619599</v>
      </c>
      <c r="J143">
        <f>(Table2[[#This Row],[1M Return vs Nifty]]-AVERAGE(Table2[1M Return vs Nifty]))/_xlfn.STDEV.P(Table2[1M Return vs Nifty])</f>
        <v>2.4644612343369889</v>
      </c>
      <c r="K143">
        <v>47.7193043819846</v>
      </c>
      <c r="L143">
        <f>(Table2[[#This Row],[6M Return vs Nifty]]-AVERAGE(Table2[6M Return vs Nifty]))/_xlfn.STDEV.P(Table2[6M Return vs Nifty])</f>
        <v>1.3716221828343189</v>
      </c>
      <c r="M143">
        <v>4.4958698228513603</v>
      </c>
      <c r="N143">
        <f>(Table2[[#This Row],[1W Return vs Nifty]]-AVERAGE(Table2[1W Return vs Nifty]))/_xlfn.STDEV.P(Table2[1W Return vs Nifty])</f>
        <v>0.12311395473762249</v>
      </c>
      <c r="O143">
        <v>1226.53</v>
      </c>
      <c r="P143">
        <v>1111.0141032489</v>
      </c>
      <c r="Q143">
        <v>909.63405069004295</v>
      </c>
      <c r="R143">
        <v>72.087683553770802</v>
      </c>
      <c r="S143" s="1">
        <f>(Table2[[#This Row],[Close Price]]-Table2[[#This Row],[20D EMA]])/Table2[[#This Row],[20D EMA]]</f>
        <v>0.10523183289442568</v>
      </c>
      <c r="T143" s="1">
        <f>(Table2[[#This Row],[Close Price]]-Table2[[#This Row],[50D EMA]])/Table2[[#This Row],[50D EMA]]</f>
        <v>0.22014652742558877</v>
      </c>
      <c r="U143" s="1">
        <f>(Table2[[#This Row],[Close Price]]-Table2[[#This Row],[200D EMA]])/Table2[[#This Row],[200D EMA]]</f>
        <v>0.49026962982712646</v>
      </c>
      <c r="V143">
        <v>1.095680283891</v>
      </c>
      <c r="W143">
        <v>1308.0999999999999</v>
      </c>
      <c r="X143">
        <v>1364.8</v>
      </c>
      <c r="Y143">
        <v>1267.9000000000001</v>
      </c>
      <c r="Z143">
        <v>1395</v>
      </c>
      <c r="AA143">
        <v>1060</v>
      </c>
      <c r="AB143">
        <v>1395</v>
      </c>
      <c r="AC143" s="1">
        <f>(Table2[[#This Row],[Close Price]]/Table2[[#This Row],[Day Low]])-1</f>
        <v>3.6312208546747105E-2</v>
      </c>
      <c r="AD143" s="1">
        <f>(Table2[[#This Row],[Day High]]/Table2[[#This Row],[Close Price]])-1</f>
        <v>6.7866627323693862E-3</v>
      </c>
      <c r="AE143" s="1">
        <f>(Table2[[#This Row],[Close Price]]/Table2[[#This Row],[Current Week Low]])-1</f>
        <v>6.9169492862212856E-2</v>
      </c>
      <c r="AF143" s="1">
        <f>(Table2[[#This Row],[Current Week High]]/Table2[[#This Row],[Close Price]])-1</f>
        <v>2.9064620832103927E-2</v>
      </c>
      <c r="AG143" s="1">
        <f>(Table2[[#This Row],[Close Price]]/Table2[[#This Row],[Current Month Low]])-1</f>
        <v>0.27886792452830189</v>
      </c>
      <c r="AH143" s="1">
        <f>(Table2[[#This Row],[Current Month High]]/Table2[[#This Row],[Close Price]])-1</f>
        <v>2.9064620832103927E-2</v>
      </c>
      <c r="AI143">
        <v>2.90646208321039</v>
      </c>
      <c r="AJ143">
        <v>117.278410001602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0.46</v>
      </c>
      <c r="AM143" t="s">
        <v>3188</v>
      </c>
      <c r="AN143">
        <v>11.35</v>
      </c>
      <c r="AO143" t="s">
        <v>3188</v>
      </c>
      <c r="AP143">
        <v>3.8730692538707999E-2</v>
      </c>
      <c r="AQ143">
        <f>(Table2[[#This Row],[Sharpe Ratio]]-AVERAGE(Table2[Sharpe Ratio]))/_xlfn.STDEV.P(Table2[Sharpe Ratio])</f>
        <v>-0.2491386322944687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4.3328563670161442</v>
      </c>
      <c r="AS143">
        <f>_xlfn.RANK.AVG(Table2[[#This Row],[1Y Return vs Nifty Z-Score]],Table2[1Y Return vs Nifty Z-Score])</f>
        <v>143</v>
      </c>
      <c r="AT143">
        <f>_xlfn.RANK.AVG(Table2[[#This Row],[6M Return vs Nifty Z-Score]],Table2[6M Return vs Nifty Z-Score])</f>
        <v>69</v>
      </c>
      <c r="AU143">
        <f>_xlfn.RANK.AVG(Table2[[#This Row],[Sharpe Ratio Z-Score]],Table2[Sharpe Ratio Z-Score])</f>
        <v>414</v>
      </c>
      <c r="AV143">
        <f>(Table2[[#This Row],[Rank 1Y]]+Table2[[#This Row],[Rank 6M]]+Table2[[#This Row],[Rank Sharpe]])/3</f>
        <v>208.66666666666666</v>
      </c>
    </row>
    <row r="144" spans="1:48" x14ac:dyDescent="0.3">
      <c r="A144" t="s">
        <v>1707</v>
      </c>
      <c r="B144" t="s">
        <v>1708</v>
      </c>
      <c r="C144" t="s">
        <v>3146</v>
      </c>
      <c r="D144" t="s">
        <v>51</v>
      </c>
      <c r="E144">
        <v>5080.7582953399997</v>
      </c>
      <c r="F144">
        <v>203.32</v>
      </c>
      <c r="G144">
        <v>41.342042801635799</v>
      </c>
      <c r="H144">
        <f>(Table2[[#This Row],[1Y Return vs Nifty]]-AVERAGE(Table2[1Y Return vs Nifty]))/_xlfn.STDEV.P(Table2[1Y Return vs Nifty])</f>
        <v>0.45700239174104468</v>
      </c>
      <c r="I144">
        <v>21.4144335964194</v>
      </c>
      <c r="J144">
        <f>(Table2[[#This Row],[1M Return vs Nifty]]-AVERAGE(Table2[1M Return vs Nifty]))/_xlfn.STDEV.P(Table2[1M Return vs Nifty])</f>
        <v>1.7563001109579544</v>
      </c>
      <c r="K144">
        <v>83.317980910552805</v>
      </c>
      <c r="L144">
        <f>(Table2[[#This Row],[6M Return vs Nifty]]-AVERAGE(Table2[6M Return vs Nifty]))/_xlfn.STDEV.P(Table2[6M Return vs Nifty])</f>
        <v>2.5350786277826787</v>
      </c>
      <c r="M144">
        <v>2.3123778167537301</v>
      </c>
      <c r="N144">
        <f>(Table2[[#This Row],[1W Return vs Nifty]]-AVERAGE(Table2[1W Return vs Nifty]))/_xlfn.STDEV.P(Table2[1W Return vs Nifty])</f>
        <v>-0.29887015552938873</v>
      </c>
      <c r="O144">
        <v>198.05</v>
      </c>
      <c r="P144">
        <v>191.075362069363</v>
      </c>
      <c r="Q144">
        <v>156.726182054524</v>
      </c>
      <c r="R144">
        <v>57.756873856469298</v>
      </c>
      <c r="S144" s="1">
        <f>(Table2[[#This Row],[Close Price]]-Table2[[#This Row],[20D EMA]])/Table2[[#This Row],[20D EMA]]</f>
        <v>2.6609442060085742E-2</v>
      </c>
      <c r="T144" s="1">
        <f>(Table2[[#This Row],[Close Price]]-Table2[[#This Row],[50D EMA]])/Table2[[#This Row],[50D EMA]]</f>
        <v>6.4082767124062939E-2</v>
      </c>
      <c r="U144" s="1">
        <f>(Table2[[#This Row],[Close Price]]-Table2[[#This Row],[200D EMA]])/Table2[[#This Row],[200D EMA]]</f>
        <v>0.29729441076581775</v>
      </c>
      <c r="V144">
        <v>9.3646856681612697E-2</v>
      </c>
      <c r="W144">
        <v>196.85</v>
      </c>
      <c r="X144">
        <v>205.2</v>
      </c>
      <c r="Y144">
        <v>193.5</v>
      </c>
      <c r="Z144">
        <v>211.99</v>
      </c>
      <c r="AA144">
        <v>183</v>
      </c>
      <c r="AB144">
        <v>231</v>
      </c>
      <c r="AC144" s="1">
        <f>(Table2[[#This Row],[Close Price]]/Table2[[#This Row],[Day Low]])-1</f>
        <v>3.2867665735331508E-2</v>
      </c>
      <c r="AD144" s="1">
        <f>(Table2[[#This Row],[Day High]]/Table2[[#This Row],[Close Price]])-1</f>
        <v>9.2465079677355178E-3</v>
      </c>
      <c r="AE144" s="1">
        <f>(Table2[[#This Row],[Close Price]]/Table2[[#This Row],[Current Week Low]])-1</f>
        <v>5.0749354005168001E-2</v>
      </c>
      <c r="AF144" s="1">
        <f>(Table2[[#This Row],[Current Week High]]/Table2[[#This Row],[Close Price]])-1</f>
        <v>4.2642140468227563E-2</v>
      </c>
      <c r="AG144" s="1">
        <f>(Table2[[#This Row],[Close Price]]/Table2[[#This Row],[Current Month Low]])-1</f>
        <v>0.11103825136612011</v>
      </c>
      <c r="AH144" s="1">
        <f>(Table2[[#This Row],[Current Month High]]/Table2[[#This Row],[Close Price]])-1</f>
        <v>0.1361400747590007</v>
      </c>
      <c r="AI144">
        <v>18.384812118827401</v>
      </c>
      <c r="AJ144">
        <v>120.879956545355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0.18</v>
      </c>
      <c r="AM144" t="s">
        <v>3188</v>
      </c>
      <c r="AN144">
        <v>-0.27</v>
      </c>
      <c r="AO144" t="s">
        <v>3189</v>
      </c>
      <c r="AP144">
        <v>2.5663313057645999E-2</v>
      </c>
      <c r="AQ144">
        <f>(Table2[[#This Row],[Sharpe Ratio]]-AVERAGE(Table2[Sharpe Ratio]))/_xlfn.STDEV.P(Table2[Sharpe Ratio])</f>
        <v>-0.4007171245942634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4.0487938503580256</v>
      </c>
      <c r="AS144">
        <f>_xlfn.RANK.AVG(Table2[[#This Row],[1Y Return vs Nifty Z-Score]],Table2[1Y Return vs Nifty Z-Score])</f>
        <v>168</v>
      </c>
      <c r="AT144">
        <f>_xlfn.RANK.AVG(Table2[[#This Row],[6M Return vs Nifty Z-Score]],Table2[6M Return vs Nifty Z-Score])</f>
        <v>18</v>
      </c>
      <c r="AU144">
        <f>_xlfn.RANK.AVG(Table2[[#This Row],[Sharpe Ratio Z-Score]],Table2[Sharpe Ratio Z-Score])</f>
        <v>446</v>
      </c>
      <c r="AV144">
        <f>(Table2[[#This Row],[Rank 1Y]]+Table2[[#This Row],[Rank 6M]]+Table2[[#This Row],[Rank Sharpe]])/3</f>
        <v>210.66666666666666</v>
      </c>
    </row>
    <row r="145" spans="1:48" x14ac:dyDescent="0.3">
      <c r="A145" t="s">
        <v>1918</v>
      </c>
      <c r="B145" t="s">
        <v>1919</v>
      </c>
      <c r="C145" t="s">
        <v>3156</v>
      </c>
      <c r="D145" t="s">
        <v>266</v>
      </c>
      <c r="E145">
        <v>3845.6977872000002</v>
      </c>
      <c r="F145">
        <v>375.6</v>
      </c>
      <c r="G145">
        <v>55.357773048864203</v>
      </c>
      <c r="H145">
        <f>(Table2[[#This Row],[1Y Return vs Nifty]]-AVERAGE(Table2[1Y Return vs Nifty]))/_xlfn.STDEV.P(Table2[1Y Return vs Nifty])</f>
        <v>0.72838491336678646</v>
      </c>
      <c r="I145">
        <v>16.1462994328134</v>
      </c>
      <c r="J145">
        <f>(Table2[[#This Row],[1M Return vs Nifty]]-AVERAGE(Table2[1M Return vs Nifty]))/_xlfn.STDEV.P(Table2[1M Return vs Nifty])</f>
        <v>1.2373417085385989</v>
      </c>
      <c r="K145">
        <v>31.3333638674364</v>
      </c>
      <c r="L145">
        <f>(Table2[[#This Row],[6M Return vs Nifty]]-AVERAGE(Table2[6M Return vs Nifty]))/_xlfn.STDEV.P(Table2[6M Return vs Nifty])</f>
        <v>0.83608743948810837</v>
      </c>
      <c r="M145">
        <v>8.7026056496166397</v>
      </c>
      <c r="N145">
        <f>(Table2[[#This Row],[1W Return vs Nifty]]-AVERAGE(Table2[1W Return vs Nifty]))/_xlfn.STDEV.P(Table2[1W Return vs Nifty])</f>
        <v>0.93611243150261281</v>
      </c>
      <c r="O145">
        <v>329.52</v>
      </c>
      <c r="P145">
        <v>322.76845740296301</v>
      </c>
      <c r="Q145">
        <v>295.44476577665</v>
      </c>
      <c r="R145">
        <v>84.833208347559406</v>
      </c>
      <c r="S145" s="1">
        <f>(Table2[[#This Row],[Close Price]]-Table2[[#This Row],[20D EMA]])/Table2[[#This Row],[20D EMA]]</f>
        <v>0.13983976693372191</v>
      </c>
      <c r="T145" s="1">
        <f>(Table2[[#This Row],[Close Price]]-Table2[[#This Row],[50D EMA]])/Table2[[#This Row],[50D EMA]]</f>
        <v>0.16368248317114528</v>
      </c>
      <c r="U145" s="1">
        <f>(Table2[[#This Row],[Close Price]]-Table2[[#This Row],[200D EMA]])/Table2[[#This Row],[200D EMA]]</f>
        <v>0.27130361918120993</v>
      </c>
      <c r="V145">
        <v>2.1982214964023599</v>
      </c>
      <c r="W145">
        <v>350.6</v>
      </c>
      <c r="X145">
        <v>384.9</v>
      </c>
      <c r="Y145">
        <v>319.64999999999998</v>
      </c>
      <c r="Z145">
        <v>384.9</v>
      </c>
      <c r="AA145">
        <v>301</v>
      </c>
      <c r="AB145">
        <v>384.9</v>
      </c>
      <c r="AC145" s="1">
        <f>(Table2[[#This Row],[Close Price]]/Table2[[#This Row],[Day Low]])-1</f>
        <v>7.1306332002281758E-2</v>
      </c>
      <c r="AD145" s="1">
        <f>(Table2[[#This Row],[Day High]]/Table2[[#This Row],[Close Price]])-1</f>
        <v>2.4760383386581264E-2</v>
      </c>
      <c r="AE145" s="1">
        <f>(Table2[[#This Row],[Close Price]]/Table2[[#This Row],[Current Week Low]])-1</f>
        <v>0.17503519474425167</v>
      </c>
      <c r="AF145" s="1">
        <f>(Table2[[#This Row],[Current Week High]]/Table2[[#This Row],[Close Price]])-1</f>
        <v>2.4760383386581264E-2</v>
      </c>
      <c r="AG145" s="1">
        <f>(Table2[[#This Row],[Close Price]]/Table2[[#This Row],[Current Month Low]])-1</f>
        <v>0.2478405315614618</v>
      </c>
      <c r="AH145" s="1">
        <f>(Table2[[#This Row],[Current Month High]]/Table2[[#This Row],[Close Price]])-1</f>
        <v>2.4760383386581264E-2</v>
      </c>
      <c r="AI145">
        <v>2.4760383386581202</v>
      </c>
      <c r="AJ145">
        <v>91.926417986714299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0.23</v>
      </c>
      <c r="AM145" t="s">
        <v>3188</v>
      </c>
      <c r="AN145">
        <v>15.43</v>
      </c>
      <c r="AO145" t="s">
        <v>3188</v>
      </c>
      <c r="AP145">
        <v>4.7017631172781002E-2</v>
      </c>
      <c r="AQ145">
        <f>(Table2[[#This Row],[Sharpe Ratio]]-AVERAGE(Table2[Sharpe Ratio]))/_xlfn.STDEV.P(Table2[Sharpe Ratio])</f>
        <v>-0.1530121162049842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3.5849143766911222</v>
      </c>
      <c r="AS145">
        <f>_xlfn.RANK.AVG(Table2[[#This Row],[1Y Return vs Nifty Z-Score]],Table2[1Y Return vs Nifty Z-Score])</f>
        <v>128</v>
      </c>
      <c r="AT145">
        <f>_xlfn.RANK.AVG(Table2[[#This Row],[6M Return vs Nifty Z-Score]],Table2[6M Return vs Nifty Z-Score])</f>
        <v>112</v>
      </c>
      <c r="AU145">
        <f>_xlfn.RANK.AVG(Table2[[#This Row],[Sharpe Ratio Z-Score]],Table2[Sharpe Ratio Z-Score])</f>
        <v>392</v>
      </c>
      <c r="AV145">
        <f>(Table2[[#This Row],[Rank 1Y]]+Table2[[#This Row],[Rank 6M]]+Table2[[#This Row],[Rank Sharpe]])/3</f>
        <v>210.66666666666666</v>
      </c>
    </row>
    <row r="146" spans="1:48" x14ac:dyDescent="0.3">
      <c r="A146" t="s">
        <v>243</v>
      </c>
      <c r="B146" t="s">
        <v>244</v>
      </c>
      <c r="C146" t="s">
        <v>3147</v>
      </c>
      <c r="D146" t="s">
        <v>213</v>
      </c>
      <c r="E146">
        <v>103128.05149680001</v>
      </c>
      <c r="F146">
        <v>34966.199999999997</v>
      </c>
      <c r="G146">
        <v>39.986595845422798</v>
      </c>
      <c r="H146">
        <f>(Table2[[#This Row],[1Y Return vs Nifty]]-AVERAGE(Table2[1Y Return vs Nifty]))/_xlfn.STDEV.P(Table2[1Y Return vs Nifty])</f>
        <v>0.43075726527110841</v>
      </c>
      <c r="I146">
        <v>-2.8321574709242001</v>
      </c>
      <c r="J146">
        <f>(Table2[[#This Row],[1M Return vs Nifty]]-AVERAGE(Table2[1M Return vs Nifty]))/_xlfn.STDEV.P(Table2[1M Return vs Nifty])</f>
        <v>-0.63220628877486829</v>
      </c>
      <c r="K146">
        <v>6.0514064474638403</v>
      </c>
      <c r="L146">
        <f>(Table2[[#This Row],[6M Return vs Nifty]]-AVERAGE(Table2[6M Return vs Nifty]))/_xlfn.STDEV.P(Table2[6M Return vs Nifty])</f>
        <v>9.8079490814421237E-3</v>
      </c>
      <c r="M146">
        <v>0.45460882605590702</v>
      </c>
      <c r="N146">
        <f>(Table2[[#This Row],[1W Return vs Nifty]]-AVERAGE(Table2[1W Return vs Nifty]))/_xlfn.STDEV.P(Table2[1W Return vs Nifty])</f>
        <v>-0.65790467108154305</v>
      </c>
      <c r="O146">
        <v>34907.870000000003</v>
      </c>
      <c r="P146">
        <v>35153.4562859625</v>
      </c>
      <c r="Q146">
        <v>32022.0849095878</v>
      </c>
      <c r="R146">
        <v>54.881768966190897</v>
      </c>
      <c r="S146" s="1">
        <f>(Table2[[#This Row],[Close Price]]-Table2[[#This Row],[20D EMA]])/Table2[[#This Row],[20D EMA]]</f>
        <v>1.6709698987647905E-3</v>
      </c>
      <c r="T146" s="1">
        <f>(Table2[[#This Row],[Close Price]]-Table2[[#This Row],[50D EMA]])/Table2[[#This Row],[50D EMA]]</f>
        <v>-5.3268243224572622E-3</v>
      </c>
      <c r="U146" s="1">
        <f>(Table2[[#This Row],[Close Price]]-Table2[[#This Row],[200D EMA]])/Table2[[#This Row],[200D EMA]]</f>
        <v>9.1940143770298147E-2</v>
      </c>
      <c r="V146">
        <v>0.692021612667444</v>
      </c>
      <c r="W146">
        <v>34400</v>
      </c>
      <c r="X146">
        <v>35050</v>
      </c>
      <c r="Y146">
        <v>34400</v>
      </c>
      <c r="Z146">
        <v>35350</v>
      </c>
      <c r="AA146">
        <v>32830.5</v>
      </c>
      <c r="AB146">
        <v>36772.699999999997</v>
      </c>
      <c r="AC146" s="1">
        <f>(Table2[[#This Row],[Close Price]]/Table2[[#This Row],[Day Low]])-1</f>
        <v>1.6459302325581238E-2</v>
      </c>
      <c r="AD146" s="1">
        <f>(Table2[[#This Row],[Day High]]/Table2[[#This Row],[Close Price]])-1</f>
        <v>2.3966001452833119E-3</v>
      </c>
      <c r="AE146" s="1">
        <f>(Table2[[#This Row],[Close Price]]/Table2[[#This Row],[Current Week Low]])-1</f>
        <v>1.6459302325581238E-2</v>
      </c>
      <c r="AF146" s="1">
        <f>(Table2[[#This Row],[Current Week High]]/Table2[[#This Row],[Close Price]])-1</f>
        <v>1.0976314269208531E-2</v>
      </c>
      <c r="AG146" s="1">
        <f>(Table2[[#This Row],[Close Price]]/Table2[[#This Row],[Current Month Low]])-1</f>
        <v>6.5052314159089741E-2</v>
      </c>
      <c r="AH146" s="1">
        <f>(Table2[[#This Row],[Current Month High]]/Table2[[#This Row],[Close Price]])-1</f>
        <v>5.1664178549570838E-2</v>
      </c>
      <c r="AI146">
        <v>11.790243149098201</v>
      </c>
      <c r="AJ146">
        <v>64.508115737473503</v>
      </c>
      <c r="AK146" t="str">
        <f>IF(AND(Table2[[#This Row],[20D EMA]]&gt;Table2[[#This Row],[50D EMA]],Table2[[#This Row],[50D EMA]]&gt;Table2[[#This Row],[200D EMA]]),"Uptrend","Downtrend/NoTrend")</f>
        <v>Downtrend/NoTrend</v>
      </c>
      <c r="AL146">
        <v>0.14000000000000001</v>
      </c>
      <c r="AM146" t="s">
        <v>3188</v>
      </c>
      <c r="AN146">
        <v>-7.0000000000000007E-2</v>
      </c>
      <c r="AO146" t="s">
        <v>3189</v>
      </c>
      <c r="AP146">
        <v>0.123010607252482</v>
      </c>
      <c r="AQ146">
        <f>(Table2[[#This Row],[Sharpe Ratio]]-AVERAGE(Table2[Sharpe Ratio]))/_xlfn.STDEV.P(Table2[Sharpe Ratio])</f>
        <v>0.72848832206033864</v>
      </c>
      <c r="AR1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6">
        <f>_xlfn.RANK.AVG(Table2[[#This Row],[1Y Return vs Nifty Z-Score]],Table2[1Y Return vs Nifty Z-Score])</f>
        <v>178</v>
      </c>
      <c r="AT146">
        <f>_xlfn.RANK.AVG(Table2[[#This Row],[6M Return vs Nifty Z-Score]],Table2[6M Return vs Nifty Z-Score])</f>
        <v>294</v>
      </c>
      <c r="AU146">
        <f>_xlfn.RANK.AVG(Table2[[#This Row],[Sharpe Ratio Z-Score]],Table2[Sharpe Ratio Z-Score])</f>
        <v>161</v>
      </c>
      <c r="AV146">
        <f>(Table2[[#This Row],[Rank 1Y]]+Table2[[#This Row],[Rank 6M]]+Table2[[#This Row],[Rank Sharpe]])/3</f>
        <v>211</v>
      </c>
    </row>
    <row r="147" spans="1:48" x14ac:dyDescent="0.3">
      <c r="A147" t="s">
        <v>748</v>
      </c>
      <c r="B147" t="s">
        <v>749</v>
      </c>
      <c r="C147" t="s">
        <v>3148</v>
      </c>
      <c r="D147" t="s">
        <v>60</v>
      </c>
      <c r="E147">
        <v>23062.274341140001</v>
      </c>
      <c r="F147">
        <v>173.98</v>
      </c>
      <c r="G147">
        <v>56.0456769560598</v>
      </c>
      <c r="H147">
        <f>(Table2[[#This Row],[1Y Return vs Nifty]]-AVERAGE(Table2[1Y Return vs Nifty]))/_xlfn.STDEV.P(Table2[1Y Return vs Nifty])</f>
        <v>0.74170459729890703</v>
      </c>
      <c r="I147">
        <v>-0.67267889850409701</v>
      </c>
      <c r="J147">
        <f>(Table2[[#This Row],[1M Return vs Nifty]]-AVERAGE(Table2[1M Return vs Nifty]))/_xlfn.STDEV.P(Table2[1M Return vs Nifty])</f>
        <v>-0.41947830668512021</v>
      </c>
      <c r="K147">
        <v>13.3737213660304</v>
      </c>
      <c r="L147">
        <f>(Table2[[#This Row],[6M Return vs Nifty]]-AVERAGE(Table2[6M Return vs Nifty]))/_xlfn.STDEV.P(Table2[6M Return vs Nifty])</f>
        <v>0.24912006162897102</v>
      </c>
      <c r="M147">
        <v>0.200564104817402</v>
      </c>
      <c r="N147">
        <f>(Table2[[#This Row],[1W Return vs Nifty]]-AVERAGE(Table2[1W Return vs Nifty]))/_xlfn.STDEV.P(Table2[1W Return vs Nifty])</f>
        <v>-0.7070016383983394</v>
      </c>
      <c r="O147">
        <v>177.46</v>
      </c>
      <c r="P147">
        <v>182.28466411954</v>
      </c>
      <c r="Q147">
        <v>163.318878175679</v>
      </c>
      <c r="R147">
        <v>43.006984506353199</v>
      </c>
      <c r="S147" s="1">
        <f>(Table2[[#This Row],[Close Price]]-Table2[[#This Row],[20D EMA]])/Table2[[#This Row],[20D EMA]]</f>
        <v>-1.9610052969683409E-2</v>
      </c>
      <c r="T147" s="1">
        <f>(Table2[[#This Row],[Close Price]]-Table2[[#This Row],[50D EMA]])/Table2[[#This Row],[50D EMA]]</f>
        <v>-4.5558764691767555E-2</v>
      </c>
      <c r="U147" s="1">
        <f>(Table2[[#This Row],[Close Price]]-Table2[[#This Row],[200D EMA]])/Table2[[#This Row],[200D EMA]]</f>
        <v>6.5277951596342837E-2</v>
      </c>
      <c r="V147">
        <v>0.67014188271052899</v>
      </c>
      <c r="W147">
        <v>172.44</v>
      </c>
      <c r="X147">
        <v>176</v>
      </c>
      <c r="Y147">
        <v>171</v>
      </c>
      <c r="Z147">
        <v>181.99</v>
      </c>
      <c r="AA147">
        <v>169</v>
      </c>
      <c r="AB147">
        <v>192.56</v>
      </c>
      <c r="AC147" s="1">
        <f>(Table2[[#This Row],[Close Price]]/Table2[[#This Row],[Day Low]])-1</f>
        <v>8.9306425423334446E-3</v>
      </c>
      <c r="AD147" s="1">
        <f>(Table2[[#This Row],[Day High]]/Table2[[#This Row],[Close Price]])-1</f>
        <v>1.1610529945970782E-2</v>
      </c>
      <c r="AE147" s="1">
        <f>(Table2[[#This Row],[Close Price]]/Table2[[#This Row],[Current Week Low]])-1</f>
        <v>1.7426900584795346E-2</v>
      </c>
      <c r="AF147" s="1">
        <f>(Table2[[#This Row],[Current Week High]]/Table2[[#This Row],[Close Price]])-1</f>
        <v>4.6039774686745805E-2</v>
      </c>
      <c r="AG147" s="1">
        <f>(Table2[[#This Row],[Close Price]]/Table2[[#This Row],[Current Month Low]])-1</f>
        <v>2.9467455621301708E-2</v>
      </c>
      <c r="AH147" s="1">
        <f>(Table2[[#This Row],[Current Month High]]/Table2[[#This Row],[Close Price]])-1</f>
        <v>0.10679388435452353</v>
      </c>
      <c r="AI147">
        <v>22.134728129670101</v>
      </c>
      <c r="AJ147">
        <v>79.545923632610894</v>
      </c>
      <c r="AK147" t="str">
        <f>IF(AND(Table2[[#This Row],[20D EMA]]&gt;Table2[[#This Row],[50D EMA]],Table2[[#This Row],[50D EMA]]&gt;Table2[[#This Row],[200D EMA]]),"Uptrend","Downtrend/NoTrend")</f>
        <v>Downtrend/NoTrend</v>
      </c>
      <c r="AL147">
        <v>-0.01</v>
      </c>
      <c r="AM147" t="s">
        <v>3189</v>
      </c>
      <c r="AN147">
        <v>-5.46</v>
      </c>
      <c r="AO147" t="s">
        <v>3189</v>
      </c>
      <c r="AP147">
        <v>7.7416609797643005E-2</v>
      </c>
      <c r="AQ147">
        <f>(Table2[[#This Row],[Sharpe Ratio]]-AVERAGE(Table2[Sharpe Ratio]))/_xlfn.STDEV.P(Table2[Sharpe Ratio])</f>
        <v>0.19960880171419032</v>
      </c>
      <c r="AR1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7">
        <f>_xlfn.RANK.AVG(Table2[[#This Row],[1Y Return vs Nifty Z-Score]],Table2[1Y Return vs Nifty Z-Score])</f>
        <v>123</v>
      </c>
      <c r="AT147">
        <f>_xlfn.RANK.AVG(Table2[[#This Row],[6M Return vs Nifty Z-Score]],Table2[6M Return vs Nifty Z-Score])</f>
        <v>222</v>
      </c>
      <c r="AU147">
        <f>_xlfn.RANK.AVG(Table2[[#This Row],[Sharpe Ratio Z-Score]],Table2[Sharpe Ratio Z-Score])</f>
        <v>292</v>
      </c>
      <c r="AV147">
        <f>(Table2[[#This Row],[Rank 1Y]]+Table2[[#This Row],[Rank 6M]]+Table2[[#This Row],[Rank Sharpe]])/3</f>
        <v>212.33333333333334</v>
      </c>
    </row>
    <row r="148" spans="1:48" x14ac:dyDescent="0.3">
      <c r="A148" t="s">
        <v>1168</v>
      </c>
      <c r="B148" t="s">
        <v>1169</v>
      </c>
      <c r="C148" t="s">
        <v>3145</v>
      </c>
      <c r="D148" t="s">
        <v>961</v>
      </c>
      <c r="E148">
        <v>10550.38174235</v>
      </c>
      <c r="F148">
        <v>1434.85</v>
      </c>
      <c r="G148">
        <v>34.814706086749403</v>
      </c>
      <c r="H148">
        <f>(Table2[[#This Row],[1Y Return vs Nifty]]-AVERAGE(Table2[1Y Return vs Nifty]))/_xlfn.STDEV.P(Table2[1Y Return vs Nifty])</f>
        <v>0.33061546320148827</v>
      </c>
      <c r="I148">
        <v>14.406088626070501</v>
      </c>
      <c r="J148">
        <f>(Table2[[#This Row],[1M Return vs Nifty]]-AVERAGE(Table2[1M Return vs Nifty]))/_xlfn.STDEV.P(Table2[1M Return vs Nifty])</f>
        <v>1.0659153567992898</v>
      </c>
      <c r="K148">
        <v>15.941715487383201</v>
      </c>
      <c r="L148">
        <f>(Table2[[#This Row],[6M Return vs Nifty]]-AVERAGE(Table2[6M Return vs Nifty]))/_xlfn.STDEV.P(Table2[6M Return vs Nifty])</f>
        <v>0.33304872422067511</v>
      </c>
      <c r="M148">
        <v>9.3511339807166003</v>
      </c>
      <c r="N148">
        <f>(Table2[[#This Row],[1W Return vs Nifty]]-AVERAGE(Table2[1W Return vs Nifty]))/_xlfn.STDEV.P(Table2[1W Return vs Nifty])</f>
        <v>1.0614477430210054</v>
      </c>
      <c r="O148">
        <v>1341.11</v>
      </c>
      <c r="P148">
        <v>1343.4158826206899</v>
      </c>
      <c r="Q148">
        <v>1220.5644848035699</v>
      </c>
      <c r="R148">
        <v>78.190975627861903</v>
      </c>
      <c r="S148" s="1">
        <f>(Table2[[#This Row],[Close Price]]-Table2[[#This Row],[20D EMA]])/Table2[[#This Row],[20D EMA]]</f>
        <v>6.9897323858594762E-2</v>
      </c>
      <c r="T148" s="1">
        <f>(Table2[[#This Row],[Close Price]]-Table2[[#This Row],[50D EMA]])/Table2[[#This Row],[50D EMA]]</f>
        <v>6.8060917369045432E-2</v>
      </c>
      <c r="U148" s="1">
        <f>(Table2[[#This Row],[Close Price]]-Table2[[#This Row],[200D EMA]])/Table2[[#This Row],[200D EMA]]</f>
        <v>0.17556263340802986</v>
      </c>
      <c r="V148">
        <v>1.1333145148183501</v>
      </c>
      <c r="W148">
        <v>1419.25</v>
      </c>
      <c r="X148">
        <v>1442.45</v>
      </c>
      <c r="Y148">
        <v>1278.95</v>
      </c>
      <c r="Z148">
        <v>1442.45</v>
      </c>
      <c r="AA148">
        <v>1226</v>
      </c>
      <c r="AB148">
        <v>1442.45</v>
      </c>
      <c r="AC148" s="1">
        <f>(Table2[[#This Row],[Close Price]]/Table2[[#This Row],[Day Low]])-1</f>
        <v>1.0991720979390385E-2</v>
      </c>
      <c r="AD148" s="1">
        <f>(Table2[[#This Row],[Day High]]/Table2[[#This Row],[Close Price]])-1</f>
        <v>5.2967209115937219E-3</v>
      </c>
      <c r="AE148" s="1">
        <f>(Table2[[#This Row],[Close Price]]/Table2[[#This Row],[Current Week Low]])-1</f>
        <v>0.12189686852496173</v>
      </c>
      <c r="AF148" s="1">
        <f>(Table2[[#This Row],[Current Week High]]/Table2[[#This Row],[Close Price]])-1</f>
        <v>5.2967209115937219E-3</v>
      </c>
      <c r="AG148" s="1">
        <f>(Table2[[#This Row],[Close Price]]/Table2[[#This Row],[Current Month Low]])-1</f>
        <v>0.17035073409461665</v>
      </c>
      <c r="AH148" s="1">
        <f>(Table2[[#This Row],[Current Month High]]/Table2[[#This Row],[Close Price]])-1</f>
        <v>5.2967209115937219E-3</v>
      </c>
      <c r="AI148">
        <v>10.900094086489799</v>
      </c>
      <c r="AJ148">
        <v>77.141975308641904</v>
      </c>
      <c r="AK148" t="str">
        <f>IF(AND(Table2[[#This Row],[20D EMA]]&gt;Table2[[#This Row],[50D EMA]],Table2[[#This Row],[50D EMA]]&gt;Table2[[#This Row],[200D EMA]]),"Uptrend","Downtrend/NoTrend")</f>
        <v>Downtrend/NoTrend</v>
      </c>
      <c r="AL148">
        <v>0.12</v>
      </c>
      <c r="AM148" t="s">
        <v>3188</v>
      </c>
      <c r="AN148">
        <v>5.55</v>
      </c>
      <c r="AO148" t="s">
        <v>3188</v>
      </c>
      <c r="AP148">
        <v>0.100003695479849</v>
      </c>
      <c r="AQ148">
        <f>(Table2[[#This Row],[Sharpe Ratio]]-AVERAGE(Table2[Sharpe Ratio]))/_xlfn.STDEV.P(Table2[Sharpe Ratio])</f>
        <v>0.46161362051637722</v>
      </c>
      <c r="AR1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8">
        <f>_xlfn.RANK.AVG(Table2[[#This Row],[1Y Return vs Nifty Z-Score]],Table2[1Y Return vs Nifty Z-Score])</f>
        <v>204</v>
      </c>
      <c r="AT148">
        <f>_xlfn.RANK.AVG(Table2[[#This Row],[6M Return vs Nifty Z-Score]],Table2[6M Return vs Nifty Z-Score])</f>
        <v>201</v>
      </c>
      <c r="AU148">
        <f>_xlfn.RANK.AVG(Table2[[#This Row],[Sharpe Ratio Z-Score]],Table2[Sharpe Ratio Z-Score])</f>
        <v>232</v>
      </c>
      <c r="AV148">
        <f>(Table2[[#This Row],[Rank 1Y]]+Table2[[#This Row],[Rank 6M]]+Table2[[#This Row],[Rank Sharpe]])/3</f>
        <v>212.33333333333334</v>
      </c>
    </row>
    <row r="149" spans="1:48" x14ac:dyDescent="0.3">
      <c r="A149" t="s">
        <v>1302</v>
      </c>
      <c r="B149" t="s">
        <v>1303</v>
      </c>
      <c r="C149" t="s">
        <v>3145</v>
      </c>
      <c r="D149" t="s">
        <v>46</v>
      </c>
      <c r="E149">
        <v>8963.2187819999999</v>
      </c>
      <c r="F149">
        <v>2835</v>
      </c>
      <c r="G149">
        <v>13.6246222167811</v>
      </c>
      <c r="H149">
        <f>(Table2[[#This Row],[1Y Return vs Nifty]]-AVERAGE(Table2[1Y Return vs Nifty]))/_xlfn.STDEV.P(Table2[1Y Return vs Nifty])</f>
        <v>-7.9681987780784669E-2</v>
      </c>
      <c r="I149">
        <v>1.1695997855045299</v>
      </c>
      <c r="J149">
        <f>(Table2[[#This Row],[1M Return vs Nifty]]-AVERAGE(Table2[1M Return vs Nifty]))/_xlfn.STDEV.P(Table2[1M Return vs Nifty])</f>
        <v>-0.23799735480102288</v>
      </c>
      <c r="K149">
        <v>9.1041298495037601</v>
      </c>
      <c r="L149">
        <f>(Table2[[#This Row],[6M Return vs Nifty]]-AVERAGE(Table2[6M Return vs Nifty]))/_xlfn.STDEV.P(Table2[6M Return vs Nifty])</f>
        <v>0.10957881314426068</v>
      </c>
      <c r="M149">
        <v>11.1113564462659</v>
      </c>
      <c r="N149">
        <f>(Table2[[#This Row],[1W Return vs Nifty]]-AVERAGE(Table2[1W Return vs Nifty]))/_xlfn.STDEV.P(Table2[1W Return vs Nifty])</f>
        <v>1.4016303078861472</v>
      </c>
      <c r="O149">
        <v>2750.25</v>
      </c>
      <c r="P149">
        <v>2884.9358857819202</v>
      </c>
      <c r="Q149">
        <v>2741.7848474820698</v>
      </c>
      <c r="R149">
        <v>62.451700583074803</v>
      </c>
      <c r="S149" s="1">
        <f>(Table2[[#This Row],[Close Price]]-Table2[[#This Row],[20D EMA]])/Table2[[#This Row],[20D EMA]]</f>
        <v>3.0815380419961822E-2</v>
      </c>
      <c r="T149" s="1">
        <f>(Table2[[#This Row],[Close Price]]-Table2[[#This Row],[50D EMA]])/Table2[[#This Row],[50D EMA]]</f>
        <v>-1.7309183898340189E-2</v>
      </c>
      <c r="U149" s="1">
        <f>(Table2[[#This Row],[Close Price]]-Table2[[#This Row],[200D EMA]])/Table2[[#This Row],[200D EMA]]</f>
        <v>3.3997982228085734E-2</v>
      </c>
      <c r="V149">
        <v>0.80697560282416303</v>
      </c>
      <c r="W149">
        <v>2761.15</v>
      </c>
      <c r="X149">
        <v>2864.9</v>
      </c>
      <c r="Y149">
        <v>2539</v>
      </c>
      <c r="Z149">
        <v>2864.9</v>
      </c>
      <c r="AA149">
        <v>2451.0500000000002</v>
      </c>
      <c r="AB149">
        <v>3147.95</v>
      </c>
      <c r="AC149" s="1">
        <f>(Table2[[#This Row],[Close Price]]/Table2[[#This Row],[Day Low]])-1</f>
        <v>2.6746102167575003E-2</v>
      </c>
      <c r="AD149" s="1">
        <f>(Table2[[#This Row],[Day High]]/Table2[[#This Row],[Close Price]])-1</f>
        <v>1.0546737213403823E-2</v>
      </c>
      <c r="AE149" s="1">
        <f>(Table2[[#This Row],[Close Price]]/Table2[[#This Row],[Current Week Low]])-1</f>
        <v>0.11658133123276881</v>
      </c>
      <c r="AF149" s="1">
        <f>(Table2[[#This Row],[Current Week High]]/Table2[[#This Row],[Close Price]])-1</f>
        <v>1.0546737213403823E-2</v>
      </c>
      <c r="AG149" s="1">
        <f>(Table2[[#This Row],[Close Price]]/Table2[[#This Row],[Current Month Low]])-1</f>
        <v>0.15664715122090533</v>
      </c>
      <c r="AH149" s="1">
        <f>(Table2[[#This Row],[Current Month High]]/Table2[[#This Row],[Close Price]])-1</f>
        <v>0.11038800705467366</v>
      </c>
      <c r="AI149">
        <v>31.3932980599647</v>
      </c>
      <c r="AJ149">
        <v>44.823887001609101</v>
      </c>
      <c r="AK149" t="str">
        <f>IF(AND(Table2[[#This Row],[20D EMA]]&gt;Table2[[#This Row],[50D EMA]],Table2[[#This Row],[50D EMA]]&gt;Table2[[#This Row],[200D EMA]]),"Uptrend","Downtrend/NoTrend")</f>
        <v>Downtrend/NoTrend</v>
      </c>
      <c r="AL149">
        <v>-7.0000000000000007E-2</v>
      </c>
      <c r="AM149" t="s">
        <v>3189</v>
      </c>
      <c r="AN149">
        <v>3.62</v>
      </c>
      <c r="AO149" t="s">
        <v>3188</v>
      </c>
      <c r="AP149">
        <v>0.19017932106956201</v>
      </c>
      <c r="AQ149">
        <f>(Table2[[#This Row],[Sharpe Ratio]]-AVERAGE(Table2[Sharpe Ratio]))/_xlfn.STDEV.P(Table2[Sharpe Ratio])</f>
        <v>1.507629418013414</v>
      </c>
      <c r="AR1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9">
        <f>_xlfn.RANK.AVG(Table2[[#This Row],[1Y Return vs Nifty Z-Score]],Table2[1Y Return vs Nifty Z-Score])</f>
        <v>329</v>
      </c>
      <c r="AT149">
        <f>_xlfn.RANK.AVG(Table2[[#This Row],[6M Return vs Nifty Z-Score]],Table2[6M Return vs Nifty Z-Score])</f>
        <v>262</v>
      </c>
      <c r="AU149">
        <f>_xlfn.RANK.AVG(Table2[[#This Row],[Sharpe Ratio Z-Score]],Table2[Sharpe Ratio Z-Score])</f>
        <v>46</v>
      </c>
      <c r="AV149">
        <f>(Table2[[#This Row],[Rank 1Y]]+Table2[[#This Row],[Rank 6M]]+Table2[[#This Row],[Rank Sharpe]])/3</f>
        <v>212.33333333333334</v>
      </c>
    </row>
    <row r="150" spans="1:48" x14ac:dyDescent="0.3">
      <c r="A150" t="s">
        <v>1612</v>
      </c>
      <c r="B150" t="s">
        <v>1613</v>
      </c>
      <c r="C150" t="s">
        <v>3147</v>
      </c>
      <c r="D150" t="s">
        <v>213</v>
      </c>
      <c r="E150">
        <v>5875.6787090999997</v>
      </c>
      <c r="F150">
        <v>2047</v>
      </c>
      <c r="G150">
        <v>29.810968016479698</v>
      </c>
      <c r="H150">
        <f>(Table2[[#This Row],[1Y Return vs Nifty]]-AVERAGE(Table2[1Y Return vs Nifty]))/_xlfn.STDEV.P(Table2[1Y Return vs Nifty])</f>
        <v>0.23372953352736056</v>
      </c>
      <c r="I150">
        <v>0.13645588364101899</v>
      </c>
      <c r="J150">
        <f>(Table2[[#This Row],[1M Return vs Nifty]]-AVERAGE(Table2[1M Return vs Nifty]))/_xlfn.STDEV.P(Table2[1M Return vs Nifty])</f>
        <v>-0.33977128312736421</v>
      </c>
      <c r="K150">
        <v>20.568606524776602</v>
      </c>
      <c r="L150">
        <f>(Table2[[#This Row],[6M Return vs Nifty]]-AVERAGE(Table2[6M Return vs Nifty]))/_xlfn.STDEV.P(Table2[6M Return vs Nifty])</f>
        <v>0.48426744138868855</v>
      </c>
      <c r="M150">
        <v>3.3107873934087801</v>
      </c>
      <c r="N150">
        <f>(Table2[[#This Row],[1W Return vs Nifty]]-AVERAGE(Table2[1W Return vs Nifty]))/_xlfn.STDEV.P(Table2[1W Return vs Nifty])</f>
        <v>-0.10591640268290062</v>
      </c>
      <c r="O150">
        <v>2055.0100000000002</v>
      </c>
      <c r="P150">
        <v>2169.30415298971</v>
      </c>
      <c r="Q150">
        <v>1986.3945514834099</v>
      </c>
      <c r="R150">
        <v>52.8928754005087</v>
      </c>
      <c r="S150" s="1">
        <f>(Table2[[#This Row],[Close Price]]-Table2[[#This Row],[20D EMA]])/Table2[[#This Row],[20D EMA]]</f>
        <v>-3.8977912516241853E-3</v>
      </c>
      <c r="T150" s="1">
        <f>(Table2[[#This Row],[Close Price]]-Table2[[#This Row],[50D EMA]])/Table2[[#This Row],[50D EMA]]</f>
        <v>-5.6379439840721204E-2</v>
      </c>
      <c r="U150" s="1">
        <f>(Table2[[#This Row],[Close Price]]-Table2[[#This Row],[200D EMA]])/Table2[[#This Row],[200D EMA]]</f>
        <v>3.0510277261549479E-2</v>
      </c>
      <c r="V150">
        <v>0.80831966431625302</v>
      </c>
      <c r="W150">
        <v>2004.35</v>
      </c>
      <c r="X150">
        <v>2068</v>
      </c>
      <c r="Y150">
        <v>1917</v>
      </c>
      <c r="Z150">
        <v>2101.4</v>
      </c>
      <c r="AA150">
        <v>1884</v>
      </c>
      <c r="AB150">
        <v>2370.1</v>
      </c>
      <c r="AC150" s="1">
        <f>(Table2[[#This Row],[Close Price]]/Table2[[#This Row],[Day Low]])-1</f>
        <v>2.1278718786639006E-2</v>
      </c>
      <c r="AD150" s="1">
        <f>(Table2[[#This Row],[Day High]]/Table2[[#This Row],[Close Price]])-1</f>
        <v>1.0258915486077269E-2</v>
      </c>
      <c r="AE150" s="1">
        <f>(Table2[[#This Row],[Close Price]]/Table2[[#This Row],[Current Week Low]])-1</f>
        <v>6.7814293166405859E-2</v>
      </c>
      <c r="AF150" s="1">
        <f>(Table2[[#This Row],[Current Week High]]/Table2[[#This Row],[Close Price]])-1</f>
        <v>2.6575476306790469E-2</v>
      </c>
      <c r="AG150" s="1">
        <f>(Table2[[#This Row],[Close Price]]/Table2[[#This Row],[Current Month Low]])-1</f>
        <v>8.6518046709129548E-2</v>
      </c>
      <c r="AH150" s="1">
        <f>(Table2[[#This Row],[Current Month High]]/Table2[[#This Row],[Close Price]])-1</f>
        <v>0.15784074255007319</v>
      </c>
      <c r="AI150">
        <v>44.215925744992603</v>
      </c>
      <c r="AJ150">
        <v>82.767857142857096</v>
      </c>
      <c r="AK150" t="str">
        <f>IF(AND(Table2[[#This Row],[20D EMA]]&gt;Table2[[#This Row],[50D EMA]],Table2[[#This Row],[50D EMA]]&gt;Table2[[#This Row],[200D EMA]]),"Uptrend","Downtrend/NoTrend")</f>
        <v>Downtrend/NoTrend</v>
      </c>
      <c r="AL150">
        <v>-0.15</v>
      </c>
      <c r="AM150" t="s">
        <v>3189</v>
      </c>
      <c r="AN150">
        <v>-3.71</v>
      </c>
      <c r="AO150" t="s">
        <v>3189</v>
      </c>
      <c r="AP150">
        <v>9.8062969353980997E-2</v>
      </c>
      <c r="AQ150">
        <f>(Table2[[#This Row],[Sharpe Ratio]]-AVERAGE(Table2[Sharpe Ratio]))/_xlfn.STDEV.P(Table2[Sharpe Ratio])</f>
        <v>0.43910165929628525</v>
      </c>
      <c r="AR1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0">
        <f>_xlfn.RANK.AVG(Table2[[#This Row],[1Y Return vs Nifty Z-Score]],Table2[1Y Return vs Nifty Z-Score])</f>
        <v>238</v>
      </c>
      <c r="AT150">
        <f>_xlfn.RANK.AVG(Table2[[#This Row],[6M Return vs Nifty Z-Score]],Table2[6M Return vs Nifty Z-Score])</f>
        <v>169</v>
      </c>
      <c r="AU150">
        <f>_xlfn.RANK.AVG(Table2[[#This Row],[Sharpe Ratio Z-Score]],Table2[Sharpe Ratio Z-Score])</f>
        <v>236</v>
      </c>
      <c r="AV150">
        <f>(Table2[[#This Row],[Rank 1Y]]+Table2[[#This Row],[Rank 6M]]+Table2[[#This Row],[Rank Sharpe]])/3</f>
        <v>214.33333333333334</v>
      </c>
    </row>
    <row r="151" spans="1:48" x14ac:dyDescent="0.3">
      <c r="A151" t="s">
        <v>1036</v>
      </c>
      <c r="B151" t="s">
        <v>1037</v>
      </c>
      <c r="C151" t="s">
        <v>3146</v>
      </c>
      <c r="D151" t="s">
        <v>51</v>
      </c>
      <c r="E151">
        <v>13283.787569419999</v>
      </c>
      <c r="F151">
        <v>1084.0999999999999</v>
      </c>
      <c r="G151">
        <v>51.271487747715298</v>
      </c>
      <c r="H151">
        <f>(Table2[[#This Row],[1Y Return vs Nifty]]-AVERAGE(Table2[1Y Return vs Nifty]))/_xlfn.STDEV.P(Table2[1Y Return vs Nifty])</f>
        <v>0.64926335569216675</v>
      </c>
      <c r="I151">
        <v>10.424641549029101</v>
      </c>
      <c r="J151">
        <f>(Table2[[#This Row],[1M Return vs Nifty]]-AVERAGE(Table2[1M Return vs Nifty]))/_xlfn.STDEV.P(Table2[1M Return vs Nifty])</f>
        <v>0.67370715741578824</v>
      </c>
      <c r="K151">
        <v>24.1748807057166</v>
      </c>
      <c r="L151">
        <f>(Table2[[#This Row],[6M Return vs Nifty]]-AVERAGE(Table2[6M Return vs Nifty]))/_xlfn.STDEV.P(Table2[6M Return vs Nifty])</f>
        <v>0.60212977075642216</v>
      </c>
      <c r="M151">
        <v>-0.19047564377363899</v>
      </c>
      <c r="N151">
        <f>(Table2[[#This Row],[1W Return vs Nifty]]-AVERAGE(Table2[1W Return vs Nifty]))/_xlfn.STDEV.P(Table2[1W Return vs Nifty])</f>
        <v>-0.7825744181142309</v>
      </c>
      <c r="O151">
        <v>1079.68</v>
      </c>
      <c r="P151">
        <v>1080.2176329221199</v>
      </c>
      <c r="Q151">
        <v>951.85243336111</v>
      </c>
      <c r="R151">
        <v>52.516190238816897</v>
      </c>
      <c r="S151" s="1">
        <f>(Table2[[#This Row],[Close Price]]-Table2[[#This Row],[20D EMA]])/Table2[[#This Row],[20D EMA]]</f>
        <v>4.0938055720211959E-3</v>
      </c>
      <c r="T151" s="1">
        <f>(Table2[[#This Row],[Close Price]]-Table2[[#This Row],[50D EMA]])/Table2[[#This Row],[50D EMA]]</f>
        <v>3.5940600852604932E-3</v>
      </c>
      <c r="U151" s="1">
        <f>(Table2[[#This Row],[Close Price]]-Table2[[#This Row],[200D EMA]])/Table2[[#This Row],[200D EMA]]</f>
        <v>0.13893704738654417</v>
      </c>
      <c r="V151">
        <v>0.35418081202341301</v>
      </c>
      <c r="W151">
        <v>1068.2</v>
      </c>
      <c r="X151">
        <v>1093.8499999999999</v>
      </c>
      <c r="Y151">
        <v>1034</v>
      </c>
      <c r="Z151">
        <v>1110</v>
      </c>
      <c r="AA151">
        <v>1012.05</v>
      </c>
      <c r="AB151">
        <v>1164</v>
      </c>
      <c r="AC151" s="1">
        <f>(Table2[[#This Row],[Close Price]]/Table2[[#This Row],[Day Low]])-1</f>
        <v>1.4884853023778177E-2</v>
      </c>
      <c r="AD151" s="1">
        <f>(Table2[[#This Row],[Day High]]/Table2[[#This Row],[Close Price]])-1</f>
        <v>8.9936352734987235E-3</v>
      </c>
      <c r="AE151" s="1">
        <f>(Table2[[#This Row],[Close Price]]/Table2[[#This Row],[Current Week Low]])-1</f>
        <v>4.8452611218568586E-2</v>
      </c>
      <c r="AF151" s="1">
        <f>(Table2[[#This Row],[Current Week High]]/Table2[[#This Row],[Close Price]])-1</f>
        <v>2.3890784982935287E-2</v>
      </c>
      <c r="AG151" s="1">
        <f>(Table2[[#This Row],[Close Price]]/Table2[[#This Row],[Current Month Low]])-1</f>
        <v>7.1192134775949656E-2</v>
      </c>
      <c r="AH151" s="1">
        <f>(Table2[[#This Row],[Current Month High]]/Table2[[#This Row],[Close Price]])-1</f>
        <v>7.3701688036159174E-2</v>
      </c>
      <c r="AI151">
        <v>23.152845678442901</v>
      </c>
      <c r="AJ151">
        <v>73.567082933077103</v>
      </c>
      <c r="AK151" t="str">
        <f>IF(AND(Table2[[#This Row],[20D EMA]]&gt;Table2[[#This Row],[50D EMA]],Table2[[#This Row],[50D EMA]]&gt;Table2[[#This Row],[200D EMA]]),"Uptrend","Downtrend/NoTrend")</f>
        <v>Downtrend/NoTrend</v>
      </c>
      <c r="AL151">
        <v>-0.12</v>
      </c>
      <c r="AM151" t="s">
        <v>3189</v>
      </c>
      <c r="AN151">
        <v>-0.63</v>
      </c>
      <c r="AO151" t="s">
        <v>3189</v>
      </c>
      <c r="AP151">
        <v>5.6894909872596003E-2</v>
      </c>
      <c r="AQ151">
        <f>(Table2[[#This Row],[Sharpe Ratio]]-AVERAGE(Table2[Sharpe Ratio]))/_xlfn.STDEV.P(Table2[Sharpe Ratio])</f>
        <v>-3.8438033810527197E-2</v>
      </c>
      <c r="AR1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1">
        <f>_xlfn.RANK.AVG(Table2[[#This Row],[1Y Return vs Nifty Z-Score]],Table2[1Y Return vs Nifty Z-Score])</f>
        <v>139</v>
      </c>
      <c r="AT151">
        <f>_xlfn.RANK.AVG(Table2[[#This Row],[6M Return vs Nifty Z-Score]],Table2[6M Return vs Nifty Z-Score])</f>
        <v>142</v>
      </c>
      <c r="AU151">
        <f>_xlfn.RANK.AVG(Table2[[#This Row],[Sharpe Ratio Z-Score]],Table2[Sharpe Ratio Z-Score])</f>
        <v>363</v>
      </c>
      <c r="AV151">
        <f>(Table2[[#This Row],[Rank 1Y]]+Table2[[#This Row],[Rank 6M]]+Table2[[#This Row],[Rank Sharpe]])/3</f>
        <v>214.66666666666666</v>
      </c>
    </row>
    <row r="152" spans="1:48" x14ac:dyDescent="0.3">
      <c r="A152" t="s">
        <v>1352</v>
      </c>
      <c r="B152" t="s">
        <v>1353</v>
      </c>
      <c r="C152" t="s">
        <v>3150</v>
      </c>
      <c r="D152" t="s">
        <v>776</v>
      </c>
      <c r="E152">
        <v>8506.2567287879992</v>
      </c>
      <c r="F152">
        <v>212.94</v>
      </c>
      <c r="G152">
        <v>32.181617784335401</v>
      </c>
      <c r="H152">
        <f>(Table2[[#This Row],[1Y Return vs Nifty]]-AVERAGE(Table2[1Y Return vs Nifty]))/_xlfn.STDEV.P(Table2[1Y Return vs Nifty])</f>
        <v>0.2796317377324809</v>
      </c>
      <c r="I152">
        <v>5.4178379641074104</v>
      </c>
      <c r="J152">
        <f>(Table2[[#This Row],[1M Return vs Nifty]]-AVERAGE(Table2[1M Return vs Nifty]))/_xlfn.STDEV.P(Table2[1M Return vs Nifty])</f>
        <v>0.18049215776590666</v>
      </c>
      <c r="K152">
        <v>-0.661228397812891</v>
      </c>
      <c r="L152">
        <f>(Table2[[#This Row],[6M Return vs Nifty]]-AVERAGE(Table2[6M Return vs Nifty]))/_xlfn.STDEV.P(Table2[6M Return vs Nifty])</f>
        <v>-0.20957824824122184</v>
      </c>
      <c r="M152">
        <v>9.7286282241446393</v>
      </c>
      <c r="N152">
        <f>(Table2[[#This Row],[1W Return vs Nifty]]-AVERAGE(Table2[1W Return vs Nifty]))/_xlfn.STDEV.P(Table2[1W Return vs Nifty])</f>
        <v>1.1344027032402539</v>
      </c>
      <c r="O152">
        <v>206.87</v>
      </c>
      <c r="P152">
        <v>211.042913945073</v>
      </c>
      <c r="Q152">
        <v>204.05280537830799</v>
      </c>
      <c r="R152">
        <v>59.5638075878515</v>
      </c>
      <c r="S152" s="1">
        <f>(Table2[[#This Row],[Close Price]]-Table2[[#This Row],[20D EMA]])/Table2[[#This Row],[20D EMA]]</f>
        <v>2.934209890269248E-2</v>
      </c>
      <c r="T152" s="1">
        <f>(Table2[[#This Row],[Close Price]]-Table2[[#This Row],[50D EMA]])/Table2[[#This Row],[50D EMA]]</f>
        <v>8.9891009343281997E-3</v>
      </c>
      <c r="U152" s="1">
        <f>(Table2[[#This Row],[Close Price]]-Table2[[#This Row],[200D EMA]])/Table2[[#This Row],[200D EMA]]</f>
        <v>4.3553405723657672E-2</v>
      </c>
      <c r="V152">
        <v>0.61496099290872597</v>
      </c>
      <c r="W152">
        <v>210.6</v>
      </c>
      <c r="X152">
        <v>216.5</v>
      </c>
      <c r="Y152">
        <v>198.18</v>
      </c>
      <c r="Z152">
        <v>219.24</v>
      </c>
      <c r="AA152">
        <v>191.19</v>
      </c>
      <c r="AB152">
        <v>227.7</v>
      </c>
      <c r="AC152" s="1">
        <f>(Table2[[#This Row],[Close Price]]/Table2[[#This Row],[Day Low]])-1</f>
        <v>1.1111111111111072E-2</v>
      </c>
      <c r="AD152" s="1">
        <f>(Table2[[#This Row],[Day High]]/Table2[[#This Row],[Close Price]])-1</f>
        <v>1.6718324410632146E-2</v>
      </c>
      <c r="AE152" s="1">
        <f>(Table2[[#This Row],[Close Price]]/Table2[[#This Row],[Current Week Low]])-1</f>
        <v>7.4477747502270653E-2</v>
      </c>
      <c r="AF152" s="1">
        <f>(Table2[[#This Row],[Current Week High]]/Table2[[#This Row],[Close Price]])-1</f>
        <v>2.9585798816568198E-2</v>
      </c>
      <c r="AG152" s="1">
        <f>(Table2[[#This Row],[Close Price]]/Table2[[#This Row],[Current Month Low]])-1</f>
        <v>0.11376117997803226</v>
      </c>
      <c r="AH152" s="1">
        <f>(Table2[[#This Row],[Current Month High]]/Table2[[#This Row],[Close Price]])-1</f>
        <v>6.9315300084530795E-2</v>
      </c>
      <c r="AI152">
        <v>39.23640462102</v>
      </c>
      <c r="AJ152">
        <v>57.674935209181697</v>
      </c>
      <c r="AK152" t="str">
        <f>IF(AND(Table2[[#This Row],[20D EMA]]&gt;Table2[[#This Row],[50D EMA]],Table2[[#This Row],[50D EMA]]&gt;Table2[[#This Row],[200D EMA]]),"Uptrend","Downtrend/NoTrend")</f>
        <v>Downtrend/NoTrend</v>
      </c>
      <c r="AL152">
        <v>0.02</v>
      </c>
      <c r="AM152" t="s">
        <v>3188</v>
      </c>
      <c r="AN152">
        <v>0.72</v>
      </c>
      <c r="AO152" t="s">
        <v>3188</v>
      </c>
      <c r="AP152">
        <v>0.18201317006922499</v>
      </c>
      <c r="AQ152">
        <f>(Table2[[#This Row],[Sharpe Ratio]]-AVERAGE(Table2[Sharpe Ratio]))/_xlfn.STDEV.P(Table2[Sharpe Ratio])</f>
        <v>1.4129040097310988</v>
      </c>
      <c r="AR1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2">
        <f>_xlfn.RANK.AVG(Table2[[#This Row],[1Y Return vs Nifty Z-Score]],Table2[1Y Return vs Nifty Z-Score])</f>
        <v>226</v>
      </c>
      <c r="AT152">
        <f>_xlfn.RANK.AVG(Table2[[#This Row],[6M Return vs Nifty Z-Score]],Table2[6M Return vs Nifty Z-Score])</f>
        <v>367</v>
      </c>
      <c r="AU152">
        <f>_xlfn.RANK.AVG(Table2[[#This Row],[Sharpe Ratio Z-Score]],Table2[Sharpe Ratio Z-Score])</f>
        <v>52</v>
      </c>
      <c r="AV152">
        <f>(Table2[[#This Row],[Rank 1Y]]+Table2[[#This Row],[Rank 6M]]+Table2[[#This Row],[Rank Sharpe]])/3</f>
        <v>215</v>
      </c>
    </row>
    <row r="153" spans="1:48" x14ac:dyDescent="0.3">
      <c r="A153" t="s">
        <v>844</v>
      </c>
      <c r="B153" t="s">
        <v>845</v>
      </c>
      <c r="C153" t="s">
        <v>3144</v>
      </c>
      <c r="D153" t="s">
        <v>557</v>
      </c>
      <c r="E153">
        <v>18180.98559706</v>
      </c>
      <c r="F153">
        <v>2995.85</v>
      </c>
      <c r="G153">
        <v>104.83679845726</v>
      </c>
      <c r="H153">
        <f>(Table2[[#This Row],[1Y Return vs Nifty]]-AVERAGE(Table2[1Y Return vs Nifty]))/_xlfn.STDEV.P(Table2[1Y Return vs Nifty])</f>
        <v>1.6864329384113557</v>
      </c>
      <c r="I153">
        <v>15.5199226069624</v>
      </c>
      <c r="J153">
        <f>(Table2[[#This Row],[1M Return vs Nifty]]-AVERAGE(Table2[1M Return vs Nifty]))/_xlfn.STDEV.P(Table2[1M Return vs Nifty])</f>
        <v>1.1756379806605604</v>
      </c>
      <c r="K153">
        <v>50.4248057606803</v>
      </c>
      <c r="L153">
        <f>(Table2[[#This Row],[6M Return vs Nifty]]-AVERAGE(Table2[6M Return vs Nifty]))/_xlfn.STDEV.P(Table2[6M Return vs Nifty])</f>
        <v>1.4600449367907506</v>
      </c>
      <c r="M153">
        <v>4.6520750511551103</v>
      </c>
      <c r="N153">
        <f>(Table2[[#This Row],[1W Return vs Nifty]]-AVERAGE(Table2[1W Return vs Nifty]))/_xlfn.STDEV.P(Table2[1W Return vs Nifty])</f>
        <v>0.15330235208496135</v>
      </c>
      <c r="O153">
        <v>2842.07</v>
      </c>
      <c r="P153">
        <v>2740.4179503947198</v>
      </c>
      <c r="Q153">
        <v>2178.26559757728</v>
      </c>
      <c r="R153">
        <v>65.158973867807205</v>
      </c>
      <c r="S153" s="1">
        <f>(Table2[[#This Row],[Close Price]]-Table2[[#This Row],[20D EMA]])/Table2[[#This Row],[20D EMA]]</f>
        <v>5.4108449123350139E-2</v>
      </c>
      <c r="T153" s="1">
        <f>(Table2[[#This Row],[Close Price]]-Table2[[#This Row],[50D EMA]])/Table2[[#This Row],[50D EMA]]</f>
        <v>9.3209157956540389E-2</v>
      </c>
      <c r="U153" s="1">
        <f>(Table2[[#This Row],[Close Price]]-Table2[[#This Row],[200D EMA]])/Table2[[#This Row],[200D EMA]]</f>
        <v>0.37533733413044634</v>
      </c>
      <c r="V153">
        <v>1.0077961664690001</v>
      </c>
      <c r="W153">
        <v>2976</v>
      </c>
      <c r="X153">
        <v>3062.1</v>
      </c>
      <c r="Y153">
        <v>2837</v>
      </c>
      <c r="Z153">
        <v>3096.4</v>
      </c>
      <c r="AA153">
        <v>2580.0500000000002</v>
      </c>
      <c r="AB153">
        <v>3096.4</v>
      </c>
      <c r="AC153" s="1">
        <f>(Table2[[#This Row],[Close Price]]/Table2[[#This Row],[Day Low]])-1</f>
        <v>6.670026881720359E-3</v>
      </c>
      <c r="AD153" s="1">
        <f>(Table2[[#This Row],[Day High]]/Table2[[#This Row],[Close Price]])-1</f>
        <v>2.2113924261895512E-2</v>
      </c>
      <c r="AE153" s="1">
        <f>(Table2[[#This Row],[Close Price]]/Table2[[#This Row],[Current Week Low]])-1</f>
        <v>5.5992245329573365E-2</v>
      </c>
      <c r="AF153" s="1">
        <f>(Table2[[#This Row],[Current Week High]]/Table2[[#This Row],[Close Price]])-1</f>
        <v>3.3563095615601668E-2</v>
      </c>
      <c r="AG153" s="1">
        <f>(Table2[[#This Row],[Close Price]]/Table2[[#This Row],[Current Month Low]])-1</f>
        <v>0.16115966744830512</v>
      </c>
      <c r="AH153" s="1">
        <f>(Table2[[#This Row],[Current Month High]]/Table2[[#This Row],[Close Price]])-1</f>
        <v>3.3563095615601668E-2</v>
      </c>
      <c r="AI153">
        <v>3.3563095615601601</v>
      </c>
      <c r="AJ153">
        <v>144.43945822454299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0.21</v>
      </c>
      <c r="AM153" t="s">
        <v>3188</v>
      </c>
      <c r="AN153">
        <v>7.51</v>
      </c>
      <c r="AO153" t="s">
        <v>3188</v>
      </c>
      <c r="AQ153">
        <f>(Table2[[#This Row],[Sharpe Ratio]]-AVERAGE(Table2[Sharpe Ratio]))/_xlfn.STDEV.P(Table2[Sharpe Ratio])</f>
        <v>-0.698405448893197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3.7770127590544309</v>
      </c>
      <c r="AS153">
        <f>_xlfn.RANK.AVG(Table2[[#This Row],[1Y Return vs Nifty Z-Score]],Table2[1Y Return vs Nifty Z-Score])</f>
        <v>49</v>
      </c>
      <c r="AT153">
        <f>_xlfn.RANK.AVG(Table2[[#This Row],[6M Return vs Nifty Z-Score]],Table2[6M Return vs Nifty Z-Score])</f>
        <v>60</v>
      </c>
      <c r="AU153">
        <f>_xlfn.RANK.AVG(Table2[[#This Row],[Sharpe Ratio Z-Score]],Table2[Sharpe Ratio Z-Score])</f>
        <v>538</v>
      </c>
      <c r="AV153">
        <f>(Table2[[#This Row],[Rank 1Y]]+Table2[[#This Row],[Rank 6M]]+Table2[[#This Row],[Rank Sharpe]])/3</f>
        <v>215.66666666666666</v>
      </c>
    </row>
    <row r="154" spans="1:48" x14ac:dyDescent="0.3">
      <c r="A154" t="s">
        <v>223</v>
      </c>
      <c r="B154" t="s">
        <v>224</v>
      </c>
      <c r="C154" t="s">
        <v>3146</v>
      </c>
      <c r="D154" t="s">
        <v>51</v>
      </c>
      <c r="E154">
        <v>112506.0331648</v>
      </c>
      <c r="F154">
        <v>3324.2</v>
      </c>
      <c r="G154">
        <v>33.040128003812903</v>
      </c>
      <c r="H154">
        <f>(Table2[[#This Row],[1Y Return vs Nifty]]-AVERAGE(Table2[1Y Return vs Nifty]))/_xlfn.STDEV.P(Table2[1Y Return vs Nifty])</f>
        <v>0.29625482223065364</v>
      </c>
      <c r="I154">
        <v>-3.4473261832562697E-2</v>
      </c>
      <c r="J154">
        <f>(Table2[[#This Row],[1M Return vs Nifty]]-AVERAGE(Table2[1M Return vs Nifty]))/_xlfn.STDEV.P(Table2[1M Return vs Nifty])</f>
        <v>-0.35660933498919406</v>
      </c>
      <c r="K154">
        <v>11.724747914772999</v>
      </c>
      <c r="L154">
        <f>(Table2[[#This Row],[6M Return vs Nifty]]-AVERAGE(Table2[6M Return vs Nifty]))/_xlfn.STDEV.P(Table2[6M Return vs Nifty])</f>
        <v>0.19522736177327427</v>
      </c>
      <c r="M154">
        <v>1.9713503853040499</v>
      </c>
      <c r="N154">
        <f>(Table2[[#This Row],[1W Return vs Nifty]]-AVERAGE(Table2[1W Return vs Nifty]))/_xlfn.STDEV.P(Table2[1W Return vs Nifty])</f>
        <v>-0.36477749882858967</v>
      </c>
      <c r="O154">
        <v>3215.94</v>
      </c>
      <c r="P154">
        <v>3260.8054525232901</v>
      </c>
      <c r="Q154">
        <v>2984.77655405528</v>
      </c>
      <c r="R154">
        <v>69.932733833508706</v>
      </c>
      <c r="S154" s="1">
        <f>(Table2[[#This Row],[Close Price]]-Table2[[#This Row],[20D EMA]])/Table2[[#This Row],[20D EMA]]</f>
        <v>3.3663563374938511E-2</v>
      </c>
      <c r="T154" s="1">
        <f>(Table2[[#This Row],[Close Price]]-Table2[[#This Row],[50D EMA]])/Table2[[#This Row],[50D EMA]]</f>
        <v>1.9441376800831054E-2</v>
      </c>
      <c r="U154" s="1">
        <f>(Table2[[#This Row],[Close Price]]-Table2[[#This Row],[200D EMA]])/Table2[[#This Row],[200D EMA]]</f>
        <v>0.11371820965410646</v>
      </c>
      <c r="V154">
        <v>0.85876727832066702</v>
      </c>
      <c r="W154">
        <v>3200</v>
      </c>
      <c r="X154">
        <v>3333.1</v>
      </c>
      <c r="Y154">
        <v>3163.6</v>
      </c>
      <c r="Z154">
        <v>3333.1</v>
      </c>
      <c r="AA154">
        <v>3052</v>
      </c>
      <c r="AB154">
        <v>3333.1</v>
      </c>
      <c r="AC154" s="1">
        <f>(Table2[[#This Row],[Close Price]]/Table2[[#This Row],[Day Low]])-1</f>
        <v>3.8812499999999917E-2</v>
      </c>
      <c r="AD154" s="1">
        <f>(Table2[[#This Row],[Day High]]/Table2[[#This Row],[Close Price]])-1</f>
        <v>2.6773359003671171E-3</v>
      </c>
      <c r="AE154" s="1">
        <f>(Table2[[#This Row],[Close Price]]/Table2[[#This Row],[Current Week Low]])-1</f>
        <v>5.0764951321279561E-2</v>
      </c>
      <c r="AF154" s="1">
        <f>(Table2[[#This Row],[Current Week High]]/Table2[[#This Row],[Close Price]])-1</f>
        <v>2.6773359003671171E-3</v>
      </c>
      <c r="AG154" s="1">
        <f>(Table2[[#This Row],[Close Price]]/Table2[[#This Row],[Current Month Low]])-1</f>
        <v>8.9187418086500658E-2</v>
      </c>
      <c r="AH154" s="1">
        <f>(Table2[[#This Row],[Current Month High]]/Table2[[#This Row],[Close Price]])-1</f>
        <v>2.6773359003671171E-3</v>
      </c>
      <c r="AI154">
        <v>8.0169664881775997</v>
      </c>
      <c r="AJ154">
        <v>64.101298316631201</v>
      </c>
      <c r="AK154" t="str">
        <f>IF(AND(Table2[[#This Row],[20D EMA]]&gt;Table2[[#This Row],[50D EMA]],Table2[[#This Row],[50D EMA]]&gt;Table2[[#This Row],[200D EMA]]),"Uptrend","Downtrend/NoTrend")</f>
        <v>Downtrend/NoTrend</v>
      </c>
      <c r="AL154">
        <v>0.01</v>
      </c>
      <c r="AM154" t="s">
        <v>3188</v>
      </c>
      <c r="AN154">
        <v>5.47</v>
      </c>
      <c r="AO154" t="s">
        <v>3188</v>
      </c>
      <c r="AP154">
        <v>0.11246388907492801</v>
      </c>
      <c r="AQ154">
        <f>(Table2[[#This Row],[Sharpe Ratio]]-AVERAGE(Table2[Sharpe Ratio]))/_xlfn.STDEV.P(Table2[Sharpe Ratio])</f>
        <v>0.60614890103247787</v>
      </c>
      <c r="AR1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4">
        <f>_xlfn.RANK.AVG(Table2[[#This Row],[1Y Return vs Nifty Z-Score]],Table2[1Y Return vs Nifty Z-Score])</f>
        <v>220</v>
      </c>
      <c r="AT154">
        <f>_xlfn.RANK.AVG(Table2[[#This Row],[6M Return vs Nifty Z-Score]],Table2[6M Return vs Nifty Z-Score])</f>
        <v>232</v>
      </c>
      <c r="AU154">
        <f>_xlfn.RANK.AVG(Table2[[#This Row],[Sharpe Ratio Z-Score]],Table2[Sharpe Ratio Z-Score])</f>
        <v>196</v>
      </c>
      <c r="AV154">
        <f>(Table2[[#This Row],[Rank 1Y]]+Table2[[#This Row],[Rank 6M]]+Table2[[#This Row],[Rank Sharpe]])/3</f>
        <v>216</v>
      </c>
    </row>
    <row r="155" spans="1:48" x14ac:dyDescent="0.3">
      <c r="A155" t="s">
        <v>984</v>
      </c>
      <c r="B155" t="s">
        <v>985</v>
      </c>
      <c r="C155" t="s">
        <v>3150</v>
      </c>
      <c r="D155" t="s">
        <v>46</v>
      </c>
      <c r="E155">
        <v>15141.603123999999</v>
      </c>
      <c r="F155">
        <v>823.75</v>
      </c>
      <c r="G155">
        <v>5.4449695667088696</v>
      </c>
      <c r="H155">
        <f>(Table2[[#This Row],[1Y Return vs Nifty]]-AVERAGE(Table2[1Y Return vs Nifty]))/_xlfn.STDEV.P(Table2[1Y Return vs Nifty])</f>
        <v>-0.23806223076799893</v>
      </c>
      <c r="I155">
        <v>14.6453415710694</v>
      </c>
      <c r="J155">
        <f>(Table2[[#This Row],[1M Return vs Nifty]]-AVERAGE(Table2[1M Return vs Nifty]))/_xlfn.STDEV.P(Table2[1M Return vs Nifty])</f>
        <v>1.0894839148987605</v>
      </c>
      <c r="K155">
        <v>54.952675677851197</v>
      </c>
      <c r="L155">
        <f>(Table2[[#This Row],[6M Return vs Nifty]]-AVERAGE(Table2[6M Return vs Nifty]))/_xlfn.STDEV.P(Table2[6M Return vs Nifty])</f>
        <v>1.6080273886887217</v>
      </c>
      <c r="M155">
        <v>16.403690847436799</v>
      </c>
      <c r="N155">
        <f>(Table2[[#This Row],[1W Return vs Nifty]]-AVERAGE(Table2[1W Return vs Nifty]))/_xlfn.STDEV.P(Table2[1W Return vs Nifty])</f>
        <v>2.4244327808409034</v>
      </c>
      <c r="O155">
        <v>752.53</v>
      </c>
      <c r="P155">
        <v>742.41993939927602</v>
      </c>
      <c r="Q155">
        <v>666.71579401541396</v>
      </c>
      <c r="R155">
        <v>76.409300490457994</v>
      </c>
      <c r="S155" s="1">
        <f>(Table2[[#This Row],[Close Price]]-Table2[[#This Row],[20D EMA]])/Table2[[#This Row],[20D EMA]]</f>
        <v>9.4640745219459727E-2</v>
      </c>
      <c r="T155" s="1">
        <f>(Table2[[#This Row],[Close Price]]-Table2[[#This Row],[50D EMA]])/Table2[[#This Row],[50D EMA]]</f>
        <v>0.10954724716382434</v>
      </c>
      <c r="U155" s="1">
        <f>(Table2[[#This Row],[Close Price]]-Table2[[#This Row],[200D EMA]])/Table2[[#This Row],[200D EMA]]</f>
        <v>0.23553395223895884</v>
      </c>
      <c r="V155">
        <v>1.8425963152004099</v>
      </c>
      <c r="W155">
        <v>794.15</v>
      </c>
      <c r="X155">
        <v>850</v>
      </c>
      <c r="Y155">
        <v>767.1</v>
      </c>
      <c r="Z155">
        <v>850</v>
      </c>
      <c r="AA155">
        <v>665.55</v>
      </c>
      <c r="AB155">
        <v>850</v>
      </c>
      <c r="AC155" s="1">
        <f>(Table2[[#This Row],[Close Price]]/Table2[[#This Row],[Day Low]])-1</f>
        <v>3.7272555562551268E-2</v>
      </c>
      <c r="AD155" s="1">
        <f>(Table2[[#This Row],[Day High]]/Table2[[#This Row],[Close Price]])-1</f>
        <v>3.1866464339908918E-2</v>
      </c>
      <c r="AE155" s="1">
        <f>(Table2[[#This Row],[Close Price]]/Table2[[#This Row],[Current Week Low]])-1</f>
        <v>7.3849563290314224E-2</v>
      </c>
      <c r="AF155" s="1">
        <f>(Table2[[#This Row],[Current Week High]]/Table2[[#This Row],[Close Price]])-1</f>
        <v>3.1866464339908918E-2</v>
      </c>
      <c r="AG155" s="1">
        <f>(Table2[[#This Row],[Close Price]]/Table2[[#This Row],[Current Month Low]])-1</f>
        <v>0.23769814439185644</v>
      </c>
      <c r="AH155" s="1">
        <f>(Table2[[#This Row],[Current Month High]]/Table2[[#This Row],[Close Price]])-1</f>
        <v>3.1866464339908918E-2</v>
      </c>
      <c r="AI155">
        <v>3.18664643399089</v>
      </c>
      <c r="AJ155">
        <v>83.872767857142804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0.2</v>
      </c>
      <c r="AM155" t="s">
        <v>3188</v>
      </c>
      <c r="AN155">
        <v>16.809999999999999</v>
      </c>
      <c r="AO155" t="s">
        <v>3188</v>
      </c>
      <c r="AP155">
        <v>0.10797436474678999</v>
      </c>
      <c r="AQ155">
        <f>(Table2[[#This Row],[Sharpe Ratio]]-AVERAGE(Table2[Sharpe Ratio]))/_xlfn.STDEV.P(Table2[Sharpe Ratio])</f>
        <v>0.5540714872106286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5.4379533408710152</v>
      </c>
      <c r="AS155">
        <f>_xlfn.RANK.AVG(Table2[[#This Row],[1Y Return vs Nifty Z-Score]],Table2[1Y Return vs Nifty Z-Score])</f>
        <v>388</v>
      </c>
      <c r="AT155">
        <f>_xlfn.RANK.AVG(Table2[[#This Row],[6M Return vs Nifty Z-Score]],Table2[6M Return vs Nifty Z-Score])</f>
        <v>52</v>
      </c>
      <c r="AU155">
        <f>_xlfn.RANK.AVG(Table2[[#This Row],[Sharpe Ratio Z-Score]],Table2[Sharpe Ratio Z-Score])</f>
        <v>210</v>
      </c>
      <c r="AV155">
        <f>(Table2[[#This Row],[Rank 1Y]]+Table2[[#This Row],[Rank 6M]]+Table2[[#This Row],[Rank Sharpe]])/3</f>
        <v>216.66666666666666</v>
      </c>
    </row>
    <row r="156" spans="1:48" x14ac:dyDescent="0.3">
      <c r="A156" t="s">
        <v>1559</v>
      </c>
      <c r="B156" t="s">
        <v>1560</v>
      </c>
      <c r="C156" t="s">
        <v>3150</v>
      </c>
      <c r="D156" t="s">
        <v>120</v>
      </c>
      <c r="E156">
        <v>6382.6467652800002</v>
      </c>
      <c r="F156">
        <v>964.9</v>
      </c>
      <c r="G156">
        <v>65.456505974088103</v>
      </c>
      <c r="H156">
        <f>(Table2[[#This Row],[1Y Return vs Nifty]]-AVERAGE(Table2[1Y Return vs Nifty]))/_xlfn.STDEV.P(Table2[1Y Return vs Nifty])</f>
        <v>0.92392375138160343</v>
      </c>
      <c r="I156">
        <v>64.923829737342601</v>
      </c>
      <c r="J156">
        <f>(Table2[[#This Row],[1M Return vs Nifty]]-AVERAGE(Table2[1M Return vs Nifty]))/_xlfn.STDEV.P(Table2[1M Return vs Nifty])</f>
        <v>6.0423653496740517</v>
      </c>
      <c r="K156">
        <v>91.808341441558099</v>
      </c>
      <c r="L156">
        <f>(Table2[[#This Row],[6M Return vs Nifty]]-AVERAGE(Table2[6M Return vs Nifty]))/_xlfn.STDEV.P(Table2[6M Return vs Nifty])</f>
        <v>2.8125654796269037</v>
      </c>
      <c r="M156">
        <v>7.6342750053931399</v>
      </c>
      <c r="N156">
        <f>(Table2[[#This Row],[1W Return vs Nifty]]-AVERAGE(Table2[1W Return vs Nifty]))/_xlfn.STDEV.P(Table2[1W Return vs Nifty])</f>
        <v>0.72964565483721699</v>
      </c>
      <c r="O156">
        <v>804.62</v>
      </c>
      <c r="P156">
        <v>696.70217243982597</v>
      </c>
      <c r="Q156">
        <v>578.00524183073298</v>
      </c>
      <c r="R156">
        <v>89.272314832417607</v>
      </c>
      <c r="S156" s="1">
        <f>(Table2[[#This Row],[Close Price]]-Table2[[#This Row],[20D EMA]])/Table2[[#This Row],[20D EMA]]</f>
        <v>0.19919962218189949</v>
      </c>
      <c r="T156" s="1">
        <f>(Table2[[#This Row],[Close Price]]-Table2[[#This Row],[50D EMA]])/Table2[[#This Row],[50D EMA]]</f>
        <v>0.38495333898695172</v>
      </c>
      <c r="U156" s="1">
        <f>(Table2[[#This Row],[Close Price]]-Table2[[#This Row],[200D EMA]])/Table2[[#This Row],[200D EMA]]</f>
        <v>0.66936202333363592</v>
      </c>
      <c r="V156">
        <v>1.0979243578876701</v>
      </c>
      <c r="W156">
        <v>930</v>
      </c>
      <c r="X156">
        <v>969.9</v>
      </c>
      <c r="Y156">
        <v>842.25</v>
      </c>
      <c r="Z156">
        <v>969.9</v>
      </c>
      <c r="AA156">
        <v>575</v>
      </c>
      <c r="AB156">
        <v>969.9</v>
      </c>
      <c r="AC156" s="1">
        <f>(Table2[[#This Row],[Close Price]]/Table2[[#This Row],[Day Low]])-1</f>
        <v>3.7526881720430172E-2</v>
      </c>
      <c r="AD156" s="1">
        <f>(Table2[[#This Row],[Day High]]/Table2[[#This Row],[Close Price]])-1</f>
        <v>5.1818841330708576E-3</v>
      </c>
      <c r="AE156" s="1">
        <f>(Table2[[#This Row],[Close Price]]/Table2[[#This Row],[Current Week Low]])-1</f>
        <v>0.1456218462451766</v>
      </c>
      <c r="AF156" s="1">
        <f>(Table2[[#This Row],[Current Week High]]/Table2[[#This Row],[Close Price]])-1</f>
        <v>5.1818841330708576E-3</v>
      </c>
      <c r="AG156" s="1">
        <f>(Table2[[#This Row],[Close Price]]/Table2[[#This Row],[Current Month Low]])-1</f>
        <v>0.67808695652173911</v>
      </c>
      <c r="AH156" s="1">
        <f>(Table2[[#This Row],[Current Month High]]/Table2[[#This Row],[Close Price]])-1</f>
        <v>5.1818841330708576E-3</v>
      </c>
      <c r="AI156">
        <v>0.51818841330708498</v>
      </c>
      <c r="AJ156">
        <v>127.035294117647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0.97</v>
      </c>
      <c r="AM156" t="s">
        <v>3188</v>
      </c>
      <c r="AN156">
        <v>24.37</v>
      </c>
      <c r="AO156" t="s">
        <v>3188</v>
      </c>
      <c r="AQ156">
        <f>(Table2[[#This Row],[Sharpe Ratio]]-AVERAGE(Table2[Sharpe Ratio]))/_xlfn.STDEV.P(Table2[Sharpe Ratio])</f>
        <v>-0.698405448893197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9.8100947866265784</v>
      </c>
      <c r="AS156">
        <f>_xlfn.RANK.AVG(Table2[[#This Row],[1Y Return vs Nifty Z-Score]],Table2[1Y Return vs Nifty Z-Score])</f>
        <v>100</v>
      </c>
      <c r="AT156">
        <f>_xlfn.RANK.AVG(Table2[[#This Row],[6M Return vs Nifty Z-Score]],Table2[6M Return vs Nifty Z-Score])</f>
        <v>13</v>
      </c>
      <c r="AU156">
        <f>_xlfn.RANK.AVG(Table2[[#This Row],[Sharpe Ratio Z-Score]],Table2[Sharpe Ratio Z-Score])</f>
        <v>538</v>
      </c>
      <c r="AV156">
        <f>(Table2[[#This Row],[Rank 1Y]]+Table2[[#This Row],[Rank 6M]]+Table2[[#This Row],[Rank Sharpe]])/3</f>
        <v>217</v>
      </c>
    </row>
    <row r="157" spans="1:48" x14ac:dyDescent="0.3">
      <c r="A157" t="s">
        <v>793</v>
      </c>
      <c r="B157" t="s">
        <v>794</v>
      </c>
      <c r="C157" t="s">
        <v>3142</v>
      </c>
      <c r="D157" t="s">
        <v>406</v>
      </c>
      <c r="E157">
        <v>19986.037796375</v>
      </c>
      <c r="F157">
        <v>1163.75</v>
      </c>
      <c r="G157">
        <v>99.760826741421695</v>
      </c>
      <c r="H157">
        <f>(Table2[[#This Row],[1Y Return vs Nifty]]-AVERAGE(Table2[1Y Return vs Nifty]))/_xlfn.STDEV.P(Table2[1Y Return vs Nifty])</f>
        <v>1.5881483695985712</v>
      </c>
      <c r="I157">
        <v>17.069240687793101</v>
      </c>
      <c r="J157">
        <f>(Table2[[#This Row],[1M Return vs Nifty]]-AVERAGE(Table2[1M Return vs Nifty]))/_xlfn.STDEV.P(Table2[1M Return vs Nifty])</f>
        <v>1.328259689048672</v>
      </c>
      <c r="K157">
        <v>50.156637825679397</v>
      </c>
      <c r="L157">
        <f>(Table2[[#This Row],[6M Return vs Nifty]]-AVERAGE(Table2[6M Return vs Nifty]))/_xlfn.STDEV.P(Table2[6M Return vs Nifty])</f>
        <v>1.4512805179209953</v>
      </c>
      <c r="M157">
        <v>10.476402179577899</v>
      </c>
      <c r="N157">
        <f>(Table2[[#This Row],[1W Return vs Nifty]]-AVERAGE(Table2[1W Return vs Nifty]))/_xlfn.STDEV.P(Table2[1W Return vs Nifty])</f>
        <v>1.2789183352568332</v>
      </c>
      <c r="O157">
        <v>1066.28</v>
      </c>
      <c r="P157">
        <v>1030.7311640279099</v>
      </c>
      <c r="Q157">
        <v>853.33569576558102</v>
      </c>
      <c r="R157">
        <v>78.1000990297172</v>
      </c>
      <c r="S157" s="1">
        <f>(Table2[[#This Row],[Close Price]]-Table2[[#This Row],[20D EMA]])/Table2[[#This Row],[20D EMA]]</f>
        <v>9.1411261582323614E-2</v>
      </c>
      <c r="T157" s="1">
        <f>(Table2[[#This Row],[Close Price]]-Table2[[#This Row],[50D EMA]])/Table2[[#This Row],[50D EMA]]</f>
        <v>0.12905289042806919</v>
      </c>
      <c r="U157" s="1">
        <f>(Table2[[#This Row],[Close Price]]-Table2[[#This Row],[200D EMA]])/Table2[[#This Row],[200D EMA]]</f>
        <v>0.36376575569820363</v>
      </c>
      <c r="V157">
        <v>0.89719000339983701</v>
      </c>
      <c r="W157">
        <v>1138.7</v>
      </c>
      <c r="X157">
        <v>1196.9000000000001</v>
      </c>
      <c r="Y157">
        <v>1077.3499999999999</v>
      </c>
      <c r="Z157">
        <v>1196.9000000000001</v>
      </c>
      <c r="AA157">
        <v>956.6</v>
      </c>
      <c r="AB157">
        <v>1196.9000000000001</v>
      </c>
      <c r="AC157" s="1">
        <f>(Table2[[#This Row],[Close Price]]/Table2[[#This Row],[Day Low]])-1</f>
        <v>2.1998770527794864E-2</v>
      </c>
      <c r="AD157" s="1">
        <f>(Table2[[#This Row],[Day High]]/Table2[[#This Row],[Close Price]])-1</f>
        <v>2.8485499462943098E-2</v>
      </c>
      <c r="AE157" s="1">
        <f>(Table2[[#This Row],[Close Price]]/Table2[[#This Row],[Current Week Low]])-1</f>
        <v>8.0196779133986151E-2</v>
      </c>
      <c r="AF157" s="1">
        <f>(Table2[[#This Row],[Current Week High]]/Table2[[#This Row],[Close Price]])-1</f>
        <v>2.8485499462943098E-2</v>
      </c>
      <c r="AG157" s="1">
        <f>(Table2[[#This Row],[Close Price]]/Table2[[#This Row],[Current Month Low]])-1</f>
        <v>0.21654819151160365</v>
      </c>
      <c r="AH157" s="1">
        <f>(Table2[[#This Row],[Current Month High]]/Table2[[#This Row],[Close Price]])-1</f>
        <v>2.8485499462943098E-2</v>
      </c>
      <c r="AI157">
        <v>2.8485499462943098</v>
      </c>
      <c r="AJ157">
        <v>155.06849315068399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0.15</v>
      </c>
      <c r="AM157" t="s">
        <v>3188</v>
      </c>
      <c r="AN157">
        <v>16.8</v>
      </c>
      <c r="AO157" t="s">
        <v>3188</v>
      </c>
      <c r="AQ157">
        <f>(Table2[[#This Row],[Sharpe Ratio]]-AVERAGE(Table2[Sharpe Ratio]))/_xlfn.STDEV.P(Table2[Sharpe Ratio])</f>
        <v>-0.698405448893197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4.9482014629318742</v>
      </c>
      <c r="AS157">
        <f>_xlfn.RANK.AVG(Table2[[#This Row],[1Y Return vs Nifty Z-Score]],Table2[1Y Return vs Nifty Z-Score])</f>
        <v>52</v>
      </c>
      <c r="AT157">
        <f>_xlfn.RANK.AVG(Table2[[#This Row],[6M Return vs Nifty Z-Score]],Table2[6M Return vs Nifty Z-Score])</f>
        <v>63</v>
      </c>
      <c r="AU157">
        <f>_xlfn.RANK.AVG(Table2[[#This Row],[Sharpe Ratio Z-Score]],Table2[Sharpe Ratio Z-Score])</f>
        <v>538</v>
      </c>
      <c r="AV157">
        <f>(Table2[[#This Row],[Rank 1Y]]+Table2[[#This Row],[Rank 6M]]+Table2[[#This Row],[Rank Sharpe]])/3</f>
        <v>217.66666666666666</v>
      </c>
    </row>
    <row r="158" spans="1:48" x14ac:dyDescent="0.3">
      <c r="A158" t="s">
        <v>862</v>
      </c>
      <c r="B158" t="s">
        <v>863</v>
      </c>
      <c r="C158" t="s">
        <v>3150</v>
      </c>
      <c r="D158" t="s">
        <v>117</v>
      </c>
      <c r="E158">
        <v>17510.6757645</v>
      </c>
      <c r="F158">
        <v>12098.7</v>
      </c>
      <c r="G158">
        <v>98.105791195246198</v>
      </c>
      <c r="H158">
        <f>(Table2[[#This Row],[1Y Return vs Nifty]]-AVERAGE(Table2[1Y Return vs Nifty]))/_xlfn.STDEV.P(Table2[1Y Return vs Nifty])</f>
        <v>1.556102396111734</v>
      </c>
      <c r="I158">
        <v>3.1039922345792901</v>
      </c>
      <c r="J158">
        <f>(Table2[[#This Row],[1M Return vs Nifty]]-AVERAGE(Table2[1M Return vs Nifty]))/_xlfn.STDEV.P(Table2[1M Return vs Nifty])</f>
        <v>-4.7442371983963991E-2</v>
      </c>
      <c r="K158">
        <v>50.1973333711571</v>
      </c>
      <c r="L158">
        <f>(Table2[[#This Row],[6M Return vs Nifty]]-AVERAGE(Table2[6M Return vs Nifty]))/_xlfn.STDEV.P(Table2[6M Return vs Nifty])</f>
        <v>1.4526105531718487</v>
      </c>
      <c r="M158">
        <v>-1.1219520320838801</v>
      </c>
      <c r="N158">
        <f>(Table2[[#This Row],[1W Return vs Nifty]]-AVERAGE(Table2[1W Return vs Nifty]))/_xlfn.STDEV.P(Table2[1W Return vs Nifty])</f>
        <v>-0.96259258802652814</v>
      </c>
      <c r="O158">
        <v>11924.86</v>
      </c>
      <c r="P158">
        <v>12438.567362325401</v>
      </c>
      <c r="Q158">
        <v>11217.904083625899</v>
      </c>
      <c r="R158">
        <v>33.952541590448199</v>
      </c>
      <c r="S158" s="1">
        <f>(Table2[[#This Row],[Close Price]]-Table2[[#This Row],[20D EMA]])/Table2[[#This Row],[20D EMA]]</f>
        <v>1.4577948923509386E-2</v>
      </c>
      <c r="T158" s="1">
        <f>(Table2[[#This Row],[Close Price]]-Table2[[#This Row],[50D EMA]])/Table2[[#This Row],[50D EMA]]</f>
        <v>-2.7323674216277381E-2</v>
      </c>
      <c r="U158" s="1">
        <f>(Table2[[#This Row],[Close Price]]-Table2[[#This Row],[200D EMA]])/Table2[[#This Row],[200D EMA]]</f>
        <v>7.8516976951135325E-2</v>
      </c>
      <c r="V158">
        <v>1.4994174770433999</v>
      </c>
      <c r="W158">
        <v>11900</v>
      </c>
      <c r="X158">
        <v>12275</v>
      </c>
      <c r="Y158">
        <v>11605.3</v>
      </c>
      <c r="Z158">
        <v>12398</v>
      </c>
      <c r="AA158">
        <v>10600</v>
      </c>
      <c r="AB158">
        <v>12599</v>
      </c>
      <c r="AC158" s="1">
        <f>(Table2[[#This Row],[Close Price]]/Table2[[#This Row],[Day Low]])-1</f>
        <v>1.6697478991596792E-2</v>
      </c>
      <c r="AD158" s="1">
        <f>(Table2[[#This Row],[Day High]]/Table2[[#This Row],[Close Price]])-1</f>
        <v>1.4571813500623865E-2</v>
      </c>
      <c r="AE158" s="1">
        <f>(Table2[[#This Row],[Close Price]]/Table2[[#This Row],[Current Week Low]])-1</f>
        <v>4.2515057775326826E-2</v>
      </c>
      <c r="AF158" s="1">
        <f>(Table2[[#This Row],[Current Week High]]/Table2[[#This Row],[Close Price]])-1</f>
        <v>2.4738195012687259E-2</v>
      </c>
      <c r="AG158" s="1">
        <f>(Table2[[#This Row],[Close Price]]/Table2[[#This Row],[Current Month Low]])-1</f>
        <v>0.14138679245283026</v>
      </c>
      <c r="AH158" s="1">
        <f>(Table2[[#This Row],[Current Month High]]/Table2[[#This Row],[Close Price]])-1</f>
        <v>4.135155016654668E-2</v>
      </c>
      <c r="AI158">
        <v>29.783365154934</v>
      </c>
      <c r="AJ158">
        <v>127.205633802816</v>
      </c>
      <c r="AK158" t="str">
        <f>IF(AND(Table2[[#This Row],[20D EMA]]&gt;Table2[[#This Row],[50D EMA]],Table2[[#This Row],[50D EMA]]&gt;Table2[[#This Row],[200D EMA]]),"Uptrend","Downtrend/NoTrend")</f>
        <v>Downtrend/NoTrend</v>
      </c>
      <c r="AL158">
        <v>-0.08</v>
      </c>
      <c r="AM158" t="s">
        <v>3189</v>
      </c>
      <c r="AN158">
        <v>1.31</v>
      </c>
      <c r="AO158" t="s">
        <v>3188</v>
      </c>
      <c r="AQ158">
        <f>(Table2[[#This Row],[Sharpe Ratio]]-AVERAGE(Table2[Sharpe Ratio]))/_xlfn.STDEV.P(Table2[Sharpe Ratio])</f>
        <v>-0.698405448893197</v>
      </c>
      <c r="AR1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8">
        <f>_xlfn.RANK.AVG(Table2[[#This Row],[1Y Return vs Nifty Z-Score]],Table2[1Y Return vs Nifty Z-Score])</f>
        <v>54</v>
      </c>
      <c r="AT158">
        <f>_xlfn.RANK.AVG(Table2[[#This Row],[6M Return vs Nifty Z-Score]],Table2[6M Return vs Nifty Z-Score])</f>
        <v>62</v>
      </c>
      <c r="AU158">
        <f>_xlfn.RANK.AVG(Table2[[#This Row],[Sharpe Ratio Z-Score]],Table2[Sharpe Ratio Z-Score])</f>
        <v>538</v>
      </c>
      <c r="AV158">
        <f>(Table2[[#This Row],[Rank 1Y]]+Table2[[#This Row],[Rank 6M]]+Table2[[#This Row],[Rank Sharpe]])/3</f>
        <v>218</v>
      </c>
    </row>
    <row r="159" spans="1:48" x14ac:dyDescent="0.3">
      <c r="A159" t="s">
        <v>708</v>
      </c>
      <c r="B159" t="s">
        <v>709</v>
      </c>
      <c r="C159" t="s">
        <v>3146</v>
      </c>
      <c r="D159" t="s">
        <v>261</v>
      </c>
      <c r="E159">
        <v>24898.58039295</v>
      </c>
      <c r="F159">
        <v>499.95</v>
      </c>
      <c r="G159">
        <v>3.5051956478455302</v>
      </c>
      <c r="H159">
        <f>(Table2[[#This Row],[1Y Return vs Nifty]]-AVERAGE(Table2[1Y Return vs Nifty]))/_xlfn.STDEV.P(Table2[1Y Return vs Nifty])</f>
        <v>-0.27562151081971653</v>
      </c>
      <c r="I159">
        <v>12.985831211545801</v>
      </c>
      <c r="J159">
        <f>(Table2[[#This Row],[1M Return vs Nifty]]-AVERAGE(Table2[1M Return vs Nifty]))/_xlfn.STDEV.P(Table2[1M Return vs Nifty])</f>
        <v>0.92600728005405475</v>
      </c>
      <c r="K159">
        <v>27.498054741662202</v>
      </c>
      <c r="L159">
        <f>(Table2[[#This Row],[6M Return vs Nifty]]-AVERAGE(Table2[6M Return vs Nifty]))/_xlfn.STDEV.P(Table2[6M Return vs Nifty])</f>
        <v>0.71073965816903895</v>
      </c>
      <c r="M159">
        <v>12.754495533441199</v>
      </c>
      <c r="N159">
        <f>(Table2[[#This Row],[1W Return vs Nifty]]-AVERAGE(Table2[1W Return vs Nifty]))/_xlfn.STDEV.P(Table2[1W Return vs Nifty])</f>
        <v>1.7191852079317098</v>
      </c>
      <c r="O159">
        <v>448.34</v>
      </c>
      <c r="P159">
        <v>431.95227843116197</v>
      </c>
      <c r="Q159">
        <v>398.968700183561</v>
      </c>
      <c r="R159">
        <v>89.1372146125304</v>
      </c>
      <c r="S159" s="1">
        <f>(Table2[[#This Row],[Close Price]]-Table2[[#This Row],[20D EMA]])/Table2[[#This Row],[20D EMA]]</f>
        <v>0.11511352991033594</v>
      </c>
      <c r="T159" s="1">
        <f>(Table2[[#This Row],[Close Price]]-Table2[[#This Row],[50D EMA]])/Table2[[#This Row],[50D EMA]]</f>
        <v>0.15741952285980237</v>
      </c>
      <c r="U159" s="1">
        <f>(Table2[[#This Row],[Close Price]]-Table2[[#This Row],[200D EMA]])/Table2[[#This Row],[200D EMA]]</f>
        <v>0.25310581950408301</v>
      </c>
      <c r="V159">
        <v>1.5176620544271799</v>
      </c>
      <c r="W159">
        <v>490.1</v>
      </c>
      <c r="X159">
        <v>510</v>
      </c>
      <c r="Y159">
        <v>432.55</v>
      </c>
      <c r="Z159">
        <v>510</v>
      </c>
      <c r="AA159">
        <v>426</v>
      </c>
      <c r="AB159">
        <v>510</v>
      </c>
      <c r="AC159" s="1">
        <f>(Table2[[#This Row],[Close Price]]/Table2[[#This Row],[Day Low]])-1</f>
        <v>2.0097939196082271E-2</v>
      </c>
      <c r="AD159" s="1">
        <f>(Table2[[#This Row],[Day High]]/Table2[[#This Row],[Close Price]])-1</f>
        <v>2.0102010201020093E-2</v>
      </c>
      <c r="AE159" s="1">
        <f>(Table2[[#This Row],[Close Price]]/Table2[[#This Row],[Current Week Low]])-1</f>
        <v>0.15582013640041614</v>
      </c>
      <c r="AF159" s="1">
        <f>(Table2[[#This Row],[Current Week High]]/Table2[[#This Row],[Close Price]])-1</f>
        <v>2.0102010201020093E-2</v>
      </c>
      <c r="AG159" s="1">
        <f>(Table2[[#This Row],[Close Price]]/Table2[[#This Row],[Current Month Low]])-1</f>
        <v>0.17359154929577469</v>
      </c>
      <c r="AH159" s="1">
        <f>(Table2[[#This Row],[Current Month High]]/Table2[[#This Row],[Close Price]])-1</f>
        <v>2.0102010201020093E-2</v>
      </c>
      <c r="AI159">
        <v>11.6111611161116</v>
      </c>
      <c r="AJ159">
        <v>60.703953712632497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0.27</v>
      </c>
      <c r="AM159" t="s">
        <v>3188</v>
      </c>
      <c r="AN159">
        <v>14.01</v>
      </c>
      <c r="AO159" t="s">
        <v>3188</v>
      </c>
      <c r="AP159">
        <v>0.139625415576559</v>
      </c>
      <c r="AQ159">
        <f>(Table2[[#This Row],[Sharpe Ratio]]-AVERAGE(Table2[Sharpe Ratio]))/_xlfn.STDEV.P(Table2[Sharpe Ratio])</f>
        <v>0.92121614474763025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4.0015267800827177</v>
      </c>
      <c r="AS159">
        <f>_xlfn.RANK.AVG(Table2[[#This Row],[1Y Return vs Nifty Z-Score]],Table2[1Y Return vs Nifty Z-Score])</f>
        <v>397</v>
      </c>
      <c r="AT159">
        <f>_xlfn.RANK.AVG(Table2[[#This Row],[6M Return vs Nifty Z-Score]],Table2[6M Return vs Nifty Z-Score])</f>
        <v>130</v>
      </c>
      <c r="AU159">
        <f>_xlfn.RANK.AVG(Table2[[#This Row],[Sharpe Ratio Z-Score]],Table2[Sharpe Ratio Z-Score])</f>
        <v>128</v>
      </c>
      <c r="AV159">
        <f>(Table2[[#This Row],[Rank 1Y]]+Table2[[#This Row],[Rank 6M]]+Table2[[#This Row],[Rank Sharpe]])/3</f>
        <v>218.33333333333334</v>
      </c>
    </row>
    <row r="160" spans="1:48" x14ac:dyDescent="0.3">
      <c r="A160" t="s">
        <v>744</v>
      </c>
      <c r="B160" t="s">
        <v>745</v>
      </c>
      <c r="C160" t="s">
        <v>3143</v>
      </c>
      <c r="D160" t="s">
        <v>659</v>
      </c>
      <c r="E160">
        <v>23188.589495065</v>
      </c>
      <c r="F160">
        <v>1319.95</v>
      </c>
      <c r="G160">
        <v>47.384235669485399</v>
      </c>
      <c r="H160">
        <f>(Table2[[#This Row],[1Y Return vs Nifty]]-AVERAGE(Table2[1Y Return vs Nifty]))/_xlfn.STDEV.P(Table2[1Y Return vs Nifty])</f>
        <v>0.57399562061332232</v>
      </c>
      <c r="I160">
        <v>8.1429942921545599</v>
      </c>
      <c r="J160">
        <f>(Table2[[#This Row],[1M Return vs Nifty]]-AVERAGE(Table2[1M Return vs Nifty]))/_xlfn.STDEV.P(Table2[1M Return vs Nifty])</f>
        <v>0.44894446562784368</v>
      </c>
      <c r="K160">
        <v>5.8724138137134902</v>
      </c>
      <c r="L160">
        <f>(Table2[[#This Row],[6M Return vs Nifty]]-AVERAGE(Table2[6M Return vs Nifty]))/_xlfn.STDEV.P(Table2[6M Return vs Nifty])</f>
        <v>3.9580087566099976E-3</v>
      </c>
      <c r="M160">
        <v>3.5322485998129198</v>
      </c>
      <c r="N160">
        <f>(Table2[[#This Row],[1W Return vs Nifty]]-AVERAGE(Table2[1W Return vs Nifty]))/_xlfn.STDEV.P(Table2[1W Return vs Nifty])</f>
        <v>-6.3116561931419873E-2</v>
      </c>
      <c r="O160">
        <v>1303.3</v>
      </c>
      <c r="P160">
        <v>1281.6113894527</v>
      </c>
      <c r="Q160">
        <v>1160.60118057573</v>
      </c>
      <c r="R160">
        <v>53.6235595814519</v>
      </c>
      <c r="S160" s="1">
        <f>(Table2[[#This Row],[Close Price]]-Table2[[#This Row],[20D EMA]])/Table2[[#This Row],[20D EMA]]</f>
        <v>1.2775262794444941E-2</v>
      </c>
      <c r="T160" s="1">
        <f>(Table2[[#This Row],[Close Price]]-Table2[[#This Row],[50D EMA]])/Table2[[#This Row],[50D EMA]]</f>
        <v>2.991438033620487E-2</v>
      </c>
      <c r="U160" s="1">
        <f>(Table2[[#This Row],[Close Price]]-Table2[[#This Row],[200D EMA]])/Table2[[#This Row],[200D EMA]]</f>
        <v>0.13729851570995569</v>
      </c>
      <c r="V160">
        <v>0.78543637975409097</v>
      </c>
      <c r="W160">
        <v>1310</v>
      </c>
      <c r="X160">
        <v>1347</v>
      </c>
      <c r="Y160">
        <v>1292.5</v>
      </c>
      <c r="Z160">
        <v>1378.95</v>
      </c>
      <c r="AA160">
        <v>1235</v>
      </c>
      <c r="AB160">
        <v>1459.9</v>
      </c>
      <c r="AC160" s="1">
        <f>(Table2[[#This Row],[Close Price]]/Table2[[#This Row],[Day Low]])-1</f>
        <v>7.5954198473282553E-3</v>
      </c>
      <c r="AD160" s="1">
        <f>(Table2[[#This Row],[Day High]]/Table2[[#This Row],[Close Price]])-1</f>
        <v>2.0493200500018904E-2</v>
      </c>
      <c r="AE160" s="1">
        <f>(Table2[[#This Row],[Close Price]]/Table2[[#This Row],[Current Week Low]])-1</f>
        <v>2.1237911025145051E-2</v>
      </c>
      <c r="AF160" s="1">
        <f>(Table2[[#This Row],[Current Week High]]/Table2[[#This Row],[Close Price]])-1</f>
        <v>4.4698662828137392E-2</v>
      </c>
      <c r="AG160" s="1">
        <f>(Table2[[#This Row],[Close Price]]/Table2[[#This Row],[Current Month Low]])-1</f>
        <v>6.8785425101214548E-2</v>
      </c>
      <c r="AH160" s="1">
        <f>(Table2[[#This Row],[Current Month High]]/Table2[[#This Row],[Close Price]])-1</f>
        <v>0.10602674343725149</v>
      </c>
      <c r="AI160">
        <v>13.261865979771899</v>
      </c>
      <c r="AJ160">
        <v>102.679462571976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0.03</v>
      </c>
      <c r="AM160" t="s">
        <v>3188</v>
      </c>
      <c r="AN160">
        <v>-1.81</v>
      </c>
      <c r="AO160" t="s">
        <v>3189</v>
      </c>
      <c r="AP160">
        <v>0.10845556613248</v>
      </c>
      <c r="AQ160">
        <f>(Table2[[#This Row],[Sharpe Ratio]]-AVERAGE(Table2[Sharpe Ratio]))/_xlfn.STDEV.P(Table2[Sharpe Ratio])</f>
        <v>0.55965330877180475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1.5234348418381609</v>
      </c>
      <c r="AS160">
        <f>_xlfn.RANK.AVG(Table2[[#This Row],[1Y Return vs Nifty Z-Score]],Table2[1Y Return vs Nifty Z-Score])</f>
        <v>148</v>
      </c>
      <c r="AT160">
        <f>_xlfn.RANK.AVG(Table2[[#This Row],[6M Return vs Nifty Z-Score]],Table2[6M Return vs Nifty Z-Score])</f>
        <v>298</v>
      </c>
      <c r="AU160">
        <f>_xlfn.RANK.AVG(Table2[[#This Row],[Sharpe Ratio Z-Score]],Table2[Sharpe Ratio Z-Score])</f>
        <v>209</v>
      </c>
      <c r="AV160">
        <f>(Table2[[#This Row],[Rank 1Y]]+Table2[[#This Row],[Rank 6M]]+Table2[[#This Row],[Rank Sharpe]])/3</f>
        <v>218.33333333333334</v>
      </c>
    </row>
    <row r="161" spans="1:48" x14ac:dyDescent="0.3">
      <c r="A161" t="s">
        <v>915</v>
      </c>
      <c r="B161" t="s">
        <v>916</v>
      </c>
      <c r="C161" t="s">
        <v>3152</v>
      </c>
      <c r="D161" t="s">
        <v>117</v>
      </c>
      <c r="E161">
        <v>16575.608483100001</v>
      </c>
      <c r="F161">
        <v>908.5</v>
      </c>
      <c r="G161">
        <v>32.639206808288598</v>
      </c>
      <c r="H161">
        <f>(Table2[[#This Row],[1Y Return vs Nifty]]-AVERAGE(Table2[1Y Return vs Nifty]))/_xlfn.STDEV.P(Table2[1Y Return vs Nifty])</f>
        <v>0.28849190134851777</v>
      </c>
      <c r="I161">
        <v>-6.8009799263408501</v>
      </c>
      <c r="J161">
        <f>(Table2[[#This Row],[1M Return vs Nifty]]-AVERAGE(Table2[1M Return vs Nifty]))/_xlfn.STDEV.P(Table2[1M Return vs Nifty])</f>
        <v>-1.0231708498480949</v>
      </c>
      <c r="K161">
        <v>-4.1865408267459197</v>
      </c>
      <c r="L161">
        <f>(Table2[[#This Row],[6M Return vs Nifty]]-AVERAGE(Table2[6M Return vs Nifty]))/_xlfn.STDEV.P(Table2[6M Return vs Nifty])</f>
        <v>-0.32479453900998589</v>
      </c>
      <c r="M161">
        <v>-2.5771606251866501</v>
      </c>
      <c r="N161">
        <f>(Table2[[#This Row],[1W Return vs Nifty]]-AVERAGE(Table2[1W Return vs Nifty]))/_xlfn.STDEV.P(Table2[1W Return vs Nifty])</f>
        <v>-1.2438278303349557</v>
      </c>
      <c r="O161">
        <v>965.81</v>
      </c>
      <c r="P161">
        <v>1003.14519773605</v>
      </c>
      <c r="Q161">
        <v>929.13166850833397</v>
      </c>
      <c r="R161">
        <v>34.3551246468706</v>
      </c>
      <c r="S161" s="1">
        <f>(Table2[[#This Row],[Close Price]]-Table2[[#This Row],[20D EMA]])/Table2[[#This Row],[20D EMA]]</f>
        <v>-5.9338793344446576E-2</v>
      </c>
      <c r="T161" s="1">
        <f>(Table2[[#This Row],[Close Price]]-Table2[[#This Row],[50D EMA]])/Table2[[#This Row],[50D EMA]]</f>
        <v>-9.4348453194662354E-2</v>
      </c>
      <c r="U161" s="1">
        <f>(Table2[[#This Row],[Close Price]]-Table2[[#This Row],[200D EMA]])/Table2[[#This Row],[200D EMA]]</f>
        <v>-2.2205322676663145E-2</v>
      </c>
      <c r="V161">
        <v>0.58881707431703401</v>
      </c>
      <c r="W161">
        <v>897</v>
      </c>
      <c r="X161">
        <v>925</v>
      </c>
      <c r="Y161">
        <v>875.45</v>
      </c>
      <c r="Z161">
        <v>960.95</v>
      </c>
      <c r="AA161">
        <v>875.45</v>
      </c>
      <c r="AB161">
        <v>1123.45</v>
      </c>
      <c r="AC161" s="1">
        <f>(Table2[[#This Row],[Close Price]]/Table2[[#This Row],[Day Low]])-1</f>
        <v>1.2820512820512775E-2</v>
      </c>
      <c r="AD161" s="1">
        <f>(Table2[[#This Row],[Day High]]/Table2[[#This Row],[Close Price]])-1</f>
        <v>1.8161805173362744E-2</v>
      </c>
      <c r="AE161" s="1">
        <f>(Table2[[#This Row],[Close Price]]/Table2[[#This Row],[Current Week Low]])-1</f>
        <v>3.7752013250328398E-2</v>
      </c>
      <c r="AF161" s="1">
        <f>(Table2[[#This Row],[Current Week High]]/Table2[[#This Row],[Close Price]])-1</f>
        <v>5.7732526141992313E-2</v>
      </c>
      <c r="AG161" s="1">
        <f>(Table2[[#This Row],[Close Price]]/Table2[[#This Row],[Current Month Low]])-1</f>
        <v>3.7752013250328398E-2</v>
      </c>
      <c r="AH161" s="1">
        <f>(Table2[[#This Row],[Current Month High]]/Table2[[#This Row],[Close Price]])-1</f>
        <v>0.2365987892129886</v>
      </c>
      <c r="AI161">
        <v>44.634012107870099</v>
      </c>
      <c r="AJ161">
        <v>58</v>
      </c>
      <c r="AK161" t="str">
        <f>IF(AND(Table2[[#This Row],[20D EMA]]&gt;Table2[[#This Row],[50D EMA]],Table2[[#This Row],[50D EMA]]&gt;Table2[[#This Row],[200D EMA]]),"Uptrend","Downtrend/NoTrend")</f>
        <v>Downtrend/NoTrend</v>
      </c>
      <c r="AL161">
        <v>-0.18</v>
      </c>
      <c r="AM161" t="s">
        <v>3189</v>
      </c>
      <c r="AN161">
        <v>-11.11</v>
      </c>
      <c r="AO161" t="s">
        <v>3189</v>
      </c>
      <c r="AP161">
        <v>0.22585881762313001</v>
      </c>
      <c r="AQ161">
        <f>(Table2[[#This Row],[Sharpe Ratio]]-AVERAGE(Table2[Sharpe Ratio]))/_xlfn.STDEV.P(Table2[Sharpe Ratio])</f>
        <v>1.9215030872860863</v>
      </c>
      <c r="AR1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1">
        <f>_xlfn.RANK.AVG(Table2[[#This Row],[1Y Return vs Nifty Z-Score]],Table2[1Y Return vs Nifty Z-Score])</f>
        <v>223</v>
      </c>
      <c r="AT161">
        <f>_xlfn.RANK.AVG(Table2[[#This Row],[6M Return vs Nifty Z-Score]],Table2[6M Return vs Nifty Z-Score])</f>
        <v>417</v>
      </c>
      <c r="AU161">
        <f>_xlfn.RANK.AVG(Table2[[#This Row],[Sharpe Ratio Z-Score]],Table2[Sharpe Ratio Z-Score])</f>
        <v>16</v>
      </c>
      <c r="AV161">
        <f>(Table2[[#This Row],[Rank 1Y]]+Table2[[#This Row],[Rank 6M]]+Table2[[#This Row],[Rank Sharpe]])/3</f>
        <v>218.66666666666666</v>
      </c>
    </row>
    <row r="162" spans="1:48" x14ac:dyDescent="0.3">
      <c r="A162" t="s">
        <v>400</v>
      </c>
      <c r="B162" t="s">
        <v>401</v>
      </c>
      <c r="C162" t="s">
        <v>3141</v>
      </c>
      <c r="D162" t="s">
        <v>21</v>
      </c>
      <c r="E162">
        <v>57955.091179864998</v>
      </c>
      <c r="F162">
        <v>8685.85</v>
      </c>
      <c r="G162">
        <v>32.0127918026689</v>
      </c>
      <c r="H162">
        <f>(Table2[[#This Row],[1Y Return vs Nifty]]-AVERAGE(Table2[1Y Return vs Nifty]))/_xlfn.STDEV.P(Table2[1Y Return vs Nifty])</f>
        <v>0.27636280919201783</v>
      </c>
      <c r="I162">
        <v>14.0788469168797</v>
      </c>
      <c r="J162">
        <f>(Table2[[#This Row],[1M Return vs Nifty]]-AVERAGE(Table2[1M Return vs Nifty]))/_xlfn.STDEV.P(Table2[1M Return vs Nifty])</f>
        <v>1.0336791173010926</v>
      </c>
      <c r="K162">
        <v>62.169720790146599</v>
      </c>
      <c r="L162">
        <f>(Table2[[#This Row],[6M Return vs Nifty]]-AVERAGE(Table2[6M Return vs Nifty]))/_xlfn.STDEV.P(Table2[6M Return vs Nifty])</f>
        <v>1.8438990128106105</v>
      </c>
      <c r="M162">
        <v>4.1059396568825903</v>
      </c>
      <c r="N162">
        <f>(Table2[[#This Row],[1W Return vs Nifty]]-AVERAGE(Table2[1W Return vs Nifty]))/_xlfn.STDEV.P(Table2[1W Return vs Nifty])</f>
        <v>4.7755614201869613E-2</v>
      </c>
      <c r="O162">
        <v>8179.97</v>
      </c>
      <c r="P162">
        <v>7643.8600580509701</v>
      </c>
      <c r="Q162">
        <v>6485.42920862142</v>
      </c>
      <c r="R162">
        <v>86.994814347943404</v>
      </c>
      <c r="S162" s="1">
        <f>(Table2[[#This Row],[Close Price]]-Table2[[#This Row],[20D EMA]])/Table2[[#This Row],[20D EMA]]</f>
        <v>6.1843747593206343E-2</v>
      </c>
      <c r="T162" s="1">
        <f>(Table2[[#This Row],[Close Price]]-Table2[[#This Row],[50D EMA]])/Table2[[#This Row],[50D EMA]]</f>
        <v>0.13631724469517784</v>
      </c>
      <c r="U162" s="1">
        <f>(Table2[[#This Row],[Close Price]]-Table2[[#This Row],[200D EMA]])/Table2[[#This Row],[200D EMA]]</f>
        <v>0.33928684140957793</v>
      </c>
      <c r="V162">
        <v>0.68448607708729103</v>
      </c>
      <c r="W162">
        <v>8541</v>
      </c>
      <c r="X162">
        <v>8707.9</v>
      </c>
      <c r="Y162">
        <v>8359.25</v>
      </c>
      <c r="Z162">
        <v>8744.5</v>
      </c>
      <c r="AA162">
        <v>7468.9</v>
      </c>
      <c r="AB162">
        <v>8744.5</v>
      </c>
      <c r="AC162" s="1">
        <f>(Table2[[#This Row],[Close Price]]/Table2[[#This Row],[Day Low]])-1</f>
        <v>1.6959372438824616E-2</v>
      </c>
      <c r="AD162" s="1">
        <f>(Table2[[#This Row],[Day High]]/Table2[[#This Row],[Close Price]])-1</f>
        <v>2.5386116499823697E-3</v>
      </c>
      <c r="AE162" s="1">
        <f>(Table2[[#This Row],[Close Price]]/Table2[[#This Row],[Current Week Low]])-1</f>
        <v>3.9070490773693844E-2</v>
      </c>
      <c r="AF162" s="1">
        <f>(Table2[[#This Row],[Current Week High]]/Table2[[#This Row],[Close Price]])-1</f>
        <v>6.7523615996132325E-3</v>
      </c>
      <c r="AG162" s="1">
        <f>(Table2[[#This Row],[Close Price]]/Table2[[#This Row],[Current Month Low]])-1</f>
        <v>0.16293563978631398</v>
      </c>
      <c r="AH162" s="1">
        <f>(Table2[[#This Row],[Current Month High]]/Table2[[#This Row],[Close Price]])-1</f>
        <v>6.7523615996132325E-3</v>
      </c>
      <c r="AI162">
        <v>0.67523615996132302</v>
      </c>
      <c r="AJ162">
        <v>102.597235990436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0.26</v>
      </c>
      <c r="AM162" t="s">
        <v>3188</v>
      </c>
      <c r="AN162">
        <v>7.67</v>
      </c>
      <c r="AO162" t="s">
        <v>3188</v>
      </c>
      <c r="AP162">
        <v>4.7419564263502002E-2</v>
      </c>
      <c r="AQ162">
        <f>(Table2[[#This Row],[Sharpe Ratio]]-AVERAGE(Table2[Sharpe Ratio]))/_xlfn.STDEV.P(Table2[Sharpe Ratio])</f>
        <v>-0.14834978800175255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3.053346765503838</v>
      </c>
      <c r="AS162">
        <f>_xlfn.RANK.AVG(Table2[[#This Row],[1Y Return vs Nifty Z-Score]],Table2[1Y Return vs Nifty Z-Score])</f>
        <v>228</v>
      </c>
      <c r="AT162">
        <f>_xlfn.RANK.AVG(Table2[[#This Row],[6M Return vs Nifty Z-Score]],Table2[6M Return vs Nifty Z-Score])</f>
        <v>39</v>
      </c>
      <c r="AU162">
        <f>_xlfn.RANK.AVG(Table2[[#This Row],[Sharpe Ratio Z-Score]],Table2[Sharpe Ratio Z-Score])</f>
        <v>390</v>
      </c>
      <c r="AV162">
        <f>(Table2[[#This Row],[Rank 1Y]]+Table2[[#This Row],[Rank 6M]]+Table2[[#This Row],[Rank Sharpe]])/3</f>
        <v>219</v>
      </c>
    </row>
    <row r="163" spans="1:48" x14ac:dyDescent="0.3">
      <c r="A163" t="s">
        <v>805</v>
      </c>
      <c r="B163" t="s">
        <v>806</v>
      </c>
      <c r="C163" t="s">
        <v>3150</v>
      </c>
      <c r="D163" t="s">
        <v>471</v>
      </c>
      <c r="E163">
        <v>19609.966854670001</v>
      </c>
      <c r="F163">
        <v>308.05</v>
      </c>
      <c r="G163">
        <v>14.6892468805965</v>
      </c>
      <c r="H163">
        <f>(Table2[[#This Row],[1Y Return vs Nifty]]-AVERAGE(Table2[1Y Return vs Nifty]))/_xlfn.STDEV.P(Table2[1Y Return vs Nifty])</f>
        <v>-5.906796904934436E-2</v>
      </c>
      <c r="I163">
        <v>3.06580017656509</v>
      </c>
      <c r="J163">
        <f>(Table2[[#This Row],[1M Return vs Nifty]]-AVERAGE(Table2[1M Return vs Nifty]))/_xlfn.STDEV.P(Table2[1M Return vs Nifty])</f>
        <v>-5.1204631789167947E-2</v>
      </c>
      <c r="K163">
        <v>7.30435914202807</v>
      </c>
      <c r="L163">
        <f>(Table2[[#This Row],[6M Return vs Nifty]]-AVERAGE(Table2[6M Return vs Nifty]))/_xlfn.STDEV.P(Table2[6M Return vs Nifty])</f>
        <v>5.0757670527864632E-2</v>
      </c>
      <c r="M163">
        <v>3.12966215537431</v>
      </c>
      <c r="N163">
        <f>(Table2[[#This Row],[1W Return vs Nifty]]-AVERAGE(Table2[1W Return vs Nifty]))/_xlfn.STDEV.P(Table2[1W Return vs Nifty])</f>
        <v>-0.14092086901730083</v>
      </c>
      <c r="O163">
        <v>310.06</v>
      </c>
      <c r="P163">
        <v>321.24817099317102</v>
      </c>
      <c r="Q163">
        <v>292.59615121433899</v>
      </c>
      <c r="R163">
        <v>51.451719391602303</v>
      </c>
      <c r="S163" s="1">
        <f>(Table2[[#This Row],[Close Price]]-Table2[[#This Row],[20D EMA]])/Table2[[#This Row],[20D EMA]]</f>
        <v>-6.482616267819102E-3</v>
      </c>
      <c r="T163" s="1">
        <f>(Table2[[#This Row],[Close Price]]-Table2[[#This Row],[50D EMA]])/Table2[[#This Row],[50D EMA]]</f>
        <v>-4.1084034665061379E-2</v>
      </c>
      <c r="U163" s="1">
        <f>(Table2[[#This Row],[Close Price]]-Table2[[#This Row],[200D EMA]])/Table2[[#This Row],[200D EMA]]</f>
        <v>5.2816309174006967E-2</v>
      </c>
      <c r="V163">
        <v>0.54699637958659497</v>
      </c>
      <c r="W163">
        <v>303.05</v>
      </c>
      <c r="X163">
        <v>314.3</v>
      </c>
      <c r="Y163">
        <v>300.8</v>
      </c>
      <c r="Z163">
        <v>314.89999999999998</v>
      </c>
      <c r="AA163">
        <v>287.5</v>
      </c>
      <c r="AB163">
        <v>337.8</v>
      </c>
      <c r="AC163" s="1">
        <f>(Table2[[#This Row],[Close Price]]/Table2[[#This Row],[Day Low]])-1</f>
        <v>1.6498927569708055E-2</v>
      </c>
      <c r="AD163" s="1">
        <f>(Table2[[#This Row],[Day High]]/Table2[[#This Row],[Close Price]])-1</f>
        <v>2.0288914137315261E-2</v>
      </c>
      <c r="AE163" s="1">
        <f>(Table2[[#This Row],[Close Price]]/Table2[[#This Row],[Current Week Low]])-1</f>
        <v>2.4102393617021267E-2</v>
      </c>
      <c r="AF163" s="1">
        <f>(Table2[[#This Row],[Current Week High]]/Table2[[#This Row],[Close Price]])-1</f>
        <v>2.2236649894497473E-2</v>
      </c>
      <c r="AG163" s="1">
        <f>(Table2[[#This Row],[Close Price]]/Table2[[#This Row],[Current Month Low]])-1</f>
        <v>7.1478260869565213E-2</v>
      </c>
      <c r="AH163" s="1">
        <f>(Table2[[#This Row],[Current Month High]]/Table2[[#This Row],[Close Price]])-1</f>
        <v>9.6575231293621222E-2</v>
      </c>
      <c r="AI163">
        <v>24.606395065735999</v>
      </c>
      <c r="AJ163">
        <v>62.152914857218001</v>
      </c>
      <c r="AK163" t="str">
        <f>IF(AND(Table2[[#This Row],[20D EMA]]&gt;Table2[[#This Row],[50D EMA]],Table2[[#This Row],[50D EMA]]&gt;Table2[[#This Row],[200D EMA]]),"Uptrend","Downtrend/NoTrend")</f>
        <v>Downtrend/NoTrend</v>
      </c>
      <c r="AL163">
        <v>-0.12</v>
      </c>
      <c r="AM163" t="s">
        <v>3189</v>
      </c>
      <c r="AN163">
        <v>1.2</v>
      </c>
      <c r="AO163" t="s">
        <v>3188</v>
      </c>
      <c r="AP163">
        <v>0.177606868401984</v>
      </c>
      <c r="AQ163">
        <f>(Table2[[#This Row],[Sharpe Ratio]]-AVERAGE(Table2[Sharpe Ratio]))/_xlfn.STDEV.P(Table2[Sharpe Ratio])</f>
        <v>1.3617919589709275</v>
      </c>
      <c r="AR1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3">
        <f>_xlfn.RANK.AVG(Table2[[#This Row],[1Y Return vs Nifty Z-Score]],Table2[1Y Return vs Nifty Z-Score])</f>
        <v>323</v>
      </c>
      <c r="AT163">
        <f>_xlfn.RANK.AVG(Table2[[#This Row],[6M Return vs Nifty Z-Score]],Table2[6M Return vs Nifty Z-Score])</f>
        <v>276</v>
      </c>
      <c r="AU163">
        <f>_xlfn.RANK.AVG(Table2[[#This Row],[Sharpe Ratio Z-Score]],Table2[Sharpe Ratio Z-Score])</f>
        <v>58</v>
      </c>
      <c r="AV163">
        <f>(Table2[[#This Row],[Rank 1Y]]+Table2[[#This Row],[Rank 6M]]+Table2[[#This Row],[Rank Sharpe]])/3</f>
        <v>219</v>
      </c>
    </row>
    <row r="164" spans="1:48" x14ac:dyDescent="0.3">
      <c r="A164" t="s">
        <v>1012</v>
      </c>
      <c r="B164" t="s">
        <v>1013</v>
      </c>
      <c r="C164" t="s">
        <v>3146</v>
      </c>
      <c r="D164" t="s">
        <v>51</v>
      </c>
      <c r="E164">
        <v>14161.604075879901</v>
      </c>
      <c r="F164">
        <v>584.29999999999995</v>
      </c>
      <c r="G164">
        <v>30.679985950694199</v>
      </c>
      <c r="H164">
        <f>(Table2[[#This Row],[1Y Return vs Nifty]]-AVERAGE(Table2[1Y Return vs Nifty]))/_xlfn.STDEV.P(Table2[1Y Return vs Nifty])</f>
        <v>0.25055607585980594</v>
      </c>
      <c r="I164">
        <v>6.8766033165145197</v>
      </c>
      <c r="J164">
        <f>(Table2[[#This Row],[1M Return vs Nifty]]-AVERAGE(Table2[1M Return vs Nifty]))/_xlfn.STDEV.P(Table2[1M Return vs Nifty])</f>
        <v>0.32419361131273777</v>
      </c>
      <c r="K164">
        <v>29.465943151200101</v>
      </c>
      <c r="L164">
        <f>(Table2[[#This Row],[6M Return vs Nifty]]-AVERAGE(Table2[6M Return vs Nifty]))/_xlfn.STDEV.P(Table2[6M Return vs Nifty])</f>
        <v>0.77505532033076741</v>
      </c>
      <c r="M164">
        <v>5.5788661456025999</v>
      </c>
      <c r="N164">
        <f>(Table2[[#This Row],[1W Return vs Nifty]]-AVERAGE(Table2[1W Return vs Nifty]))/_xlfn.STDEV.P(Table2[1W Return vs Nifty])</f>
        <v>0.33241503685854901</v>
      </c>
      <c r="O164">
        <v>568.33000000000004</v>
      </c>
      <c r="P164">
        <v>573.18482768880097</v>
      </c>
      <c r="Q164">
        <v>524.14511238845205</v>
      </c>
      <c r="R164">
        <v>60.765370122386202</v>
      </c>
      <c r="S164" s="1">
        <f>(Table2[[#This Row],[Close Price]]-Table2[[#This Row],[20D EMA]])/Table2[[#This Row],[20D EMA]]</f>
        <v>2.8099871553498693E-2</v>
      </c>
      <c r="T164" s="1">
        <f>(Table2[[#This Row],[Close Price]]-Table2[[#This Row],[50D EMA]])/Table2[[#This Row],[50D EMA]]</f>
        <v>1.9391951381577299E-2</v>
      </c>
      <c r="U164" s="1">
        <f>(Table2[[#This Row],[Close Price]]-Table2[[#This Row],[200D EMA]])/Table2[[#This Row],[200D EMA]]</f>
        <v>0.11476762100753157</v>
      </c>
      <c r="V164">
        <v>0.61814905424160105</v>
      </c>
      <c r="W164">
        <v>578.9</v>
      </c>
      <c r="X164">
        <v>592.45000000000005</v>
      </c>
      <c r="Y164">
        <v>560</v>
      </c>
      <c r="Z164">
        <v>599.70000000000005</v>
      </c>
      <c r="AA164">
        <v>522.65</v>
      </c>
      <c r="AB164">
        <v>599.70000000000005</v>
      </c>
      <c r="AC164" s="1">
        <f>(Table2[[#This Row],[Close Price]]/Table2[[#This Row],[Day Low]])-1</f>
        <v>9.3280359302123639E-3</v>
      </c>
      <c r="AD164" s="1">
        <f>(Table2[[#This Row],[Day High]]/Table2[[#This Row],[Close Price]])-1</f>
        <v>1.3948314222146374E-2</v>
      </c>
      <c r="AE164" s="1">
        <f>(Table2[[#This Row],[Close Price]]/Table2[[#This Row],[Current Week Low]])-1</f>
        <v>4.3392857142857011E-2</v>
      </c>
      <c r="AF164" s="1">
        <f>(Table2[[#This Row],[Current Week High]]/Table2[[#This Row],[Close Price]])-1</f>
        <v>2.635632380626407E-2</v>
      </c>
      <c r="AG164" s="1">
        <f>(Table2[[#This Row],[Close Price]]/Table2[[#This Row],[Current Month Low]])-1</f>
        <v>0.11795656749258576</v>
      </c>
      <c r="AH164" s="1">
        <f>(Table2[[#This Row],[Current Month High]]/Table2[[#This Row],[Close Price]])-1</f>
        <v>2.635632380626407E-2</v>
      </c>
      <c r="AI164">
        <v>23.3955160020537</v>
      </c>
      <c r="AJ164">
        <v>59.885073197427801</v>
      </c>
      <c r="AK164" t="str">
        <f>IF(AND(Table2[[#This Row],[20D EMA]]&gt;Table2[[#This Row],[50D EMA]],Table2[[#This Row],[50D EMA]]&gt;Table2[[#This Row],[200D EMA]]),"Uptrend","Downtrend/NoTrend")</f>
        <v>Downtrend/NoTrend</v>
      </c>
      <c r="AL164">
        <v>-0.12</v>
      </c>
      <c r="AM164" t="s">
        <v>3189</v>
      </c>
      <c r="AN164">
        <v>2.1</v>
      </c>
      <c r="AO164" t="s">
        <v>3188</v>
      </c>
      <c r="AP164">
        <v>7.2596731133323003E-2</v>
      </c>
      <c r="AQ164">
        <f>(Table2[[#This Row],[Sharpe Ratio]]-AVERAGE(Table2[Sharpe Ratio]))/_xlfn.STDEV.P(Table2[Sharpe Ratio])</f>
        <v>0.1436993562079672</v>
      </c>
      <c r="AR1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4">
        <f>_xlfn.RANK.AVG(Table2[[#This Row],[1Y Return vs Nifty Z-Score]],Table2[1Y Return vs Nifty Z-Score])</f>
        <v>231</v>
      </c>
      <c r="AT164">
        <f>_xlfn.RANK.AVG(Table2[[#This Row],[6M Return vs Nifty Z-Score]],Table2[6M Return vs Nifty Z-Score])</f>
        <v>120</v>
      </c>
      <c r="AU164">
        <f>_xlfn.RANK.AVG(Table2[[#This Row],[Sharpe Ratio Z-Score]],Table2[Sharpe Ratio Z-Score])</f>
        <v>307</v>
      </c>
      <c r="AV164">
        <f>(Table2[[#This Row],[Rank 1Y]]+Table2[[#This Row],[Rank 6M]]+Table2[[#This Row],[Rank Sharpe]])/3</f>
        <v>219.33333333333334</v>
      </c>
    </row>
    <row r="165" spans="1:48" x14ac:dyDescent="0.3">
      <c r="A165" t="s">
        <v>558</v>
      </c>
      <c r="B165" t="s">
        <v>559</v>
      </c>
      <c r="C165" t="s">
        <v>3158</v>
      </c>
      <c r="D165" t="s">
        <v>169</v>
      </c>
      <c r="E165">
        <v>36237.892297290004</v>
      </c>
      <c r="F165">
        <v>1076.0999999999999</v>
      </c>
      <c r="G165">
        <v>41.9008996505071</v>
      </c>
      <c r="H165">
        <f>(Table2[[#This Row],[1Y Return vs Nifty]]-AVERAGE(Table2[1Y Return vs Nifty]))/_xlfn.STDEV.P(Table2[1Y Return vs Nifty])</f>
        <v>0.46782337489349235</v>
      </c>
      <c r="I165">
        <v>5.6749718579387398</v>
      </c>
      <c r="J165">
        <f>(Table2[[#This Row],[1M Return vs Nifty]]-AVERAGE(Table2[1M Return vs Nifty]))/_xlfn.STDEV.P(Table2[1M Return vs Nifty])</f>
        <v>0.20582214948715677</v>
      </c>
      <c r="K165">
        <v>21.104459889000999</v>
      </c>
      <c r="L165">
        <f>(Table2[[#This Row],[6M Return vs Nifty]]-AVERAGE(Table2[6M Return vs Nifty]))/_xlfn.STDEV.P(Table2[6M Return vs Nifty])</f>
        <v>0.5017805095965423</v>
      </c>
      <c r="M165">
        <v>5.0788977915829898</v>
      </c>
      <c r="N165">
        <f>(Table2[[#This Row],[1W Return vs Nifty]]-AVERAGE(Table2[1W Return vs Nifty]))/_xlfn.STDEV.P(Table2[1W Return vs Nifty])</f>
        <v>0.23579059287457882</v>
      </c>
      <c r="O165">
        <v>1034.1300000000001</v>
      </c>
      <c r="P165">
        <v>1042.1629319449701</v>
      </c>
      <c r="Q165">
        <v>935.81433889086202</v>
      </c>
      <c r="R165">
        <v>67.256035308420394</v>
      </c>
      <c r="S165" s="1">
        <f>(Table2[[#This Row],[Close Price]]-Table2[[#This Row],[20D EMA]])/Table2[[#This Row],[20D EMA]]</f>
        <v>4.0584839430245517E-2</v>
      </c>
      <c r="T165" s="1">
        <f>(Table2[[#This Row],[Close Price]]-Table2[[#This Row],[50D EMA]])/Table2[[#This Row],[50D EMA]]</f>
        <v>3.2564071331623451E-2</v>
      </c>
      <c r="U165" s="1">
        <f>(Table2[[#This Row],[Close Price]]-Table2[[#This Row],[200D EMA]])/Table2[[#This Row],[200D EMA]]</f>
        <v>0.14990757811576821</v>
      </c>
      <c r="V165">
        <v>0.98227646049226103</v>
      </c>
      <c r="W165">
        <v>1060.8</v>
      </c>
      <c r="X165">
        <v>1083.45</v>
      </c>
      <c r="Y165">
        <v>1021.55</v>
      </c>
      <c r="Z165">
        <v>1105.9000000000001</v>
      </c>
      <c r="AA165">
        <v>921</v>
      </c>
      <c r="AB165">
        <v>1105.9000000000001</v>
      </c>
      <c r="AC165" s="1">
        <f>(Table2[[#This Row],[Close Price]]/Table2[[#This Row],[Day Low]])-1</f>
        <v>1.4423076923076872E-2</v>
      </c>
      <c r="AD165" s="1">
        <f>(Table2[[#This Row],[Day High]]/Table2[[#This Row],[Close Price]])-1</f>
        <v>6.8302202397547696E-3</v>
      </c>
      <c r="AE165" s="1">
        <f>(Table2[[#This Row],[Close Price]]/Table2[[#This Row],[Current Week Low]])-1</f>
        <v>5.3399246243453602E-2</v>
      </c>
      <c r="AF165" s="1">
        <f>(Table2[[#This Row],[Current Week High]]/Table2[[#This Row],[Close Price]])-1</f>
        <v>2.7692593625127992E-2</v>
      </c>
      <c r="AG165" s="1">
        <f>(Table2[[#This Row],[Close Price]]/Table2[[#This Row],[Current Month Low]])-1</f>
        <v>0.16840390879478817</v>
      </c>
      <c r="AH165" s="1">
        <f>(Table2[[#This Row],[Current Month High]]/Table2[[#This Row],[Close Price]])-1</f>
        <v>2.7692593625127992E-2</v>
      </c>
      <c r="AI165">
        <v>22.107610816838498</v>
      </c>
      <c r="AJ165">
        <v>67.473348377558096</v>
      </c>
      <c r="AK165" t="str">
        <f>IF(AND(Table2[[#This Row],[20D EMA]]&gt;Table2[[#This Row],[50D EMA]],Table2[[#This Row],[50D EMA]]&gt;Table2[[#This Row],[200D EMA]]),"Uptrend","Downtrend/NoTrend")</f>
        <v>Downtrend/NoTrend</v>
      </c>
      <c r="AL165">
        <v>-0.03</v>
      </c>
      <c r="AM165" t="s">
        <v>3189</v>
      </c>
      <c r="AN165">
        <v>9.77</v>
      </c>
      <c r="AO165" t="s">
        <v>3188</v>
      </c>
      <c r="AP165">
        <v>6.5767252351869004E-2</v>
      </c>
      <c r="AQ165">
        <f>(Table2[[#This Row],[Sharpe Ratio]]-AVERAGE(Table2[Sharpe Ratio]))/_xlfn.STDEV.P(Table2[Sharpe Ratio])</f>
        <v>6.44790275731012E-2</v>
      </c>
      <c r="AR1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5">
        <f>_xlfn.RANK.AVG(Table2[[#This Row],[1Y Return vs Nifty Z-Score]],Table2[1Y Return vs Nifty Z-Score])</f>
        <v>164</v>
      </c>
      <c r="AT165">
        <f>_xlfn.RANK.AVG(Table2[[#This Row],[6M Return vs Nifty Z-Score]],Table2[6M Return vs Nifty Z-Score])</f>
        <v>161</v>
      </c>
      <c r="AU165">
        <f>_xlfn.RANK.AVG(Table2[[#This Row],[Sharpe Ratio Z-Score]],Table2[Sharpe Ratio Z-Score])</f>
        <v>334</v>
      </c>
      <c r="AV165">
        <f>(Table2[[#This Row],[Rank 1Y]]+Table2[[#This Row],[Rank 6M]]+Table2[[#This Row],[Rank Sharpe]])/3</f>
        <v>219.66666666666666</v>
      </c>
    </row>
    <row r="166" spans="1:48" x14ac:dyDescent="0.3">
      <c r="A166" t="s">
        <v>1072</v>
      </c>
      <c r="B166" t="s">
        <v>1073</v>
      </c>
      <c r="C166" t="s">
        <v>3156</v>
      </c>
      <c r="D166" t="s">
        <v>493</v>
      </c>
      <c r="E166">
        <v>12401.689376910001</v>
      </c>
      <c r="F166">
        <v>784.65</v>
      </c>
      <c r="G166">
        <v>54.012013244658696</v>
      </c>
      <c r="H166">
        <f>(Table2[[#This Row],[1Y Return vs Nifty]]-AVERAGE(Table2[1Y Return vs Nifty]))/_xlfn.STDEV.P(Table2[1Y Return vs Nifty])</f>
        <v>0.70232735641287225</v>
      </c>
      <c r="I166">
        <v>9.8634519326180108</v>
      </c>
      <c r="J166">
        <f>(Table2[[#This Row],[1M Return vs Nifty]]-AVERAGE(Table2[1M Return vs Nifty]))/_xlfn.STDEV.P(Table2[1M Return vs Nifty])</f>
        <v>0.61842495355716776</v>
      </c>
      <c r="K166">
        <v>41.9834673871052</v>
      </c>
      <c r="L166">
        <f>(Table2[[#This Row],[6M Return vs Nifty]]-AVERAGE(Table2[6M Return vs Nifty]))/_xlfn.STDEV.P(Table2[6M Return vs Nifty])</f>
        <v>1.1841602553238897</v>
      </c>
      <c r="M166">
        <v>9.1081835392979702</v>
      </c>
      <c r="N166">
        <f>(Table2[[#This Row],[1W Return vs Nifty]]-AVERAGE(Table2[1W Return vs Nifty]))/_xlfn.STDEV.P(Table2[1W Return vs Nifty])</f>
        <v>1.0144948686460515</v>
      </c>
      <c r="O166">
        <v>715.52</v>
      </c>
      <c r="P166">
        <v>710.74395568712998</v>
      </c>
      <c r="Q166">
        <v>621.26639854006305</v>
      </c>
      <c r="R166">
        <v>78.543690891975402</v>
      </c>
      <c r="S166" s="1">
        <f>(Table2[[#This Row],[Close Price]]-Table2[[#This Row],[20D EMA]])/Table2[[#This Row],[20D EMA]]</f>
        <v>9.6615049194991046E-2</v>
      </c>
      <c r="T166" s="1">
        <f>(Table2[[#This Row],[Close Price]]-Table2[[#This Row],[50D EMA]])/Table2[[#This Row],[50D EMA]]</f>
        <v>0.10398406306729605</v>
      </c>
      <c r="U166" s="1">
        <f>(Table2[[#This Row],[Close Price]]-Table2[[#This Row],[200D EMA]])/Table2[[#This Row],[200D EMA]]</f>
        <v>0.26298477085494743</v>
      </c>
      <c r="V166">
        <v>0.36084905347104801</v>
      </c>
      <c r="W166">
        <v>738.4</v>
      </c>
      <c r="X166">
        <v>789.95</v>
      </c>
      <c r="Y166">
        <v>688.05</v>
      </c>
      <c r="Z166">
        <v>789.95</v>
      </c>
      <c r="AA166">
        <v>642</v>
      </c>
      <c r="AB166">
        <v>789.95</v>
      </c>
      <c r="AC166" s="1">
        <f>(Table2[[#This Row],[Close Price]]/Table2[[#This Row],[Day Low]])-1</f>
        <v>6.2635427952329348E-2</v>
      </c>
      <c r="AD166" s="1">
        <f>(Table2[[#This Row],[Day High]]/Table2[[#This Row],[Close Price]])-1</f>
        <v>6.7546039635506538E-3</v>
      </c>
      <c r="AE166" s="1">
        <f>(Table2[[#This Row],[Close Price]]/Table2[[#This Row],[Current Week Low]])-1</f>
        <v>0.14039677349029867</v>
      </c>
      <c r="AF166" s="1">
        <f>(Table2[[#This Row],[Current Week High]]/Table2[[#This Row],[Close Price]])-1</f>
        <v>6.7546039635506538E-3</v>
      </c>
      <c r="AG166" s="1">
        <f>(Table2[[#This Row],[Close Price]]/Table2[[#This Row],[Current Month Low]])-1</f>
        <v>0.22219626168224305</v>
      </c>
      <c r="AH166" s="1">
        <f>(Table2[[#This Row],[Current Month High]]/Table2[[#This Row],[Close Price]])-1</f>
        <v>6.7546039635506538E-3</v>
      </c>
      <c r="AI166">
        <v>6.6717644809787897</v>
      </c>
      <c r="AJ166">
        <v>86.821428571428498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0.13</v>
      </c>
      <c r="AM166" t="s">
        <v>3188</v>
      </c>
      <c r="AN166">
        <v>12.9</v>
      </c>
      <c r="AO166" t="s">
        <v>3188</v>
      </c>
      <c r="AP166">
        <v>2.2382615915230001E-2</v>
      </c>
      <c r="AQ166">
        <f>(Table2[[#This Row],[Sharpe Ratio]]-AVERAGE(Table2[Sharpe Ratio]))/_xlfn.STDEV.P(Table2[Sharpe Ratio])</f>
        <v>-0.43877243072969419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3.0806350032102872</v>
      </c>
      <c r="AS166">
        <f>_xlfn.RANK.AVG(Table2[[#This Row],[1Y Return vs Nifty Z-Score]],Table2[1Y Return vs Nifty Z-Score])</f>
        <v>130</v>
      </c>
      <c r="AT166">
        <f>_xlfn.RANK.AVG(Table2[[#This Row],[6M Return vs Nifty Z-Score]],Table2[6M Return vs Nifty Z-Score])</f>
        <v>76</v>
      </c>
      <c r="AU166">
        <f>_xlfn.RANK.AVG(Table2[[#This Row],[Sharpe Ratio Z-Score]],Table2[Sharpe Ratio Z-Score])</f>
        <v>453</v>
      </c>
      <c r="AV166">
        <f>(Table2[[#This Row],[Rank 1Y]]+Table2[[#This Row],[Rank 6M]]+Table2[[#This Row],[Rank Sharpe]])/3</f>
        <v>219.66666666666666</v>
      </c>
    </row>
    <row r="167" spans="1:48" x14ac:dyDescent="0.3">
      <c r="A167" t="s">
        <v>235</v>
      </c>
      <c r="B167" t="s">
        <v>236</v>
      </c>
      <c r="C167" t="s">
        <v>3154</v>
      </c>
      <c r="D167" t="s">
        <v>97</v>
      </c>
      <c r="E167">
        <v>106741.32701633</v>
      </c>
      <c r="F167">
        <v>8255.2999999999993</v>
      </c>
      <c r="G167">
        <v>60.280252989169099</v>
      </c>
      <c r="H167">
        <f>(Table2[[#This Row],[1Y Return vs Nifty]]-AVERAGE(Table2[1Y Return vs Nifty]))/_xlfn.STDEV.P(Table2[1Y Return vs Nifty])</f>
        <v>0.82369746542708611</v>
      </c>
      <c r="I167">
        <v>8.5858961160840899</v>
      </c>
      <c r="J167">
        <f>(Table2[[#This Row],[1M Return vs Nifty]]-AVERAGE(Table2[1M Return vs Nifty]))/_xlfn.STDEV.P(Table2[1M Return vs Nifty])</f>
        <v>0.49257426240920704</v>
      </c>
      <c r="K167">
        <v>32.235974974424799</v>
      </c>
      <c r="L167">
        <f>(Table2[[#This Row],[6M Return vs Nifty]]-AVERAGE(Table2[6M Return vs Nifty]))/_xlfn.STDEV.P(Table2[6M Return vs Nifty])</f>
        <v>0.86558709543360035</v>
      </c>
      <c r="M167">
        <v>4.7984193860250803</v>
      </c>
      <c r="N167">
        <f>(Table2[[#This Row],[1W Return vs Nifty]]-AVERAGE(Table2[1W Return vs Nifty]))/_xlfn.STDEV.P(Table2[1W Return vs Nifty])</f>
        <v>0.18158502212463384</v>
      </c>
      <c r="O167">
        <v>7953.66</v>
      </c>
      <c r="P167">
        <v>7833.0942471606804</v>
      </c>
      <c r="Q167">
        <v>6865.4383564668797</v>
      </c>
      <c r="R167">
        <v>63.267519501227298</v>
      </c>
      <c r="S167" s="1">
        <f>(Table2[[#This Row],[Close Price]]-Table2[[#This Row],[20D EMA]])/Table2[[#This Row],[20D EMA]]</f>
        <v>3.7924678701377661E-2</v>
      </c>
      <c r="T167" s="1">
        <f>(Table2[[#This Row],[Close Price]]-Table2[[#This Row],[50D EMA]])/Table2[[#This Row],[50D EMA]]</f>
        <v>5.3900251869477875E-2</v>
      </c>
      <c r="U167" s="1">
        <f>(Table2[[#This Row],[Close Price]]-Table2[[#This Row],[200D EMA]])/Table2[[#This Row],[200D EMA]]</f>
        <v>0.20244324853983189</v>
      </c>
      <c r="V167">
        <v>1.3505231604926899</v>
      </c>
      <c r="W167">
        <v>8113.2</v>
      </c>
      <c r="X167">
        <v>8297.65</v>
      </c>
      <c r="Y167">
        <v>8016</v>
      </c>
      <c r="Z167">
        <v>8404.65</v>
      </c>
      <c r="AA167">
        <v>7370.55</v>
      </c>
      <c r="AB167">
        <v>8404.65</v>
      </c>
      <c r="AC167" s="1">
        <f>(Table2[[#This Row],[Close Price]]/Table2[[#This Row],[Day Low]])-1</f>
        <v>1.7514667455504451E-2</v>
      </c>
      <c r="AD167" s="1">
        <f>(Table2[[#This Row],[Day High]]/Table2[[#This Row],[Close Price]])-1</f>
        <v>5.1300376727678731E-3</v>
      </c>
      <c r="AE167" s="1">
        <f>(Table2[[#This Row],[Close Price]]/Table2[[#This Row],[Current Week Low]])-1</f>
        <v>2.9852794411177497E-2</v>
      </c>
      <c r="AF167" s="1">
        <f>(Table2[[#This Row],[Current Week High]]/Table2[[#This Row],[Close Price]])-1</f>
        <v>1.8091407943987559E-2</v>
      </c>
      <c r="AG167" s="1">
        <f>(Table2[[#This Row],[Close Price]]/Table2[[#This Row],[Current Month Low]])-1</f>
        <v>0.12003853172422674</v>
      </c>
      <c r="AH167" s="1">
        <f>(Table2[[#This Row],[Current Month High]]/Table2[[#This Row],[Close Price]])-1</f>
        <v>1.8091407943987559E-2</v>
      </c>
      <c r="AI167">
        <v>2.6249803156759901</v>
      </c>
      <c r="AJ167">
        <v>82.619179294325804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0.09</v>
      </c>
      <c r="AM167" t="s">
        <v>3188</v>
      </c>
      <c r="AN167">
        <v>3.82</v>
      </c>
      <c r="AO167" t="s">
        <v>3188</v>
      </c>
      <c r="AP167">
        <v>2.9772864691367001E-2</v>
      </c>
      <c r="AQ167">
        <f>(Table2[[#This Row],[Sharpe Ratio]]-AVERAGE(Table2[Sharpe Ratio]))/_xlfn.STDEV.P(Table2[Sharpe Ratio])</f>
        <v>-0.35304730360449582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2.0103965417900316</v>
      </c>
      <c r="AS167">
        <f>_xlfn.RANK.AVG(Table2[[#This Row],[1Y Return vs Nifty Z-Score]],Table2[1Y Return vs Nifty Z-Score])</f>
        <v>117</v>
      </c>
      <c r="AT167">
        <f>_xlfn.RANK.AVG(Table2[[#This Row],[6M Return vs Nifty Z-Score]],Table2[6M Return vs Nifty Z-Score])</f>
        <v>108</v>
      </c>
      <c r="AU167">
        <f>_xlfn.RANK.AVG(Table2[[#This Row],[Sharpe Ratio Z-Score]],Table2[Sharpe Ratio Z-Score])</f>
        <v>436</v>
      </c>
      <c r="AV167">
        <f>(Table2[[#This Row],[Rank 1Y]]+Table2[[#This Row],[Rank 6M]]+Table2[[#This Row],[Rank Sharpe]])/3</f>
        <v>220.33333333333334</v>
      </c>
    </row>
    <row r="168" spans="1:48" x14ac:dyDescent="0.3">
      <c r="A168" t="s">
        <v>611</v>
      </c>
      <c r="B168" t="s">
        <v>612</v>
      </c>
      <c r="C168" t="s">
        <v>3144</v>
      </c>
      <c r="D168" t="s">
        <v>195</v>
      </c>
      <c r="E168">
        <v>31974.895885589998</v>
      </c>
      <c r="F168">
        <v>9812.7000000000007</v>
      </c>
      <c r="G168">
        <v>33.701413523128402</v>
      </c>
      <c r="H168">
        <f>(Table2[[#This Row],[1Y Return vs Nifty]]-AVERAGE(Table2[1Y Return vs Nifty]))/_xlfn.STDEV.P(Table2[1Y Return vs Nifty])</f>
        <v>0.3090591020349055</v>
      </c>
      <c r="I168">
        <v>5.8269984771134</v>
      </c>
      <c r="J168">
        <f>(Table2[[#This Row],[1M Return vs Nifty]]-AVERAGE(Table2[1M Return vs Nifty]))/_xlfn.STDEV.P(Table2[1M Return vs Nifty])</f>
        <v>0.22079813319636701</v>
      </c>
      <c r="K168">
        <v>32.391446083134703</v>
      </c>
      <c r="L168">
        <f>(Table2[[#This Row],[6M Return vs Nifty]]-AVERAGE(Table2[6M Return vs Nifty]))/_xlfn.STDEV.P(Table2[6M Return vs Nifty])</f>
        <v>0.87066829173275606</v>
      </c>
      <c r="M168">
        <v>4.9575998182205598</v>
      </c>
      <c r="N168">
        <f>(Table2[[#This Row],[1W Return vs Nifty]]-AVERAGE(Table2[1W Return vs Nifty]))/_xlfn.STDEV.P(Table2[1W Return vs Nifty])</f>
        <v>0.21234841070785007</v>
      </c>
      <c r="O168">
        <v>9633.75</v>
      </c>
      <c r="P168">
        <v>9269.2840352646199</v>
      </c>
      <c r="Q168">
        <v>8027.0356166297797</v>
      </c>
      <c r="R168">
        <v>53.370056081994697</v>
      </c>
      <c r="S168" s="1">
        <f>(Table2[[#This Row],[Close Price]]-Table2[[#This Row],[20D EMA]])/Table2[[#This Row],[20D EMA]]</f>
        <v>1.8575321136629113E-2</v>
      </c>
      <c r="T168" s="1">
        <f>(Table2[[#This Row],[Close Price]]-Table2[[#This Row],[50D EMA]])/Table2[[#This Row],[50D EMA]]</f>
        <v>5.8625451832954582E-2</v>
      </c>
      <c r="U168" s="1">
        <f>(Table2[[#This Row],[Close Price]]-Table2[[#This Row],[200D EMA]])/Table2[[#This Row],[200D EMA]]</f>
        <v>0.22245626762522672</v>
      </c>
      <c r="V168">
        <v>0.93555322863084001</v>
      </c>
      <c r="W168">
        <v>9610.35</v>
      </c>
      <c r="X168">
        <v>9896.4500000000007</v>
      </c>
      <c r="Y168">
        <v>9408.15</v>
      </c>
      <c r="Z168">
        <v>10699</v>
      </c>
      <c r="AA168">
        <v>9110</v>
      </c>
      <c r="AB168">
        <v>10699</v>
      </c>
      <c r="AC168" s="1">
        <f>(Table2[[#This Row],[Close Price]]/Table2[[#This Row],[Day Low]])-1</f>
        <v>2.1055424620331165E-2</v>
      </c>
      <c r="AD168" s="1">
        <f>(Table2[[#This Row],[Day High]]/Table2[[#This Row],[Close Price]])-1</f>
        <v>8.5348578882469273E-3</v>
      </c>
      <c r="AE168" s="1">
        <f>(Table2[[#This Row],[Close Price]]/Table2[[#This Row],[Current Week Low]])-1</f>
        <v>4.2999952169129996E-2</v>
      </c>
      <c r="AF168" s="1">
        <f>(Table2[[#This Row],[Current Week High]]/Table2[[#This Row],[Close Price]])-1</f>
        <v>9.0321725926605145E-2</v>
      </c>
      <c r="AG168" s="1">
        <f>(Table2[[#This Row],[Close Price]]/Table2[[#This Row],[Current Month Low]])-1</f>
        <v>7.7135016465422757E-2</v>
      </c>
      <c r="AH168" s="1">
        <f>(Table2[[#This Row],[Current Month High]]/Table2[[#This Row],[Close Price]])-1</f>
        <v>9.0321725926605145E-2</v>
      </c>
      <c r="AI168">
        <v>9.0321725926605101</v>
      </c>
      <c r="AJ168">
        <v>64.751806986173705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0.21</v>
      </c>
      <c r="AM168" t="s">
        <v>3188</v>
      </c>
      <c r="AN168">
        <v>1.62</v>
      </c>
      <c r="AO168" t="s">
        <v>3188</v>
      </c>
      <c r="AP168">
        <v>6.4290973228239998E-2</v>
      </c>
      <c r="AQ168">
        <f>(Table2[[#This Row],[Sharpe Ratio]]-AVERAGE(Table2[Sharpe Ratio]))/_xlfn.STDEV.P(Table2[Sharpe Ratio])</f>
        <v>4.7354541053240766E-2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1.6602284787251194</v>
      </c>
      <c r="AS168">
        <f>_xlfn.RANK.AVG(Table2[[#This Row],[1Y Return vs Nifty Z-Score]],Table2[1Y Return vs Nifty Z-Score])</f>
        <v>213</v>
      </c>
      <c r="AT168">
        <f>_xlfn.RANK.AVG(Table2[[#This Row],[6M Return vs Nifty Z-Score]],Table2[6M Return vs Nifty Z-Score])</f>
        <v>107</v>
      </c>
      <c r="AU168">
        <f>_xlfn.RANK.AVG(Table2[[#This Row],[Sharpe Ratio Z-Score]],Table2[Sharpe Ratio Z-Score])</f>
        <v>341</v>
      </c>
      <c r="AV168">
        <f>(Table2[[#This Row],[Rank 1Y]]+Table2[[#This Row],[Rank 6M]]+Table2[[#This Row],[Rank Sharpe]])/3</f>
        <v>220.33333333333334</v>
      </c>
    </row>
    <row r="169" spans="1:48" x14ac:dyDescent="0.3">
      <c r="A169" t="s">
        <v>1504</v>
      </c>
      <c r="B169" t="s">
        <v>1505</v>
      </c>
      <c r="C169" t="s">
        <v>3156</v>
      </c>
      <c r="D169" t="s">
        <v>375</v>
      </c>
      <c r="E169">
        <v>6838.1563591800004</v>
      </c>
      <c r="F169">
        <v>1516.95</v>
      </c>
      <c r="G169">
        <v>43.968503502946497</v>
      </c>
      <c r="H169">
        <f>(Table2[[#This Row],[1Y Return vs Nifty]]-AVERAGE(Table2[1Y Return vs Nifty]))/_xlfn.STDEV.P(Table2[1Y Return vs Nifty])</f>
        <v>0.50785778889122613</v>
      </c>
      <c r="I169">
        <v>6.7325491478597597</v>
      </c>
      <c r="J169">
        <f>(Table2[[#This Row],[1M Return vs Nifty]]-AVERAGE(Table2[1M Return vs Nifty]))/_xlfn.STDEV.P(Table2[1M Return vs Nifty])</f>
        <v>0.31000298538992505</v>
      </c>
      <c r="K169">
        <v>14.2395881647571</v>
      </c>
      <c r="L169">
        <f>(Table2[[#This Row],[6M Return vs Nifty]]-AVERAGE(Table2[6M Return vs Nifty]))/_xlfn.STDEV.P(Table2[6M Return vs Nifty])</f>
        <v>0.27741881893352804</v>
      </c>
      <c r="M169">
        <v>2.2388124881131501</v>
      </c>
      <c r="N169">
        <f>(Table2[[#This Row],[1W Return vs Nifty]]-AVERAGE(Table2[1W Return vs Nifty]))/_xlfn.STDEV.P(Table2[1W Return vs Nifty])</f>
        <v>-0.31308747332409714</v>
      </c>
      <c r="O169">
        <v>1525.52</v>
      </c>
      <c r="P169">
        <v>1543.5251813770701</v>
      </c>
      <c r="Q169">
        <v>1441.09005570759</v>
      </c>
      <c r="R169">
        <v>47.071836228282002</v>
      </c>
      <c r="S169" s="1">
        <f>(Table2[[#This Row],[Close Price]]-Table2[[#This Row],[20D EMA]])/Table2[[#This Row],[20D EMA]]</f>
        <v>-5.6177565682520953E-3</v>
      </c>
      <c r="T169" s="1">
        <f>(Table2[[#This Row],[Close Price]]-Table2[[#This Row],[50D EMA]])/Table2[[#This Row],[50D EMA]]</f>
        <v>-1.721719975657331E-2</v>
      </c>
      <c r="U169" s="1">
        <f>(Table2[[#This Row],[Close Price]]-Table2[[#This Row],[200D EMA]])/Table2[[#This Row],[200D EMA]]</f>
        <v>5.264066877150303E-2</v>
      </c>
      <c r="V169">
        <v>0.84420111355795902</v>
      </c>
      <c r="W169">
        <v>1500</v>
      </c>
      <c r="X169">
        <v>1537.1</v>
      </c>
      <c r="Y169">
        <v>1481.35</v>
      </c>
      <c r="Z169">
        <v>1574.2</v>
      </c>
      <c r="AA169">
        <v>1468</v>
      </c>
      <c r="AB169">
        <v>1670</v>
      </c>
      <c r="AC169" s="1">
        <f>(Table2[[#This Row],[Close Price]]/Table2[[#This Row],[Day Low]])-1</f>
        <v>1.1300000000000088E-2</v>
      </c>
      <c r="AD169" s="1">
        <f>(Table2[[#This Row],[Day High]]/Table2[[#This Row],[Close Price]])-1</f>
        <v>1.3283232802663081E-2</v>
      </c>
      <c r="AE169" s="1">
        <f>(Table2[[#This Row],[Close Price]]/Table2[[#This Row],[Current Week Low]])-1</f>
        <v>2.4032132851790733E-2</v>
      </c>
      <c r="AF169" s="1">
        <f>(Table2[[#This Row],[Current Week High]]/Table2[[#This Row],[Close Price]])-1</f>
        <v>3.7740202379775267E-2</v>
      </c>
      <c r="AG169" s="1">
        <f>(Table2[[#This Row],[Close Price]]/Table2[[#This Row],[Current Month Low]])-1</f>
        <v>3.3344686648501431E-2</v>
      </c>
      <c r="AH169" s="1">
        <f>(Table2[[#This Row],[Current Month High]]/Table2[[#This Row],[Close Price]])-1</f>
        <v>0.10089323972444708</v>
      </c>
      <c r="AI169">
        <v>26.952107847984401</v>
      </c>
      <c r="AJ169">
        <v>67.600265164070194</v>
      </c>
      <c r="AK169" t="str">
        <f>IF(AND(Table2[[#This Row],[20D EMA]]&gt;Table2[[#This Row],[50D EMA]],Table2[[#This Row],[50D EMA]]&gt;Table2[[#This Row],[200D EMA]]),"Uptrend","Downtrend/NoTrend")</f>
        <v>Downtrend/NoTrend</v>
      </c>
      <c r="AL169">
        <v>-0.02</v>
      </c>
      <c r="AM169" t="s">
        <v>3189</v>
      </c>
      <c r="AN169">
        <v>-6.33</v>
      </c>
      <c r="AO169" t="s">
        <v>3189</v>
      </c>
      <c r="AP169">
        <v>7.8085886768598997E-2</v>
      </c>
      <c r="AQ169">
        <f>(Table2[[#This Row],[Sharpe Ratio]]-AVERAGE(Table2[Sharpe Ratio]))/_xlfn.STDEV.P(Table2[Sharpe Ratio])</f>
        <v>0.20737225530758349</v>
      </c>
      <c r="AR1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9">
        <f>_xlfn.RANK.AVG(Table2[[#This Row],[1Y Return vs Nifty Z-Score]],Table2[1Y Return vs Nifty Z-Score])</f>
        <v>159</v>
      </c>
      <c r="AT169">
        <f>_xlfn.RANK.AVG(Table2[[#This Row],[6M Return vs Nifty Z-Score]],Table2[6M Return vs Nifty Z-Score])</f>
        <v>214</v>
      </c>
      <c r="AU169">
        <f>_xlfn.RANK.AVG(Table2[[#This Row],[Sharpe Ratio Z-Score]],Table2[Sharpe Ratio Z-Score])</f>
        <v>289</v>
      </c>
      <c r="AV169">
        <f>(Table2[[#This Row],[Rank 1Y]]+Table2[[#This Row],[Rank 6M]]+Table2[[#This Row],[Rank Sharpe]])/3</f>
        <v>220.66666666666666</v>
      </c>
    </row>
    <row r="170" spans="1:48" x14ac:dyDescent="0.3">
      <c r="A170" t="s">
        <v>929</v>
      </c>
      <c r="B170" t="s">
        <v>930</v>
      </c>
      <c r="C170" t="s">
        <v>3150</v>
      </c>
      <c r="D170" t="s">
        <v>269</v>
      </c>
      <c r="E170">
        <v>16277.990088324999</v>
      </c>
      <c r="F170">
        <v>1121.75</v>
      </c>
      <c r="G170">
        <v>85.659327464882296</v>
      </c>
      <c r="H170">
        <f>(Table2[[#This Row],[1Y Return vs Nifty]]-AVERAGE(Table2[1Y Return vs Nifty]))/_xlfn.STDEV.P(Table2[1Y Return vs Nifty])</f>
        <v>1.3151051271226679</v>
      </c>
      <c r="I170">
        <v>10.133722031003799</v>
      </c>
      <c r="J170">
        <f>(Table2[[#This Row],[1M Return vs Nifty]]-AVERAGE(Table2[1M Return vs Nifty]))/_xlfn.STDEV.P(Table2[1M Return vs Nifty])</f>
        <v>0.64504897908957837</v>
      </c>
      <c r="K170">
        <v>-13.5719570990896</v>
      </c>
      <c r="L170">
        <f>(Table2[[#This Row],[6M Return vs Nifty]]-AVERAGE(Table2[6M Return vs Nifty]))/_xlfn.STDEV.P(Table2[6M Return vs Nifty])</f>
        <v>-0.63153411798895343</v>
      </c>
      <c r="M170">
        <v>9.5914973713583507</v>
      </c>
      <c r="N170">
        <f>(Table2[[#This Row],[1W Return vs Nifty]]-AVERAGE(Table2[1W Return vs Nifty]))/_xlfn.STDEV.P(Table2[1W Return vs Nifty])</f>
        <v>1.1079006410657284</v>
      </c>
      <c r="O170">
        <v>1127.01</v>
      </c>
      <c r="P170">
        <v>1157.4076767581701</v>
      </c>
      <c r="Q170">
        <v>1088.73758746726</v>
      </c>
      <c r="R170">
        <v>49.640055968011303</v>
      </c>
      <c r="S170" s="1">
        <f>(Table2[[#This Row],[Close Price]]-Table2[[#This Row],[20D EMA]])/Table2[[#This Row],[20D EMA]]</f>
        <v>-4.6672167948820249E-3</v>
      </c>
      <c r="T170" s="1">
        <f>(Table2[[#This Row],[Close Price]]-Table2[[#This Row],[50D EMA]])/Table2[[#This Row],[50D EMA]]</f>
        <v>-3.0808225549397671E-2</v>
      </c>
      <c r="U170" s="1">
        <f>(Table2[[#This Row],[Close Price]]-Table2[[#This Row],[200D EMA]])/Table2[[#This Row],[200D EMA]]</f>
        <v>3.0321734927455792E-2</v>
      </c>
      <c r="V170">
        <v>1.1734088196376899</v>
      </c>
      <c r="W170">
        <v>1106.1500000000001</v>
      </c>
      <c r="X170">
        <v>1164</v>
      </c>
      <c r="Y170">
        <v>1077</v>
      </c>
      <c r="Z170">
        <v>1170</v>
      </c>
      <c r="AA170">
        <v>1039.6500000000001</v>
      </c>
      <c r="AB170">
        <v>1209</v>
      </c>
      <c r="AC170" s="1">
        <f>(Table2[[#This Row],[Close Price]]/Table2[[#This Row],[Day Low]])-1</f>
        <v>1.4102969759978157E-2</v>
      </c>
      <c r="AD170" s="1">
        <f>(Table2[[#This Row],[Day High]]/Table2[[#This Row],[Close Price]])-1</f>
        <v>3.7664363717405891E-2</v>
      </c>
      <c r="AE170" s="1">
        <f>(Table2[[#This Row],[Close Price]]/Table2[[#This Row],[Current Week Low]])-1</f>
        <v>4.1550603528319296E-2</v>
      </c>
      <c r="AF170" s="1">
        <f>(Table2[[#This Row],[Current Week High]]/Table2[[#This Row],[Close Price]])-1</f>
        <v>4.30131490973924E-2</v>
      </c>
      <c r="AG170" s="1">
        <f>(Table2[[#This Row],[Close Price]]/Table2[[#This Row],[Current Month Low]])-1</f>
        <v>7.8968883758957276E-2</v>
      </c>
      <c r="AH170" s="1">
        <f>(Table2[[#This Row],[Current Month High]]/Table2[[#This Row],[Close Price]])-1</f>
        <v>7.7780254067305599E-2</v>
      </c>
      <c r="AI170">
        <v>29.262313349676798</v>
      </c>
      <c r="AJ170">
        <v>103.12358533272899</v>
      </c>
      <c r="AK170" t="str">
        <f>IF(AND(Table2[[#This Row],[20D EMA]]&gt;Table2[[#This Row],[50D EMA]],Table2[[#This Row],[50D EMA]]&gt;Table2[[#This Row],[200D EMA]]),"Uptrend","Downtrend/NoTrend")</f>
        <v>Downtrend/NoTrend</v>
      </c>
      <c r="AL170">
        <v>-0.1</v>
      </c>
      <c r="AM170" t="s">
        <v>3189</v>
      </c>
      <c r="AN170">
        <v>-5.09</v>
      </c>
      <c r="AO170" t="s">
        <v>3189</v>
      </c>
      <c r="AP170">
        <v>0.180101773228905</v>
      </c>
      <c r="AQ170">
        <f>(Table2[[#This Row],[Sharpe Ratio]]-AVERAGE(Table2[Sharpe Ratio]))/_xlfn.STDEV.P(Table2[Sharpe Ratio])</f>
        <v>1.3907322612437925</v>
      </c>
      <c r="AR1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0">
        <f>_xlfn.RANK.AVG(Table2[[#This Row],[1Y Return vs Nifty Z-Score]],Table2[1Y Return vs Nifty Z-Score])</f>
        <v>64</v>
      </c>
      <c r="AT170">
        <f>_xlfn.RANK.AVG(Table2[[#This Row],[6M Return vs Nifty Z-Score]],Table2[6M Return vs Nifty Z-Score])</f>
        <v>544</v>
      </c>
      <c r="AU170">
        <f>_xlfn.RANK.AVG(Table2[[#This Row],[Sharpe Ratio Z-Score]],Table2[Sharpe Ratio Z-Score])</f>
        <v>55</v>
      </c>
      <c r="AV170">
        <f>(Table2[[#This Row],[Rank 1Y]]+Table2[[#This Row],[Rank 6M]]+Table2[[#This Row],[Rank Sharpe]])/3</f>
        <v>221</v>
      </c>
    </row>
    <row r="171" spans="1:48" x14ac:dyDescent="0.3">
      <c r="A171" t="s">
        <v>373</v>
      </c>
      <c r="B171" t="s">
        <v>374</v>
      </c>
      <c r="C171" t="s">
        <v>3156</v>
      </c>
      <c r="D171" t="s">
        <v>375</v>
      </c>
      <c r="E171">
        <v>64907.78971194</v>
      </c>
      <c r="F171">
        <v>1003.1</v>
      </c>
      <c r="G171">
        <v>1.05643496535224</v>
      </c>
      <c r="H171">
        <f>(Table2[[#This Row],[1Y Return vs Nifty]]-AVERAGE(Table2[1Y Return vs Nifty]))/_xlfn.STDEV.P(Table2[1Y Return vs Nifty])</f>
        <v>-0.32303615402065972</v>
      </c>
      <c r="I171">
        <v>9.4253889784667706</v>
      </c>
      <c r="J171">
        <f>(Table2[[#This Row],[1M Return vs Nifty]]-AVERAGE(Table2[1M Return vs Nifty]))/_xlfn.STDEV.P(Table2[1M Return vs Nifty])</f>
        <v>0.5752718287912979</v>
      </c>
      <c r="K171">
        <v>22.784516963268899</v>
      </c>
      <c r="L171">
        <f>(Table2[[#This Row],[6M Return vs Nifty]]-AVERAGE(Table2[6M Return vs Nifty]))/_xlfn.STDEV.P(Table2[6M Return vs Nifty])</f>
        <v>0.55668910231822488</v>
      </c>
      <c r="M171">
        <v>9.3131341945021795</v>
      </c>
      <c r="N171">
        <f>(Table2[[#This Row],[1W Return vs Nifty]]-AVERAGE(Table2[1W Return vs Nifty]))/_xlfn.STDEV.P(Table2[1W Return vs Nifty])</f>
        <v>1.0541038617834058</v>
      </c>
      <c r="O171">
        <v>868.16</v>
      </c>
      <c r="P171">
        <v>886.37604530320095</v>
      </c>
      <c r="Q171">
        <v>846.33563546972198</v>
      </c>
      <c r="R171">
        <v>86.129123232888105</v>
      </c>
      <c r="S171" s="1">
        <f>(Table2[[#This Row],[Close Price]]-Table2[[#This Row],[20D EMA]])/Table2[[#This Row],[20D EMA]]</f>
        <v>0.15543217840029494</v>
      </c>
      <c r="T171" s="1">
        <f>(Table2[[#This Row],[Close Price]]-Table2[[#This Row],[50D EMA]])/Table2[[#This Row],[50D EMA]]</f>
        <v>0.13168672068170742</v>
      </c>
      <c r="U171" s="1">
        <f>(Table2[[#This Row],[Close Price]]-Table2[[#This Row],[200D EMA]])/Table2[[#This Row],[200D EMA]]</f>
        <v>0.18522718169993252</v>
      </c>
      <c r="V171">
        <v>2.4979496113461801</v>
      </c>
      <c r="W171">
        <v>887.15</v>
      </c>
      <c r="X171">
        <v>1027</v>
      </c>
      <c r="Y171">
        <v>830</v>
      </c>
      <c r="Z171">
        <v>1027</v>
      </c>
      <c r="AA171">
        <v>800.25</v>
      </c>
      <c r="AB171">
        <v>1027</v>
      </c>
      <c r="AC171" s="1">
        <f>(Table2[[#This Row],[Close Price]]/Table2[[#This Row],[Day Low]])-1</f>
        <v>0.13069943076142709</v>
      </c>
      <c r="AD171" s="1">
        <f>(Table2[[#This Row],[Day High]]/Table2[[#This Row],[Close Price]])-1</f>
        <v>2.3826138969195387E-2</v>
      </c>
      <c r="AE171" s="1">
        <f>(Table2[[#This Row],[Close Price]]/Table2[[#This Row],[Current Week Low]])-1</f>
        <v>0.20855421686746989</v>
      </c>
      <c r="AF171" s="1">
        <f>(Table2[[#This Row],[Current Week High]]/Table2[[#This Row],[Close Price]])-1</f>
        <v>2.3826138969195387E-2</v>
      </c>
      <c r="AG171" s="1">
        <f>(Table2[[#This Row],[Close Price]]/Table2[[#This Row],[Current Month Low]])-1</f>
        <v>0.25348328647297724</v>
      </c>
      <c r="AH171" s="1">
        <f>(Table2[[#This Row],[Current Month High]]/Table2[[#This Row],[Close Price]])-1</f>
        <v>2.3826138969195387E-2</v>
      </c>
      <c r="AI171">
        <v>18.333167181736599</v>
      </c>
      <c r="AJ171">
        <v>75.183374083129493</v>
      </c>
      <c r="AK171" t="str">
        <f>IF(AND(Table2[[#This Row],[20D EMA]]&gt;Table2[[#This Row],[50D EMA]],Table2[[#This Row],[50D EMA]]&gt;Table2[[#This Row],[200D EMA]]),"Uptrend","Downtrend/NoTrend")</f>
        <v>Downtrend/NoTrend</v>
      </c>
      <c r="AL171">
        <v>0.09</v>
      </c>
      <c r="AM171" t="s">
        <v>3188</v>
      </c>
      <c r="AN171">
        <v>15.86</v>
      </c>
      <c r="AO171" t="s">
        <v>3188</v>
      </c>
      <c r="AP171">
        <v>0.15831576143484699</v>
      </c>
      <c r="AQ171">
        <f>(Table2[[#This Row],[Sharpe Ratio]]-AVERAGE(Table2[Sharpe Ratio]))/_xlfn.STDEV.P(Table2[Sharpe Ratio])</f>
        <v>1.1380197089103479</v>
      </c>
      <c r="AR1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1">
        <f>_xlfn.RANK.AVG(Table2[[#This Row],[1Y Return vs Nifty Z-Score]],Table2[1Y Return vs Nifty Z-Score])</f>
        <v>426</v>
      </c>
      <c r="AT171">
        <f>_xlfn.RANK.AVG(Table2[[#This Row],[6M Return vs Nifty Z-Score]],Table2[6M Return vs Nifty Z-Score])</f>
        <v>151</v>
      </c>
      <c r="AU171">
        <f>_xlfn.RANK.AVG(Table2[[#This Row],[Sharpe Ratio Z-Score]],Table2[Sharpe Ratio Z-Score])</f>
        <v>94</v>
      </c>
      <c r="AV171">
        <f>(Table2[[#This Row],[Rank 1Y]]+Table2[[#This Row],[Rank 6M]]+Table2[[#This Row],[Rank Sharpe]])/3</f>
        <v>223.66666666666666</v>
      </c>
    </row>
    <row r="172" spans="1:48" x14ac:dyDescent="0.3">
      <c r="A172" t="s">
        <v>387</v>
      </c>
      <c r="B172" t="s">
        <v>388</v>
      </c>
      <c r="C172" t="s">
        <v>3147</v>
      </c>
      <c r="D172" t="s">
        <v>213</v>
      </c>
      <c r="E172">
        <v>60351.692196875003</v>
      </c>
      <c r="F172">
        <v>1036.1500000000001</v>
      </c>
      <c r="G172">
        <v>33.450913197568099</v>
      </c>
      <c r="H172">
        <f>(Table2[[#This Row],[1Y Return vs Nifty]]-AVERAGE(Table2[1Y Return vs Nifty]))/_xlfn.STDEV.P(Table2[1Y Return vs Nifty])</f>
        <v>0.30420873685096744</v>
      </c>
      <c r="I172">
        <v>11.442908146875901</v>
      </c>
      <c r="J172">
        <f>(Table2[[#This Row],[1M Return vs Nifty]]-AVERAGE(Table2[1M Return vs Nifty]))/_xlfn.STDEV.P(Table2[1M Return vs Nifty])</f>
        <v>0.77401553803870238</v>
      </c>
      <c r="K172">
        <v>13.358498652143499</v>
      </c>
      <c r="L172">
        <f>(Table2[[#This Row],[6M Return vs Nifty]]-AVERAGE(Table2[6M Return vs Nifty]))/_xlfn.STDEV.P(Table2[6M Return vs Nifty])</f>
        <v>0.24862254412808565</v>
      </c>
      <c r="M172">
        <v>-5.2225030046038103</v>
      </c>
      <c r="N172">
        <f>(Table2[[#This Row],[1W Return vs Nifty]]-AVERAGE(Table2[1W Return vs Nifty]))/_xlfn.STDEV.P(Table2[1W Return vs Nifty])</f>
        <v>-1.7550696609496799</v>
      </c>
      <c r="O172">
        <v>1020.2</v>
      </c>
      <c r="P172">
        <v>1014.5407882791</v>
      </c>
      <c r="Q172">
        <v>925.95935224085997</v>
      </c>
      <c r="R172">
        <v>58.253855272223902</v>
      </c>
      <c r="S172" s="1">
        <f>(Table2[[#This Row],[Close Price]]-Table2[[#This Row],[20D EMA]])/Table2[[#This Row],[20D EMA]]</f>
        <v>1.5634189374632471E-2</v>
      </c>
      <c r="T172" s="1">
        <f>(Table2[[#This Row],[Close Price]]-Table2[[#This Row],[50D EMA]])/Table2[[#This Row],[50D EMA]]</f>
        <v>2.1299500198069362E-2</v>
      </c>
      <c r="U172" s="1">
        <f>(Table2[[#This Row],[Close Price]]-Table2[[#This Row],[200D EMA]])/Table2[[#This Row],[200D EMA]]</f>
        <v>0.11900160357198639</v>
      </c>
      <c r="V172">
        <v>1.1128286130801901</v>
      </c>
      <c r="W172">
        <v>1009.45</v>
      </c>
      <c r="X172">
        <v>1056.8</v>
      </c>
      <c r="Y172">
        <v>1009.45</v>
      </c>
      <c r="Z172">
        <v>1134.3</v>
      </c>
      <c r="AA172">
        <v>916.05</v>
      </c>
      <c r="AB172">
        <v>1134.3</v>
      </c>
      <c r="AC172" s="1">
        <f>(Table2[[#This Row],[Close Price]]/Table2[[#This Row],[Day Low]])-1</f>
        <v>2.6450047055327275E-2</v>
      </c>
      <c r="AD172" s="1">
        <f>(Table2[[#This Row],[Day High]]/Table2[[#This Row],[Close Price]])-1</f>
        <v>1.9929546880277815E-2</v>
      </c>
      <c r="AE172" s="1">
        <f>(Table2[[#This Row],[Close Price]]/Table2[[#This Row],[Current Week Low]])-1</f>
        <v>2.6450047055327275E-2</v>
      </c>
      <c r="AF172" s="1">
        <f>(Table2[[#This Row],[Current Week High]]/Table2[[#This Row],[Close Price]])-1</f>
        <v>9.4725667133136904E-2</v>
      </c>
      <c r="AG172" s="1">
        <f>(Table2[[#This Row],[Close Price]]/Table2[[#This Row],[Current Month Low]])-1</f>
        <v>0.13110638065607794</v>
      </c>
      <c r="AH172" s="1">
        <f>(Table2[[#This Row],[Current Month High]]/Table2[[#This Row],[Close Price]])-1</f>
        <v>9.4725667133136904E-2</v>
      </c>
      <c r="AI172">
        <v>21.121459248178301</v>
      </c>
      <c r="AJ172">
        <v>71.391944421470498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0.11</v>
      </c>
      <c r="AM172" t="s">
        <v>3188</v>
      </c>
      <c r="AN172">
        <v>14.04</v>
      </c>
      <c r="AO172" t="s">
        <v>3188</v>
      </c>
      <c r="AP172">
        <v>9.8910046594955003E-2</v>
      </c>
      <c r="AQ172">
        <f>(Table2[[#This Row],[Sharpe Ratio]]-AVERAGE(Table2[Sharpe Ratio]))/_xlfn.STDEV.P(Table2[Sharpe Ratio])</f>
        <v>0.44892755371026416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2.0704711778339657E-2</v>
      </c>
      <c r="AS172">
        <f>_xlfn.RANK.AVG(Table2[[#This Row],[1Y Return vs Nifty Z-Score]],Table2[1Y Return vs Nifty Z-Score])</f>
        <v>216</v>
      </c>
      <c r="AT172">
        <f>_xlfn.RANK.AVG(Table2[[#This Row],[6M Return vs Nifty Z-Score]],Table2[6M Return vs Nifty Z-Score])</f>
        <v>223</v>
      </c>
      <c r="AU172">
        <f>_xlfn.RANK.AVG(Table2[[#This Row],[Sharpe Ratio Z-Score]],Table2[Sharpe Ratio Z-Score])</f>
        <v>233</v>
      </c>
      <c r="AV172">
        <f>(Table2[[#This Row],[Rank 1Y]]+Table2[[#This Row],[Rank 6M]]+Table2[[#This Row],[Rank Sharpe]])/3</f>
        <v>224</v>
      </c>
    </row>
    <row r="173" spans="1:48" x14ac:dyDescent="0.3">
      <c r="A173" t="s">
        <v>1058</v>
      </c>
      <c r="B173" t="s">
        <v>1059</v>
      </c>
      <c r="C173" t="s">
        <v>3151</v>
      </c>
      <c r="D173" t="s">
        <v>457</v>
      </c>
      <c r="E173">
        <v>12638.0074274</v>
      </c>
      <c r="F173">
        <v>2585.1999999999998</v>
      </c>
      <c r="G173">
        <v>-5.08732211182065</v>
      </c>
      <c r="H173">
        <f>(Table2[[#This Row],[1Y Return vs Nifty]]-AVERAGE(Table2[1Y Return vs Nifty]))/_xlfn.STDEV.P(Table2[1Y Return vs Nifty])</f>
        <v>-0.44199594123466407</v>
      </c>
      <c r="I173">
        <v>16.045745898438302</v>
      </c>
      <c r="J173">
        <f>(Table2[[#This Row],[1M Return vs Nifty]]-AVERAGE(Table2[1M Return vs Nifty]))/_xlfn.STDEV.P(Table2[1M Return vs Nifty])</f>
        <v>1.227436284732687</v>
      </c>
      <c r="K173">
        <v>18.519835067993299</v>
      </c>
      <c r="L173">
        <f>(Table2[[#This Row],[6M Return vs Nifty]]-AVERAGE(Table2[6M Return vs Nifty]))/_xlfn.STDEV.P(Table2[6M Return vs Nifty])</f>
        <v>0.41730831290232834</v>
      </c>
      <c r="M173">
        <v>0.73520673525512104</v>
      </c>
      <c r="N173">
        <f>(Table2[[#This Row],[1W Return vs Nifty]]-AVERAGE(Table2[1W Return vs Nifty]))/_xlfn.STDEV.P(Table2[1W Return vs Nifty])</f>
        <v>-0.60367600492405427</v>
      </c>
      <c r="O173">
        <v>2422.81</v>
      </c>
      <c r="P173">
        <v>2386.9208678755499</v>
      </c>
      <c r="Q173">
        <v>2201.2252756412599</v>
      </c>
      <c r="R173">
        <v>84.000151133625806</v>
      </c>
      <c r="S173" s="1">
        <f>(Table2[[#This Row],[Close Price]]-Table2[[#This Row],[20D EMA]])/Table2[[#This Row],[20D EMA]]</f>
        <v>6.7025478679714826E-2</v>
      </c>
      <c r="T173" s="1">
        <f>(Table2[[#This Row],[Close Price]]-Table2[[#This Row],[50D EMA]])/Table2[[#This Row],[50D EMA]]</f>
        <v>8.3069001068697287E-2</v>
      </c>
      <c r="U173" s="1">
        <f>(Table2[[#This Row],[Close Price]]-Table2[[#This Row],[200D EMA]])/Table2[[#This Row],[200D EMA]]</f>
        <v>0.17443681417245244</v>
      </c>
      <c r="V173">
        <v>0.80261627288804605</v>
      </c>
      <c r="W173">
        <v>2508</v>
      </c>
      <c r="X173">
        <v>2609</v>
      </c>
      <c r="Y173">
        <v>2469.65</v>
      </c>
      <c r="Z173">
        <v>2609</v>
      </c>
      <c r="AA173">
        <v>2150.5</v>
      </c>
      <c r="AB173">
        <v>2609</v>
      </c>
      <c r="AC173" s="1">
        <f>(Table2[[#This Row],[Close Price]]/Table2[[#This Row],[Day Low]])-1</f>
        <v>3.0781499202551688E-2</v>
      </c>
      <c r="AD173" s="1">
        <f>(Table2[[#This Row],[Day High]]/Table2[[#This Row],[Close Price]])-1</f>
        <v>9.2062509670431947E-3</v>
      </c>
      <c r="AE173" s="1">
        <f>(Table2[[#This Row],[Close Price]]/Table2[[#This Row],[Current Week Low]])-1</f>
        <v>4.6788006397667559E-2</v>
      </c>
      <c r="AF173" s="1">
        <f>(Table2[[#This Row],[Current Week High]]/Table2[[#This Row],[Close Price]])-1</f>
        <v>9.2062509670431947E-3</v>
      </c>
      <c r="AG173" s="1">
        <f>(Table2[[#This Row],[Close Price]]/Table2[[#This Row],[Current Month Low]])-1</f>
        <v>0.20213903743315509</v>
      </c>
      <c r="AH173" s="1">
        <f>(Table2[[#This Row],[Current Month High]]/Table2[[#This Row],[Close Price]])-1</f>
        <v>9.2062509670431947E-3</v>
      </c>
      <c r="AI173">
        <v>4.4406622311619897</v>
      </c>
      <c r="AJ173">
        <v>56.811840349387303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0.15</v>
      </c>
      <c r="AM173" t="s">
        <v>3188</v>
      </c>
      <c r="AN173">
        <v>12.38</v>
      </c>
      <c r="AO173" t="s">
        <v>3188</v>
      </c>
      <c r="AP173">
        <v>0.20627198522722701</v>
      </c>
      <c r="AQ173">
        <f>(Table2[[#This Row],[Sharpe Ratio]]-AVERAGE(Table2[Sharpe Ratio]))/_xlfn.STDEV.P(Table2[Sharpe Ratio])</f>
        <v>1.6943004926264214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2.2933731441027181</v>
      </c>
      <c r="AS173">
        <f>_xlfn.RANK.AVG(Table2[[#This Row],[1Y Return vs Nifty Z-Score]],Table2[1Y Return vs Nifty Z-Score])</f>
        <v>464</v>
      </c>
      <c r="AT173">
        <f>_xlfn.RANK.AVG(Table2[[#This Row],[6M Return vs Nifty Z-Score]],Table2[6M Return vs Nifty Z-Score])</f>
        <v>181</v>
      </c>
      <c r="AU173">
        <f>_xlfn.RANK.AVG(Table2[[#This Row],[Sharpe Ratio Z-Score]],Table2[Sharpe Ratio Z-Score])</f>
        <v>27</v>
      </c>
      <c r="AV173">
        <f>(Table2[[#This Row],[Rank 1Y]]+Table2[[#This Row],[Rank 6M]]+Table2[[#This Row],[Rank Sharpe]])/3</f>
        <v>224</v>
      </c>
    </row>
    <row r="174" spans="1:48" x14ac:dyDescent="0.3">
      <c r="A174" t="s">
        <v>1850</v>
      </c>
      <c r="B174" t="s">
        <v>1851</v>
      </c>
      <c r="C174" t="s">
        <v>3151</v>
      </c>
      <c r="D174" t="s">
        <v>941</v>
      </c>
      <c r="E174">
        <v>4191.4597486499997</v>
      </c>
      <c r="F174">
        <v>338.7</v>
      </c>
      <c r="G174">
        <v>48.740585741648701</v>
      </c>
      <c r="H174">
        <f>(Table2[[#This Row],[1Y Return vs Nifty]]-AVERAGE(Table2[1Y Return vs Nifty]))/_xlfn.STDEV.P(Table2[1Y Return vs Nifty])</f>
        <v>0.60025823385559152</v>
      </c>
      <c r="I174">
        <v>-8.7162781424060203</v>
      </c>
      <c r="J174">
        <f>(Table2[[#This Row],[1M Return vs Nifty]]-AVERAGE(Table2[1M Return vs Nifty]))/_xlfn.STDEV.P(Table2[1M Return vs Nifty])</f>
        <v>-1.2118448796843935</v>
      </c>
      <c r="K174">
        <v>24.284520250503999</v>
      </c>
      <c r="L174">
        <f>(Table2[[#This Row],[6M Return vs Nifty]]-AVERAGE(Table2[6M Return vs Nifty]))/_xlfn.STDEV.P(Table2[6M Return vs Nifty])</f>
        <v>0.60571307349245884</v>
      </c>
      <c r="M174">
        <v>5.4446255344936798</v>
      </c>
      <c r="N174">
        <f>(Table2[[#This Row],[1W Return vs Nifty]]-AVERAGE(Table2[1W Return vs Nifty]))/_xlfn.STDEV.P(Table2[1W Return vs Nifty])</f>
        <v>0.30647154602720927</v>
      </c>
      <c r="O174">
        <v>337.95</v>
      </c>
      <c r="P174">
        <v>351.42111275265398</v>
      </c>
      <c r="Q174">
        <v>316.775443171522</v>
      </c>
      <c r="R174">
        <v>55.890342188404901</v>
      </c>
      <c r="S174" s="1">
        <f>(Table2[[#This Row],[Close Price]]-Table2[[#This Row],[20D EMA]])/Table2[[#This Row],[20D EMA]]</f>
        <v>2.2192632046160675E-3</v>
      </c>
      <c r="T174" s="1">
        <f>(Table2[[#This Row],[Close Price]]-Table2[[#This Row],[50D EMA]])/Table2[[#This Row],[50D EMA]]</f>
        <v>-3.6199056604796782E-2</v>
      </c>
      <c r="U174" s="1">
        <f>(Table2[[#This Row],[Close Price]]-Table2[[#This Row],[200D EMA]])/Table2[[#This Row],[200D EMA]]</f>
        <v>6.9211668079355082E-2</v>
      </c>
      <c r="V174">
        <v>0.54752865035025999</v>
      </c>
      <c r="W174">
        <v>330.2</v>
      </c>
      <c r="X174">
        <v>340.5</v>
      </c>
      <c r="Y174">
        <v>318.10000000000002</v>
      </c>
      <c r="Z174">
        <v>340.5</v>
      </c>
      <c r="AA174">
        <v>310.95</v>
      </c>
      <c r="AB174">
        <v>374.95</v>
      </c>
      <c r="AC174" s="1">
        <f>(Table2[[#This Row],[Close Price]]/Table2[[#This Row],[Day Low]])-1</f>
        <v>2.5741974560872238E-2</v>
      </c>
      <c r="AD174" s="1">
        <f>(Table2[[#This Row],[Day High]]/Table2[[#This Row],[Close Price]])-1</f>
        <v>5.3144375553586531E-3</v>
      </c>
      <c r="AE174" s="1">
        <f>(Table2[[#This Row],[Close Price]]/Table2[[#This Row],[Current Week Low]])-1</f>
        <v>6.4759509588179665E-2</v>
      </c>
      <c r="AF174" s="1">
        <f>(Table2[[#This Row],[Current Week High]]/Table2[[#This Row],[Close Price]])-1</f>
        <v>5.3144375553586531E-3</v>
      </c>
      <c r="AG174" s="1">
        <f>(Table2[[#This Row],[Close Price]]/Table2[[#This Row],[Current Month Low]])-1</f>
        <v>8.9242643511818542E-2</v>
      </c>
      <c r="AH174" s="1">
        <f>(Table2[[#This Row],[Current Month High]]/Table2[[#This Row],[Close Price]])-1</f>
        <v>0.10702686743430756</v>
      </c>
      <c r="AI174">
        <v>21.6268083850014</v>
      </c>
      <c r="AJ174">
        <v>74.497681607418798</v>
      </c>
      <c r="AK174" t="str">
        <f>IF(AND(Table2[[#This Row],[20D EMA]]&gt;Table2[[#This Row],[50D EMA]],Table2[[#This Row],[50D EMA]]&gt;Table2[[#This Row],[200D EMA]]),"Uptrend","Downtrend/NoTrend")</f>
        <v>Downtrend/NoTrend</v>
      </c>
      <c r="AL174">
        <v>-0.09</v>
      </c>
      <c r="AM174" t="s">
        <v>3189</v>
      </c>
      <c r="AN174">
        <v>-2.88</v>
      </c>
      <c r="AO174" t="s">
        <v>3189</v>
      </c>
      <c r="AP174">
        <v>4.8187343412806997E-2</v>
      </c>
      <c r="AQ174">
        <f>(Table2[[#This Row],[Sharpe Ratio]]-AVERAGE(Table2[Sharpe Ratio]))/_xlfn.STDEV.P(Table2[Sharpe Ratio])</f>
        <v>-0.13944373258034745</v>
      </c>
      <c r="AR1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4">
        <f>_xlfn.RANK.AVG(Table2[[#This Row],[1Y Return vs Nifty Z-Score]],Table2[1Y Return vs Nifty Z-Score])</f>
        <v>145</v>
      </c>
      <c r="AT174">
        <f>_xlfn.RANK.AVG(Table2[[#This Row],[6M Return vs Nifty Z-Score]],Table2[6M Return vs Nifty Z-Score])</f>
        <v>141</v>
      </c>
      <c r="AU174">
        <f>_xlfn.RANK.AVG(Table2[[#This Row],[Sharpe Ratio Z-Score]],Table2[Sharpe Ratio Z-Score])</f>
        <v>386</v>
      </c>
      <c r="AV174">
        <f>(Table2[[#This Row],[Rank 1Y]]+Table2[[#This Row],[Rank 6M]]+Table2[[#This Row],[Rank Sharpe]])/3</f>
        <v>224</v>
      </c>
    </row>
    <row r="175" spans="1:48" x14ac:dyDescent="0.3">
      <c r="A175" t="s">
        <v>1608</v>
      </c>
      <c r="B175" t="s">
        <v>1609</v>
      </c>
      <c r="C175" t="s">
        <v>3147</v>
      </c>
      <c r="D175" t="s">
        <v>213</v>
      </c>
      <c r="E175">
        <v>5896.0174657500002</v>
      </c>
      <c r="F175">
        <v>480.5</v>
      </c>
      <c r="G175">
        <v>22.042181486725799</v>
      </c>
      <c r="H175">
        <f>(Table2[[#This Row],[1Y Return vs Nifty]]-AVERAGE(Table2[1Y Return vs Nifty]))/_xlfn.STDEV.P(Table2[1Y Return vs Nifty])</f>
        <v>8.3304772118041451E-2</v>
      </c>
      <c r="I175">
        <v>9.6905697008008609</v>
      </c>
      <c r="J175">
        <f>(Table2[[#This Row],[1M Return vs Nifty]]-AVERAGE(Table2[1M Return vs Nifty]))/_xlfn.STDEV.P(Table2[1M Return vs Nifty])</f>
        <v>0.60139450519646975</v>
      </c>
      <c r="K175">
        <v>2.89733219975684</v>
      </c>
      <c r="L175">
        <f>(Table2[[#This Row],[6M Return vs Nifty]]-AVERAGE(Table2[6M Return vs Nifty]))/_xlfn.STDEV.P(Table2[6M Return vs Nifty])</f>
        <v>-9.3275321679914841E-2</v>
      </c>
      <c r="M175">
        <v>5.7703131713072198</v>
      </c>
      <c r="N175">
        <f>(Table2[[#This Row],[1W Return vs Nifty]]-AVERAGE(Table2[1W Return vs Nifty]))/_xlfn.STDEV.P(Table2[1W Return vs Nifty])</f>
        <v>0.36941430343686571</v>
      </c>
      <c r="O175">
        <v>465.53</v>
      </c>
      <c r="P175">
        <v>467.77115297418499</v>
      </c>
      <c r="Q175">
        <v>445.52265345007402</v>
      </c>
      <c r="R175">
        <v>73.7345340759517</v>
      </c>
      <c r="S175" s="1">
        <f>(Table2[[#This Row],[Close Price]]-Table2[[#This Row],[20D EMA]])/Table2[[#This Row],[20D EMA]]</f>
        <v>3.2156896440616131E-2</v>
      </c>
      <c r="T175" s="1">
        <f>(Table2[[#This Row],[Close Price]]-Table2[[#This Row],[50D EMA]])/Table2[[#This Row],[50D EMA]]</f>
        <v>2.721169731156441E-2</v>
      </c>
      <c r="U175" s="1">
        <f>(Table2[[#This Row],[Close Price]]-Table2[[#This Row],[200D EMA]])/Table2[[#This Row],[200D EMA]]</f>
        <v>7.8508570280468579E-2</v>
      </c>
      <c r="V175">
        <v>0.47951612667509602</v>
      </c>
      <c r="W175">
        <v>471</v>
      </c>
      <c r="X175">
        <v>485.4</v>
      </c>
      <c r="Y175">
        <v>457.1</v>
      </c>
      <c r="Z175">
        <v>485.4</v>
      </c>
      <c r="AA175">
        <v>437</v>
      </c>
      <c r="AB175">
        <v>486</v>
      </c>
      <c r="AC175" s="1">
        <f>(Table2[[#This Row],[Close Price]]/Table2[[#This Row],[Day Low]])-1</f>
        <v>2.0169851380042569E-2</v>
      </c>
      <c r="AD175" s="1">
        <f>(Table2[[#This Row],[Day High]]/Table2[[#This Row],[Close Price]])-1</f>
        <v>1.0197710718002018E-2</v>
      </c>
      <c r="AE175" s="1">
        <f>(Table2[[#This Row],[Close Price]]/Table2[[#This Row],[Current Week Low]])-1</f>
        <v>5.1192299278057352E-2</v>
      </c>
      <c r="AF175" s="1">
        <f>(Table2[[#This Row],[Current Week High]]/Table2[[#This Row],[Close Price]])-1</f>
        <v>1.0197710718002018E-2</v>
      </c>
      <c r="AG175" s="1">
        <f>(Table2[[#This Row],[Close Price]]/Table2[[#This Row],[Current Month Low]])-1</f>
        <v>9.9542334096109908E-2</v>
      </c>
      <c r="AH175" s="1">
        <f>(Table2[[#This Row],[Current Month High]]/Table2[[#This Row],[Close Price]])-1</f>
        <v>1.144640998959412E-2</v>
      </c>
      <c r="AI175">
        <v>12.9032258064516</v>
      </c>
      <c r="AJ175">
        <v>46.493902439024303</v>
      </c>
      <c r="AK175" t="str">
        <f>IF(AND(Table2[[#This Row],[20D EMA]]&gt;Table2[[#This Row],[50D EMA]],Table2[[#This Row],[50D EMA]]&gt;Table2[[#This Row],[200D EMA]]),"Uptrend","Downtrend/NoTrend")</f>
        <v>Downtrend/NoTrend</v>
      </c>
      <c r="AL175">
        <v>0.1</v>
      </c>
      <c r="AM175" t="s">
        <v>3188</v>
      </c>
      <c r="AN175">
        <v>5.16</v>
      </c>
      <c r="AO175" t="s">
        <v>3188</v>
      </c>
      <c r="AP175">
        <v>0.171095329585227</v>
      </c>
      <c r="AQ175">
        <f>(Table2[[#This Row],[Sharpe Ratio]]-AVERAGE(Table2[Sharpe Ratio]))/_xlfn.STDEV.P(Table2[Sharpe Ratio])</f>
        <v>1.2862596582654919</v>
      </c>
      <c r="AR1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5">
        <f>_xlfn.RANK.AVG(Table2[[#This Row],[1Y Return vs Nifty Z-Score]],Table2[1Y Return vs Nifty Z-Score])</f>
        <v>278</v>
      </c>
      <c r="AT175">
        <f>_xlfn.RANK.AVG(Table2[[#This Row],[6M Return vs Nifty Z-Score]],Table2[6M Return vs Nifty Z-Score])</f>
        <v>329</v>
      </c>
      <c r="AU175">
        <f>_xlfn.RANK.AVG(Table2[[#This Row],[Sharpe Ratio Z-Score]],Table2[Sharpe Ratio Z-Score])</f>
        <v>67</v>
      </c>
      <c r="AV175">
        <f>(Table2[[#This Row],[Rank 1Y]]+Table2[[#This Row],[Rank 6M]]+Table2[[#This Row],[Rank Sharpe]])/3</f>
        <v>224.66666666666666</v>
      </c>
    </row>
    <row r="176" spans="1:48" x14ac:dyDescent="0.3">
      <c r="A176" t="s">
        <v>712</v>
      </c>
      <c r="B176" t="s">
        <v>713</v>
      </c>
      <c r="C176" t="s">
        <v>3146</v>
      </c>
      <c r="D176" t="s">
        <v>51</v>
      </c>
      <c r="E176">
        <v>24636.5626185</v>
      </c>
      <c r="F176">
        <v>1375.5</v>
      </c>
      <c r="G176">
        <v>51.337473485921002</v>
      </c>
      <c r="H176">
        <f>(Table2[[#This Row],[1Y Return vs Nifty]]-AVERAGE(Table2[1Y Return vs Nifty]))/_xlfn.STDEV.P(Table2[1Y Return vs Nifty])</f>
        <v>0.65054101841182022</v>
      </c>
      <c r="I176">
        <v>2.0232281968560799</v>
      </c>
      <c r="J176">
        <f>(Table2[[#This Row],[1M Return vs Nifty]]-AVERAGE(Table2[1M Return vs Nifty]))/_xlfn.STDEV.P(Table2[1M Return vs Nifty])</f>
        <v>-0.15390731023170534</v>
      </c>
      <c r="K176">
        <v>25.8184406567729</v>
      </c>
      <c r="L176">
        <f>(Table2[[#This Row],[6M Return vs Nifty]]-AVERAGE(Table2[6M Return vs Nifty]))/_xlfn.STDEV.P(Table2[6M Return vs Nifty])</f>
        <v>0.65584554348131252</v>
      </c>
      <c r="M176">
        <v>-4.1073675704405996</v>
      </c>
      <c r="N176">
        <f>(Table2[[#This Row],[1W Return vs Nifty]]-AVERAGE(Table2[1W Return vs Nifty]))/_xlfn.STDEV.P(Table2[1W Return vs Nifty])</f>
        <v>-1.5395573381665117</v>
      </c>
      <c r="O176">
        <v>1373.27</v>
      </c>
      <c r="P176">
        <v>1389.2829955458201</v>
      </c>
      <c r="Q176">
        <v>1238.46130985232</v>
      </c>
      <c r="R176">
        <v>53.441098628478002</v>
      </c>
      <c r="S176" s="1">
        <f>(Table2[[#This Row],[Close Price]]-Table2[[#This Row],[20D EMA]])/Table2[[#This Row],[20D EMA]]</f>
        <v>1.6238612945742776E-3</v>
      </c>
      <c r="T176" s="1">
        <f>(Table2[[#This Row],[Close Price]]-Table2[[#This Row],[50D EMA]])/Table2[[#This Row],[50D EMA]]</f>
        <v>-9.9209416584020282E-3</v>
      </c>
      <c r="U176" s="1">
        <f>(Table2[[#This Row],[Close Price]]-Table2[[#This Row],[200D EMA]])/Table2[[#This Row],[200D EMA]]</f>
        <v>0.11065237892980372</v>
      </c>
      <c r="V176">
        <v>0.83054054169374503</v>
      </c>
      <c r="W176">
        <v>1340.1</v>
      </c>
      <c r="X176">
        <v>1384</v>
      </c>
      <c r="Y176">
        <v>1332.1</v>
      </c>
      <c r="Z176">
        <v>1384</v>
      </c>
      <c r="AA176">
        <v>1332.1</v>
      </c>
      <c r="AB176">
        <v>1460.15</v>
      </c>
      <c r="AC176" s="1">
        <f>(Table2[[#This Row],[Close Price]]/Table2[[#This Row],[Day Low]])-1</f>
        <v>2.6415939109021735E-2</v>
      </c>
      <c r="AD176" s="1">
        <f>(Table2[[#This Row],[Day High]]/Table2[[#This Row],[Close Price]])-1</f>
        <v>6.1795710650671687E-3</v>
      </c>
      <c r="AE176" s="1">
        <f>(Table2[[#This Row],[Close Price]]/Table2[[#This Row],[Current Week Low]])-1</f>
        <v>3.2580136626379375E-2</v>
      </c>
      <c r="AF176" s="1">
        <f>(Table2[[#This Row],[Current Week High]]/Table2[[#This Row],[Close Price]])-1</f>
        <v>6.1795710650671687E-3</v>
      </c>
      <c r="AG176" s="1">
        <f>(Table2[[#This Row],[Close Price]]/Table2[[#This Row],[Current Month Low]])-1</f>
        <v>3.2580136626379375E-2</v>
      </c>
      <c r="AH176" s="1">
        <f>(Table2[[#This Row],[Current Month High]]/Table2[[#This Row],[Close Price]])-1</f>
        <v>6.1541257724463838E-2</v>
      </c>
      <c r="AI176">
        <v>19.156670301708399</v>
      </c>
      <c r="AJ176">
        <v>82.802844042793495</v>
      </c>
      <c r="AK176" t="str">
        <f>IF(AND(Table2[[#This Row],[20D EMA]]&gt;Table2[[#This Row],[50D EMA]],Table2[[#This Row],[50D EMA]]&gt;Table2[[#This Row],[200D EMA]]),"Uptrend","Downtrend/NoTrend")</f>
        <v>Downtrend/NoTrend</v>
      </c>
      <c r="AL176">
        <v>-7.0000000000000007E-2</v>
      </c>
      <c r="AM176" t="s">
        <v>3189</v>
      </c>
      <c r="AN176">
        <v>-1.42</v>
      </c>
      <c r="AO176" t="s">
        <v>3189</v>
      </c>
      <c r="AP176">
        <v>4.3696919012140997E-2</v>
      </c>
      <c r="AQ176">
        <f>(Table2[[#This Row],[Sharpe Ratio]]-AVERAGE(Table2[Sharpe Ratio]))/_xlfn.STDEV.P(Table2[Sharpe Ratio])</f>
        <v>-0.19153158702932868</v>
      </c>
      <c r="AR1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6">
        <f>_xlfn.RANK.AVG(Table2[[#This Row],[1Y Return vs Nifty Z-Score]],Table2[1Y Return vs Nifty Z-Score])</f>
        <v>138</v>
      </c>
      <c r="AT176">
        <f>_xlfn.RANK.AVG(Table2[[#This Row],[6M Return vs Nifty Z-Score]],Table2[6M Return vs Nifty Z-Score])</f>
        <v>136</v>
      </c>
      <c r="AU176">
        <f>_xlfn.RANK.AVG(Table2[[#This Row],[Sharpe Ratio Z-Score]],Table2[Sharpe Ratio Z-Score])</f>
        <v>402</v>
      </c>
      <c r="AV176">
        <f>(Table2[[#This Row],[Rank 1Y]]+Table2[[#This Row],[Rank 6M]]+Table2[[#This Row],[Rank Sharpe]])/3</f>
        <v>225.33333333333334</v>
      </c>
    </row>
    <row r="177" spans="1:48" x14ac:dyDescent="0.3">
      <c r="A177" t="s">
        <v>1068</v>
      </c>
      <c r="B177" t="s">
        <v>1069</v>
      </c>
      <c r="C177" t="s">
        <v>3147</v>
      </c>
      <c r="D177" t="s">
        <v>426</v>
      </c>
      <c r="E177">
        <v>12451.14506898</v>
      </c>
      <c r="F177">
        <v>3078.15</v>
      </c>
      <c r="G177">
        <v>21.515720312081399</v>
      </c>
      <c r="H177">
        <f>(Table2[[#This Row],[1Y Return vs Nifty]]-AVERAGE(Table2[1Y Return vs Nifty]))/_xlfn.STDEV.P(Table2[1Y Return vs Nifty])</f>
        <v>7.3111057014163788E-2</v>
      </c>
      <c r="I177">
        <v>7.5796172849802304</v>
      </c>
      <c r="J177">
        <f>(Table2[[#This Row],[1M Return vs Nifty]]-AVERAGE(Table2[1M Return vs Nifty]))/_xlfn.STDEV.P(Table2[1M Return vs Nifty])</f>
        <v>0.39344678418632489</v>
      </c>
      <c r="K177">
        <v>18.334049012791301</v>
      </c>
      <c r="L177">
        <f>(Table2[[#This Row],[6M Return vs Nifty]]-AVERAGE(Table2[6M Return vs Nifty]))/_xlfn.STDEV.P(Table2[6M Return vs Nifty])</f>
        <v>0.41123634606578513</v>
      </c>
      <c r="M177">
        <v>5.5048912204597897</v>
      </c>
      <c r="N177">
        <f>(Table2[[#This Row],[1W Return vs Nifty]]-AVERAGE(Table2[1W Return vs Nifty]))/_xlfn.STDEV.P(Table2[1W Return vs Nifty])</f>
        <v>0.31811855998513577</v>
      </c>
      <c r="O177">
        <v>2881.45</v>
      </c>
      <c r="P177">
        <v>2868.3780666151802</v>
      </c>
      <c r="Q177">
        <v>2693.1116545125001</v>
      </c>
      <c r="R177">
        <v>76.451139759871495</v>
      </c>
      <c r="S177" s="1">
        <f>(Table2[[#This Row],[Close Price]]-Table2[[#This Row],[20D EMA]])/Table2[[#This Row],[20D EMA]]</f>
        <v>6.8264241961512526E-2</v>
      </c>
      <c r="T177" s="1">
        <f>(Table2[[#This Row],[Close Price]]-Table2[[#This Row],[50D EMA]])/Table2[[#This Row],[50D EMA]]</f>
        <v>7.3132595673610273E-2</v>
      </c>
      <c r="U177" s="1">
        <f>(Table2[[#This Row],[Close Price]]-Table2[[#This Row],[200D EMA]])/Table2[[#This Row],[200D EMA]]</f>
        <v>0.14297154922720745</v>
      </c>
      <c r="V177">
        <v>0.41046229111465599</v>
      </c>
      <c r="W177">
        <v>2948</v>
      </c>
      <c r="X177">
        <v>3090</v>
      </c>
      <c r="Y177">
        <v>2861</v>
      </c>
      <c r="Z177">
        <v>3090</v>
      </c>
      <c r="AA177">
        <v>2660</v>
      </c>
      <c r="AB177">
        <v>3090</v>
      </c>
      <c r="AC177" s="1">
        <f>(Table2[[#This Row],[Close Price]]/Table2[[#This Row],[Day Low]])-1</f>
        <v>4.4148575305291704E-2</v>
      </c>
      <c r="AD177" s="1">
        <f>(Table2[[#This Row],[Day High]]/Table2[[#This Row],[Close Price]])-1</f>
        <v>3.8497149261731423E-3</v>
      </c>
      <c r="AE177" s="1">
        <f>(Table2[[#This Row],[Close Price]]/Table2[[#This Row],[Current Week Low]])-1</f>
        <v>7.5900034952813833E-2</v>
      </c>
      <c r="AF177" s="1">
        <f>(Table2[[#This Row],[Current Week High]]/Table2[[#This Row],[Close Price]])-1</f>
        <v>3.8497149261731423E-3</v>
      </c>
      <c r="AG177" s="1">
        <f>(Table2[[#This Row],[Close Price]]/Table2[[#This Row],[Current Month Low]])-1</f>
        <v>0.15719924812030084</v>
      </c>
      <c r="AH177" s="1">
        <f>(Table2[[#This Row],[Current Month High]]/Table2[[#This Row],[Close Price]])-1</f>
        <v>3.8497149261731423E-3</v>
      </c>
      <c r="AI177">
        <v>6.0052304143722601</v>
      </c>
      <c r="AJ177">
        <v>47.114488493798802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0.19</v>
      </c>
      <c r="AM177" t="s">
        <v>3188</v>
      </c>
      <c r="AN177">
        <v>8.1</v>
      </c>
      <c r="AO177" t="s">
        <v>3188</v>
      </c>
      <c r="AP177">
        <v>0.10708111888489801</v>
      </c>
      <c r="AQ177">
        <f>(Table2[[#This Row],[Sharpe Ratio]]-AVERAGE(Table2[Sharpe Ratio]))/_xlfn.STDEV.P(Table2[Sharpe Ratio])</f>
        <v>0.54371004778087584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1.7396227950322853</v>
      </c>
      <c r="AS177">
        <f>_xlfn.RANK.AVG(Table2[[#This Row],[1Y Return vs Nifty Z-Score]],Table2[1Y Return vs Nifty Z-Score])</f>
        <v>283</v>
      </c>
      <c r="AT177">
        <f>_xlfn.RANK.AVG(Table2[[#This Row],[6M Return vs Nifty Z-Score]],Table2[6M Return vs Nifty Z-Score])</f>
        <v>182</v>
      </c>
      <c r="AU177">
        <f>_xlfn.RANK.AVG(Table2[[#This Row],[Sharpe Ratio Z-Score]],Table2[Sharpe Ratio Z-Score])</f>
        <v>214</v>
      </c>
      <c r="AV177">
        <f>(Table2[[#This Row],[Rank 1Y]]+Table2[[#This Row],[Rank 6M]]+Table2[[#This Row],[Rank Sharpe]])/3</f>
        <v>226.33333333333334</v>
      </c>
    </row>
    <row r="178" spans="1:48" x14ac:dyDescent="0.3">
      <c r="A178" t="s">
        <v>1596</v>
      </c>
      <c r="B178" t="s">
        <v>1597</v>
      </c>
      <c r="C178" t="s">
        <v>3156</v>
      </c>
      <c r="D178" t="s">
        <v>375</v>
      </c>
      <c r="E178">
        <v>5992.415156</v>
      </c>
      <c r="F178">
        <v>122.15</v>
      </c>
      <c r="G178">
        <v>46.6004620356874</v>
      </c>
      <c r="H178">
        <f>(Table2[[#This Row],[1Y Return vs Nifty]]-AVERAGE(Table2[1Y Return vs Nifty]))/_xlfn.STDEV.P(Table2[1Y Return vs Nifty])</f>
        <v>0.55881963895757281</v>
      </c>
      <c r="I178">
        <v>13.509741381230899</v>
      </c>
      <c r="J178">
        <f>(Table2[[#This Row],[1M Return vs Nifty]]-AVERAGE(Table2[1M Return vs Nifty]))/_xlfn.STDEV.P(Table2[1M Return vs Nifty])</f>
        <v>0.97761712449372773</v>
      </c>
      <c r="K178">
        <v>9.2805142279232307</v>
      </c>
      <c r="L178">
        <f>(Table2[[#This Row],[6M Return vs Nifty]]-AVERAGE(Table2[6M Return vs Nifty]))/_xlfn.STDEV.P(Table2[6M Return vs Nifty])</f>
        <v>0.1153435089664679</v>
      </c>
      <c r="M178">
        <v>11.945189741219</v>
      </c>
      <c r="N178">
        <f>(Table2[[#This Row],[1W Return vs Nifty]]-AVERAGE(Table2[1W Return vs Nifty]))/_xlfn.STDEV.P(Table2[1W Return vs Nifty])</f>
        <v>1.5627778642312935</v>
      </c>
      <c r="O178">
        <v>113.84</v>
      </c>
      <c r="P178">
        <v>117.392089693419</v>
      </c>
      <c r="Q178">
        <v>114.95007328647</v>
      </c>
      <c r="R178">
        <v>73.576755594664803</v>
      </c>
      <c r="S178" s="1">
        <f>(Table2[[#This Row],[Close Price]]-Table2[[#This Row],[20D EMA]])/Table2[[#This Row],[20D EMA]]</f>
        <v>7.299718903724528E-2</v>
      </c>
      <c r="T178" s="1">
        <f>(Table2[[#This Row],[Close Price]]-Table2[[#This Row],[50D EMA]])/Table2[[#This Row],[50D EMA]]</f>
        <v>4.0530075910623631E-2</v>
      </c>
      <c r="U178" s="1">
        <f>(Table2[[#This Row],[Close Price]]-Table2[[#This Row],[200D EMA]])/Table2[[#This Row],[200D EMA]]</f>
        <v>6.2635251180631124E-2</v>
      </c>
      <c r="V178">
        <v>1.20098064331989</v>
      </c>
      <c r="W178">
        <v>117.33</v>
      </c>
      <c r="X178">
        <v>124.9</v>
      </c>
      <c r="Y178">
        <v>110.1</v>
      </c>
      <c r="Z178">
        <v>124.9</v>
      </c>
      <c r="AA178">
        <v>103.89</v>
      </c>
      <c r="AB178">
        <v>124.9</v>
      </c>
      <c r="AC178" s="1">
        <f>(Table2[[#This Row],[Close Price]]/Table2[[#This Row],[Day Low]])-1</f>
        <v>4.1080712520242146E-2</v>
      </c>
      <c r="AD178" s="1">
        <f>(Table2[[#This Row],[Day High]]/Table2[[#This Row],[Close Price]])-1</f>
        <v>2.2513303315595534E-2</v>
      </c>
      <c r="AE178" s="1">
        <f>(Table2[[#This Row],[Close Price]]/Table2[[#This Row],[Current Week Low]])-1</f>
        <v>0.10944595821980019</v>
      </c>
      <c r="AF178" s="1">
        <f>(Table2[[#This Row],[Current Week High]]/Table2[[#This Row],[Close Price]])-1</f>
        <v>2.2513303315595534E-2</v>
      </c>
      <c r="AG178" s="1">
        <f>(Table2[[#This Row],[Close Price]]/Table2[[#This Row],[Current Month Low]])-1</f>
        <v>0.17576282606603133</v>
      </c>
      <c r="AH178" s="1">
        <f>(Table2[[#This Row],[Current Month High]]/Table2[[#This Row],[Close Price]])-1</f>
        <v>2.2513303315595534E-2</v>
      </c>
      <c r="AI178">
        <v>39.132214490380598</v>
      </c>
      <c r="AJ178">
        <v>71.438596491227997</v>
      </c>
      <c r="AK178" t="str">
        <f>IF(AND(Table2[[#This Row],[20D EMA]]&gt;Table2[[#This Row],[50D EMA]],Table2[[#This Row],[50D EMA]]&gt;Table2[[#This Row],[200D EMA]]),"Uptrend","Downtrend/NoTrend")</f>
        <v>Downtrend/NoTrend</v>
      </c>
      <c r="AL178">
        <v>0.03</v>
      </c>
      <c r="AM178" t="s">
        <v>3188</v>
      </c>
      <c r="AN178">
        <v>6.05</v>
      </c>
      <c r="AO178" t="s">
        <v>3188</v>
      </c>
      <c r="AP178">
        <v>8.7691205284551002E-2</v>
      </c>
      <c r="AQ178">
        <f>(Table2[[#This Row],[Sharpe Ratio]]-AVERAGE(Table2[Sharpe Ratio]))/_xlfn.STDEV.P(Table2[Sharpe Ratio])</f>
        <v>0.31879166428834871</v>
      </c>
      <c r="AR1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8">
        <f>_xlfn.RANK.AVG(Table2[[#This Row],[1Y Return vs Nifty Z-Score]],Table2[1Y Return vs Nifty Z-Score])</f>
        <v>152</v>
      </c>
      <c r="AT178">
        <f>_xlfn.RANK.AVG(Table2[[#This Row],[6M Return vs Nifty Z-Score]],Table2[6M Return vs Nifty Z-Score])</f>
        <v>260</v>
      </c>
      <c r="AU178">
        <f>_xlfn.RANK.AVG(Table2[[#This Row],[Sharpe Ratio Z-Score]],Table2[Sharpe Ratio Z-Score])</f>
        <v>268</v>
      </c>
      <c r="AV178">
        <f>(Table2[[#This Row],[Rank 1Y]]+Table2[[#This Row],[Rank 6M]]+Table2[[#This Row],[Rank Sharpe]])/3</f>
        <v>226.66666666666666</v>
      </c>
    </row>
    <row r="179" spans="1:48" x14ac:dyDescent="0.3">
      <c r="A179" t="s">
        <v>1010</v>
      </c>
      <c r="B179" t="s">
        <v>1011</v>
      </c>
      <c r="C179" t="s">
        <v>3150</v>
      </c>
      <c r="D179" t="s">
        <v>269</v>
      </c>
      <c r="E179">
        <v>14252.00496</v>
      </c>
      <c r="F179">
        <v>4514.7</v>
      </c>
      <c r="G179">
        <v>33.423224140058601</v>
      </c>
      <c r="H179">
        <f>(Table2[[#This Row],[1Y Return vs Nifty]]-AVERAGE(Table2[1Y Return vs Nifty]))/_xlfn.STDEV.P(Table2[1Y Return vs Nifty])</f>
        <v>0.3036726016574513</v>
      </c>
      <c r="I179">
        <v>7.5476910580842498</v>
      </c>
      <c r="J179">
        <f>(Table2[[#This Row],[1M Return vs Nifty]]-AVERAGE(Table2[1M Return vs Nifty]))/_xlfn.STDEV.P(Table2[1M Return vs Nifty])</f>
        <v>0.39030176487005996</v>
      </c>
      <c r="K179">
        <v>-3.3304585129514099</v>
      </c>
      <c r="L179">
        <f>(Table2[[#This Row],[6M Return vs Nifty]]-AVERAGE(Table2[6M Return vs Nifty]))/_xlfn.STDEV.P(Table2[6M Return vs Nifty])</f>
        <v>-0.29681556387614294</v>
      </c>
      <c r="M179">
        <v>6.1223843479363502</v>
      </c>
      <c r="N179">
        <f>(Table2[[#This Row],[1W Return vs Nifty]]-AVERAGE(Table2[1W Return vs Nifty]))/_xlfn.STDEV.P(Table2[1W Return vs Nifty])</f>
        <v>0.43745597329670965</v>
      </c>
      <c r="O179">
        <v>4356.9399999999996</v>
      </c>
      <c r="P179">
        <v>4302.1491771391402</v>
      </c>
      <c r="Q179">
        <v>4055.4638724799902</v>
      </c>
      <c r="R179">
        <v>61.205241682947801</v>
      </c>
      <c r="S179" s="1">
        <f>(Table2[[#This Row],[Close Price]]-Table2[[#This Row],[20D EMA]])/Table2[[#This Row],[20D EMA]]</f>
        <v>3.6208898906113056E-2</v>
      </c>
      <c r="T179" s="1">
        <f>(Table2[[#This Row],[Close Price]]-Table2[[#This Row],[50D EMA]])/Table2[[#This Row],[50D EMA]]</f>
        <v>4.9405730510303336E-2</v>
      </c>
      <c r="U179" s="1">
        <f>(Table2[[#This Row],[Close Price]]-Table2[[#This Row],[200D EMA]])/Table2[[#This Row],[200D EMA]]</f>
        <v>0.11323886538266173</v>
      </c>
      <c r="V179">
        <v>2.1983285094124598</v>
      </c>
      <c r="W179">
        <v>4460.25</v>
      </c>
      <c r="X179">
        <v>4590</v>
      </c>
      <c r="Y179">
        <v>4458.1000000000004</v>
      </c>
      <c r="Z179">
        <v>4683.45</v>
      </c>
      <c r="AA179">
        <v>3990.95</v>
      </c>
      <c r="AB179">
        <v>4683.45</v>
      </c>
      <c r="AC179" s="1">
        <f>(Table2[[#This Row],[Close Price]]/Table2[[#This Row],[Day Low]])-1</f>
        <v>1.2207835883638829E-2</v>
      </c>
      <c r="AD179" s="1">
        <f>(Table2[[#This Row],[Day High]]/Table2[[#This Row],[Close Price]])-1</f>
        <v>1.6678849092963022E-2</v>
      </c>
      <c r="AE179" s="1">
        <f>(Table2[[#This Row],[Close Price]]/Table2[[#This Row],[Current Week Low]])-1</f>
        <v>1.26959915659135E-2</v>
      </c>
      <c r="AF179" s="1">
        <f>(Table2[[#This Row],[Current Week High]]/Table2[[#This Row],[Close Price]])-1</f>
        <v>3.73778988637119E-2</v>
      </c>
      <c r="AG179" s="1">
        <f>(Table2[[#This Row],[Close Price]]/Table2[[#This Row],[Current Month Low]])-1</f>
        <v>0.13123441787043189</v>
      </c>
      <c r="AH179" s="1">
        <f>(Table2[[#This Row],[Current Month High]]/Table2[[#This Row],[Close Price]])-1</f>
        <v>3.73778988637119E-2</v>
      </c>
      <c r="AI179">
        <v>10.749329966553701</v>
      </c>
      <c r="AJ179">
        <v>56.678813118167596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0.12</v>
      </c>
      <c r="AM179" t="s">
        <v>3188</v>
      </c>
      <c r="AN179">
        <v>5.61</v>
      </c>
      <c r="AO179" t="s">
        <v>3188</v>
      </c>
      <c r="AP179">
        <v>0.174189564923281</v>
      </c>
      <c r="AQ179">
        <f>(Table2[[#This Row],[Sharpe Ratio]]-AVERAGE(Table2[Sharpe Ratio]))/_xlfn.STDEV.P(Table2[Sharpe Ratio])</f>
        <v>1.3221520518431562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2.1567668277912344</v>
      </c>
      <c r="AS179">
        <f>_xlfn.RANK.AVG(Table2[[#This Row],[1Y Return vs Nifty Z-Score]],Table2[1Y Return vs Nifty Z-Score])</f>
        <v>217</v>
      </c>
      <c r="AT179">
        <f>_xlfn.RANK.AVG(Table2[[#This Row],[6M Return vs Nifty Z-Score]],Table2[6M Return vs Nifty Z-Score])</f>
        <v>402</v>
      </c>
      <c r="AU179">
        <f>_xlfn.RANK.AVG(Table2[[#This Row],[Sharpe Ratio Z-Score]],Table2[Sharpe Ratio Z-Score])</f>
        <v>62</v>
      </c>
      <c r="AV179">
        <f>(Table2[[#This Row],[Rank 1Y]]+Table2[[#This Row],[Rank 6M]]+Table2[[#This Row],[Rank Sharpe]])/3</f>
        <v>227</v>
      </c>
    </row>
    <row r="180" spans="1:48" x14ac:dyDescent="0.3">
      <c r="A180" t="s">
        <v>389</v>
      </c>
      <c r="B180" t="s">
        <v>390</v>
      </c>
      <c r="C180" t="s">
        <v>3155</v>
      </c>
      <c r="D180" t="s">
        <v>139</v>
      </c>
      <c r="E180">
        <v>59210.968968749999</v>
      </c>
      <c r="F180">
        <v>1656.25</v>
      </c>
      <c r="G180">
        <v>25.785367009463499</v>
      </c>
      <c r="H180">
        <f>(Table2[[#This Row],[1Y Return vs Nifty]]-AVERAGE(Table2[1Y Return vs Nifty]))/_xlfn.STDEV.P(Table2[1Y Return vs Nifty])</f>
        <v>0.15578298824769393</v>
      </c>
      <c r="I180">
        <v>18.539260524365901</v>
      </c>
      <c r="J180">
        <f>(Table2[[#This Row],[1M Return vs Nifty]]-AVERAGE(Table2[1M Return vs Nifty]))/_xlfn.STDEV.P(Table2[1M Return vs Nifty])</f>
        <v>1.4730698100935766</v>
      </c>
      <c r="K180">
        <v>2.8263898995383099</v>
      </c>
      <c r="L180">
        <f>(Table2[[#This Row],[6M Return vs Nifty]]-AVERAGE(Table2[6M Return vs Nifty]))/_xlfn.STDEV.P(Table2[6M Return vs Nifty])</f>
        <v>-9.5593898786074188E-2</v>
      </c>
      <c r="M180">
        <v>10.0112141371478</v>
      </c>
      <c r="N180">
        <f>(Table2[[#This Row],[1W Return vs Nifty]]-AVERAGE(Table2[1W Return vs Nifty]))/_xlfn.STDEV.P(Table2[1W Return vs Nifty])</f>
        <v>1.1890155732391459</v>
      </c>
      <c r="O180">
        <v>1581.43</v>
      </c>
      <c r="P180">
        <v>1609.6333048178501</v>
      </c>
      <c r="Q180">
        <v>1560.41200195377</v>
      </c>
      <c r="R180">
        <v>63.177796434627197</v>
      </c>
      <c r="S180" s="1">
        <f>(Table2[[#This Row],[Close Price]]-Table2[[#This Row],[20D EMA]])/Table2[[#This Row],[20D EMA]]</f>
        <v>4.731161037794903E-2</v>
      </c>
      <c r="T180" s="1">
        <f>(Table2[[#This Row],[Close Price]]-Table2[[#This Row],[50D EMA]])/Table2[[#This Row],[50D EMA]]</f>
        <v>2.8961065257919194E-2</v>
      </c>
      <c r="U180" s="1">
        <f>(Table2[[#This Row],[Close Price]]-Table2[[#This Row],[200D EMA]])/Table2[[#This Row],[200D EMA]]</f>
        <v>6.1418393300123705E-2</v>
      </c>
      <c r="V180">
        <v>1.10938816703202</v>
      </c>
      <c r="W180">
        <v>1651.25</v>
      </c>
      <c r="X180">
        <v>1710.05</v>
      </c>
      <c r="Y180">
        <v>1634.45</v>
      </c>
      <c r="Z180">
        <v>1727.7</v>
      </c>
      <c r="AA180">
        <v>1392.1</v>
      </c>
      <c r="AB180">
        <v>1727.7</v>
      </c>
      <c r="AC180" s="1">
        <f>(Table2[[#This Row],[Close Price]]/Table2[[#This Row],[Day Low]])-1</f>
        <v>3.0280090840273388E-3</v>
      </c>
      <c r="AD180" s="1">
        <f>(Table2[[#This Row],[Day High]]/Table2[[#This Row],[Close Price]])-1</f>
        <v>3.2483018867924596E-2</v>
      </c>
      <c r="AE180" s="1">
        <f>(Table2[[#This Row],[Close Price]]/Table2[[#This Row],[Current Week Low]])-1</f>
        <v>1.3337820061794403E-2</v>
      </c>
      <c r="AF180" s="1">
        <f>(Table2[[#This Row],[Current Week High]]/Table2[[#This Row],[Close Price]])-1</f>
        <v>4.3139622641509501E-2</v>
      </c>
      <c r="AG180" s="1">
        <f>(Table2[[#This Row],[Close Price]]/Table2[[#This Row],[Current Month Low]])-1</f>
        <v>0.18974929961928022</v>
      </c>
      <c r="AH180" s="1">
        <f>(Table2[[#This Row],[Current Month High]]/Table2[[#This Row],[Close Price]])-1</f>
        <v>4.3139622641509501E-2</v>
      </c>
      <c r="AI180">
        <v>24.890566037735798</v>
      </c>
      <c r="AJ180">
        <v>54.645191409897301</v>
      </c>
      <c r="AK180" t="str">
        <f>IF(AND(Table2[[#This Row],[20D EMA]]&gt;Table2[[#This Row],[50D EMA]],Table2[[#This Row],[50D EMA]]&gt;Table2[[#This Row],[200D EMA]]),"Uptrend","Downtrend/NoTrend")</f>
        <v>Downtrend/NoTrend</v>
      </c>
      <c r="AL180">
        <v>-0.05</v>
      </c>
      <c r="AM180" t="s">
        <v>3189</v>
      </c>
      <c r="AN180">
        <v>13.26</v>
      </c>
      <c r="AO180" t="s">
        <v>3188</v>
      </c>
      <c r="AP180">
        <v>0.15640960068990001</v>
      </c>
      <c r="AQ180">
        <f>(Table2[[#This Row],[Sharpe Ratio]]-AVERAGE(Table2[Sharpe Ratio]))/_xlfn.STDEV.P(Table2[Sharpe Ratio])</f>
        <v>1.1159086978833204</v>
      </c>
      <c r="AR1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0">
        <f>_xlfn.RANK.AVG(Table2[[#This Row],[1Y Return vs Nifty Z-Score]],Table2[1Y Return vs Nifty Z-Score])</f>
        <v>255</v>
      </c>
      <c r="AT180">
        <f>_xlfn.RANK.AVG(Table2[[#This Row],[6M Return vs Nifty Z-Score]],Table2[6M Return vs Nifty Z-Score])</f>
        <v>330</v>
      </c>
      <c r="AU180">
        <f>_xlfn.RANK.AVG(Table2[[#This Row],[Sharpe Ratio Z-Score]],Table2[Sharpe Ratio Z-Score])</f>
        <v>99</v>
      </c>
      <c r="AV180">
        <f>(Table2[[#This Row],[Rank 1Y]]+Table2[[#This Row],[Rank 6M]]+Table2[[#This Row],[Rank Sharpe]])/3</f>
        <v>228</v>
      </c>
    </row>
    <row r="181" spans="1:48" x14ac:dyDescent="0.3">
      <c r="A181" t="s">
        <v>1766</v>
      </c>
      <c r="B181" t="s">
        <v>1767</v>
      </c>
      <c r="C181" t="s">
        <v>3152</v>
      </c>
      <c r="D181" t="s">
        <v>117</v>
      </c>
      <c r="E181">
        <v>4543.7450367900001</v>
      </c>
      <c r="F181">
        <v>842.15</v>
      </c>
      <c r="G181">
        <v>39.068728371386797</v>
      </c>
      <c r="H181">
        <f>(Table2[[#This Row],[1Y Return vs Nifty]]-AVERAGE(Table2[1Y Return vs Nifty]))/_xlfn.STDEV.P(Table2[1Y Return vs Nifty])</f>
        <v>0.41298486346055002</v>
      </c>
      <c r="I181">
        <v>30.437211950739499</v>
      </c>
      <c r="J181">
        <f>(Table2[[#This Row],[1M Return vs Nifty]]-AVERAGE(Table2[1M Return vs Nifty]))/_xlfn.STDEV.P(Table2[1M Return vs Nifty])</f>
        <v>2.6451245969571491</v>
      </c>
      <c r="K181">
        <v>12.2956790341382</v>
      </c>
      <c r="L181">
        <f>(Table2[[#This Row],[6M Return vs Nifty]]-AVERAGE(Table2[6M Return vs Nifty]))/_xlfn.STDEV.P(Table2[6M Return vs Nifty])</f>
        <v>0.21388686137332133</v>
      </c>
      <c r="M181">
        <v>3.5184727807547098</v>
      </c>
      <c r="N181">
        <f>(Table2[[#This Row],[1W Return vs Nifty]]-AVERAGE(Table2[1W Return vs Nifty]))/_xlfn.STDEV.P(Table2[1W Return vs Nifty])</f>
        <v>-6.5778892149366247E-2</v>
      </c>
      <c r="O181">
        <v>776.37</v>
      </c>
      <c r="P181">
        <v>732.96504885370905</v>
      </c>
      <c r="Q181">
        <v>668.74862452952095</v>
      </c>
      <c r="R181">
        <v>71.480350300475706</v>
      </c>
      <c r="S181" s="1">
        <f>(Table2[[#This Row],[Close Price]]-Table2[[#This Row],[20D EMA]])/Table2[[#This Row],[20D EMA]]</f>
        <v>8.4727642747658941E-2</v>
      </c>
      <c r="T181" s="1">
        <f>(Table2[[#This Row],[Close Price]]-Table2[[#This Row],[50D EMA]])/Table2[[#This Row],[50D EMA]]</f>
        <v>0.14896338006436502</v>
      </c>
      <c r="U181" s="1">
        <f>(Table2[[#This Row],[Close Price]]-Table2[[#This Row],[200D EMA]])/Table2[[#This Row],[200D EMA]]</f>
        <v>0.25929230971124706</v>
      </c>
      <c r="V181">
        <v>1.74744369175061</v>
      </c>
      <c r="W181">
        <v>830.15</v>
      </c>
      <c r="X181">
        <v>862</v>
      </c>
      <c r="Y181">
        <v>802.1</v>
      </c>
      <c r="Z181">
        <v>862</v>
      </c>
      <c r="AA181">
        <v>668.2</v>
      </c>
      <c r="AB181">
        <v>862</v>
      </c>
      <c r="AC181" s="1">
        <f>(Table2[[#This Row],[Close Price]]/Table2[[#This Row],[Day Low]])-1</f>
        <v>1.4455218936336722E-2</v>
      </c>
      <c r="AD181" s="1">
        <f>(Table2[[#This Row],[Day High]]/Table2[[#This Row],[Close Price]])-1</f>
        <v>2.3570622810663133E-2</v>
      </c>
      <c r="AE181" s="1">
        <f>(Table2[[#This Row],[Close Price]]/Table2[[#This Row],[Current Week Low]])-1</f>
        <v>4.9931429996259657E-2</v>
      </c>
      <c r="AF181" s="1">
        <f>(Table2[[#This Row],[Current Week High]]/Table2[[#This Row],[Close Price]])-1</f>
        <v>2.3570622810663133E-2</v>
      </c>
      <c r="AG181" s="1">
        <f>(Table2[[#This Row],[Close Price]]/Table2[[#This Row],[Current Month Low]])-1</f>
        <v>0.26032624962586048</v>
      </c>
      <c r="AH181" s="1">
        <f>(Table2[[#This Row],[Current Month High]]/Table2[[#This Row],[Close Price]])-1</f>
        <v>2.3570622810663133E-2</v>
      </c>
      <c r="AI181">
        <v>4.4944487324110902</v>
      </c>
      <c r="AJ181">
        <v>78.572943172179805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0.33</v>
      </c>
      <c r="AM181" t="s">
        <v>3188</v>
      </c>
      <c r="AN181">
        <v>10.34</v>
      </c>
      <c r="AO181" t="s">
        <v>3188</v>
      </c>
      <c r="AP181">
        <v>8.7428778481073E-2</v>
      </c>
      <c r="AQ181">
        <f>(Table2[[#This Row],[Sharpe Ratio]]-AVERAGE(Table2[Sharpe Ratio]))/_xlfn.STDEV.P(Table2[Sharpe Ratio])</f>
        <v>0.31574757581843788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3.5219650054600917</v>
      </c>
      <c r="AS181">
        <f>_xlfn.RANK.AVG(Table2[[#This Row],[1Y Return vs Nifty Z-Score]],Table2[1Y Return vs Nifty Z-Score])</f>
        <v>186</v>
      </c>
      <c r="AT181">
        <f>_xlfn.RANK.AVG(Table2[[#This Row],[6M Return vs Nifty Z-Score]],Table2[6M Return vs Nifty Z-Score])</f>
        <v>228</v>
      </c>
      <c r="AU181">
        <f>_xlfn.RANK.AVG(Table2[[#This Row],[Sharpe Ratio Z-Score]],Table2[Sharpe Ratio Z-Score])</f>
        <v>270</v>
      </c>
      <c r="AV181">
        <f>(Table2[[#This Row],[Rank 1Y]]+Table2[[#This Row],[Rank 6M]]+Table2[[#This Row],[Rank Sharpe]])/3</f>
        <v>228</v>
      </c>
    </row>
    <row r="182" spans="1:48" x14ac:dyDescent="0.3">
      <c r="A182" t="s">
        <v>1140</v>
      </c>
      <c r="B182" t="s">
        <v>1141</v>
      </c>
      <c r="C182" t="s">
        <v>3150</v>
      </c>
      <c r="D182" t="s">
        <v>269</v>
      </c>
      <c r="E182">
        <v>10907.2148724</v>
      </c>
      <c r="F182">
        <v>5380.4</v>
      </c>
      <c r="G182">
        <v>26.581318761306601</v>
      </c>
      <c r="H182">
        <f>(Table2[[#This Row],[1Y Return vs Nifty]]-AVERAGE(Table2[1Y Return vs Nifty]))/_xlfn.STDEV.P(Table2[1Y Return vs Nifty])</f>
        <v>0.17119477127272203</v>
      </c>
      <c r="I182">
        <v>6.2533565396543302</v>
      </c>
      <c r="J182">
        <f>(Table2[[#This Row],[1M Return vs Nifty]]-AVERAGE(Table2[1M Return vs Nifty]))/_xlfn.STDEV.P(Table2[1M Return vs Nifty])</f>
        <v>0.26279822129651526</v>
      </c>
      <c r="K182">
        <v>-1.7253736975119001</v>
      </c>
      <c r="L182">
        <f>(Table2[[#This Row],[6M Return vs Nifty]]-AVERAGE(Table2[6M Return vs Nifty]))/_xlfn.STDEV.P(Table2[6M Return vs Nifty])</f>
        <v>-0.24435725768846187</v>
      </c>
      <c r="M182">
        <v>1.74110297358288</v>
      </c>
      <c r="N182">
        <f>(Table2[[#This Row],[1W Return vs Nifty]]-AVERAGE(Table2[1W Return vs Nifty]))/_xlfn.STDEV.P(Table2[1W Return vs Nifty])</f>
        <v>-0.4092753714588116</v>
      </c>
      <c r="O182">
        <v>5351.15</v>
      </c>
      <c r="P182">
        <v>5359.1482433615301</v>
      </c>
      <c r="Q182">
        <v>4816.1018716955596</v>
      </c>
      <c r="R182">
        <v>54.361192802665698</v>
      </c>
      <c r="S182" s="1">
        <f>(Table2[[#This Row],[Close Price]]-Table2[[#This Row],[20D EMA]])/Table2[[#This Row],[20D EMA]]</f>
        <v>5.466114760378611E-3</v>
      </c>
      <c r="T182" s="1">
        <f>(Table2[[#This Row],[Close Price]]-Table2[[#This Row],[50D EMA]])/Table2[[#This Row],[50D EMA]]</f>
        <v>3.9655101283668365E-3</v>
      </c>
      <c r="U182" s="1">
        <f>(Table2[[#This Row],[Close Price]]-Table2[[#This Row],[200D EMA]])/Table2[[#This Row],[200D EMA]]</f>
        <v>0.11716905982010986</v>
      </c>
      <c r="V182">
        <v>0.39406143348989803</v>
      </c>
      <c r="W182">
        <v>5328.15</v>
      </c>
      <c r="X182">
        <v>5438.95</v>
      </c>
      <c r="Y182">
        <v>5225</v>
      </c>
      <c r="Z182">
        <v>5554.45</v>
      </c>
      <c r="AA182">
        <v>5143.1499999999996</v>
      </c>
      <c r="AB182">
        <v>5700</v>
      </c>
      <c r="AC182" s="1">
        <f>(Table2[[#This Row],[Close Price]]/Table2[[#This Row],[Day Low]])-1</f>
        <v>9.8064056004429911E-3</v>
      </c>
      <c r="AD182" s="1">
        <f>(Table2[[#This Row],[Day High]]/Table2[[#This Row],[Close Price]])-1</f>
        <v>1.0882090550888401E-2</v>
      </c>
      <c r="AE182" s="1">
        <f>(Table2[[#This Row],[Close Price]]/Table2[[#This Row],[Current Week Low]])-1</f>
        <v>2.9741626794258291E-2</v>
      </c>
      <c r="AF182" s="1">
        <f>(Table2[[#This Row],[Current Week High]]/Table2[[#This Row],[Close Price]])-1</f>
        <v>3.2348895992863058E-2</v>
      </c>
      <c r="AG182" s="1">
        <f>(Table2[[#This Row],[Close Price]]/Table2[[#This Row],[Current Month Low]])-1</f>
        <v>4.6129317636079081E-2</v>
      </c>
      <c r="AH182" s="1">
        <f>(Table2[[#This Row],[Current Month High]]/Table2[[#This Row],[Close Price]])-1</f>
        <v>5.9400788045498532E-2</v>
      </c>
      <c r="AI182">
        <v>11.497286447104299</v>
      </c>
      <c r="AJ182">
        <v>78.632138114209795</v>
      </c>
      <c r="AK182" t="str">
        <f>IF(AND(Table2[[#This Row],[20D EMA]]&gt;Table2[[#This Row],[50D EMA]],Table2[[#This Row],[50D EMA]]&gt;Table2[[#This Row],[200D EMA]]),"Uptrend","Downtrend/NoTrend")</f>
        <v>Downtrend/NoTrend</v>
      </c>
      <c r="AL182">
        <v>0.05</v>
      </c>
      <c r="AM182" t="s">
        <v>3188</v>
      </c>
      <c r="AN182">
        <v>-3.82</v>
      </c>
      <c r="AO182" t="s">
        <v>3189</v>
      </c>
      <c r="AP182">
        <v>0.18426858122629999</v>
      </c>
      <c r="AQ182">
        <f>(Table2[[#This Row],[Sharpe Ratio]]-AVERAGE(Table2[Sharpe Ratio]))/_xlfn.STDEV.P(Table2[Sharpe Ratio])</f>
        <v>1.4390662424267227</v>
      </c>
      <c r="AR1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2">
        <f>_xlfn.RANK.AVG(Table2[[#This Row],[1Y Return vs Nifty Z-Score]],Table2[1Y Return vs Nifty Z-Score])</f>
        <v>253</v>
      </c>
      <c r="AT182">
        <f>_xlfn.RANK.AVG(Table2[[#This Row],[6M Return vs Nifty Z-Score]],Table2[6M Return vs Nifty Z-Score])</f>
        <v>383</v>
      </c>
      <c r="AU182">
        <f>_xlfn.RANK.AVG(Table2[[#This Row],[Sharpe Ratio Z-Score]],Table2[Sharpe Ratio Z-Score])</f>
        <v>50</v>
      </c>
      <c r="AV182">
        <f>(Table2[[#This Row],[Rank 1Y]]+Table2[[#This Row],[Rank 6M]]+Table2[[#This Row],[Rank Sharpe]])/3</f>
        <v>228.66666666666666</v>
      </c>
    </row>
    <row r="183" spans="1:48" x14ac:dyDescent="0.3">
      <c r="A183" t="s">
        <v>981</v>
      </c>
      <c r="B183" t="s">
        <v>982</v>
      </c>
      <c r="C183" t="s">
        <v>3156</v>
      </c>
      <c r="D183" t="s">
        <v>983</v>
      </c>
      <c r="E183">
        <v>15230.711575695001</v>
      </c>
      <c r="F183">
        <v>857.65</v>
      </c>
      <c r="G183">
        <v>43.669033132599402</v>
      </c>
      <c r="H183">
        <f>(Table2[[#This Row],[1Y Return vs Nifty]]-AVERAGE(Table2[1Y Return vs Nifty]))/_xlfn.STDEV.P(Table2[1Y Return vs Nifty])</f>
        <v>0.50205923092646654</v>
      </c>
      <c r="I183">
        <v>14.3047035170688</v>
      </c>
      <c r="J183">
        <f>(Table2[[#This Row],[1M Return vs Nifty]]-AVERAGE(Table2[1M Return vs Nifty]))/_xlfn.STDEV.P(Table2[1M Return vs Nifty])</f>
        <v>1.0559280154441446</v>
      </c>
      <c r="K183">
        <v>18.5847474415527</v>
      </c>
      <c r="L183">
        <f>(Table2[[#This Row],[6M Return vs Nifty]]-AVERAGE(Table2[6M Return vs Nifty]))/_xlfn.STDEV.P(Table2[6M Return vs Nifty])</f>
        <v>0.4194298164732258</v>
      </c>
      <c r="M183">
        <v>4.0418708279599</v>
      </c>
      <c r="N183">
        <f>(Table2[[#This Row],[1W Return vs Nifty]]-AVERAGE(Table2[1W Return vs Nifty]))/_xlfn.STDEV.P(Table2[1W Return vs Nifty])</f>
        <v>3.5373600577230796E-2</v>
      </c>
      <c r="O183">
        <v>827.92</v>
      </c>
      <c r="P183">
        <v>814.46689382550005</v>
      </c>
      <c r="Q183">
        <v>735.92942514374499</v>
      </c>
      <c r="R183">
        <v>61.551630439679499</v>
      </c>
      <c r="S183" s="1">
        <f>(Table2[[#This Row],[Close Price]]-Table2[[#This Row],[20D EMA]])/Table2[[#This Row],[20D EMA]]</f>
        <v>3.5909266595806379E-2</v>
      </c>
      <c r="T183" s="1">
        <f>(Table2[[#This Row],[Close Price]]-Table2[[#This Row],[50D EMA]])/Table2[[#This Row],[50D EMA]]</f>
        <v>5.3020087743126769E-2</v>
      </c>
      <c r="U183" s="1">
        <f>(Table2[[#This Row],[Close Price]]-Table2[[#This Row],[200D EMA]])/Table2[[#This Row],[200D EMA]]</f>
        <v>0.16539707572160195</v>
      </c>
      <c r="V183">
        <v>1.3593759374972101</v>
      </c>
      <c r="W183">
        <v>851.1</v>
      </c>
      <c r="X183">
        <v>881.95</v>
      </c>
      <c r="Y183">
        <v>828.2</v>
      </c>
      <c r="Z183">
        <v>894.5</v>
      </c>
      <c r="AA183">
        <v>748.2</v>
      </c>
      <c r="AB183">
        <v>894.5</v>
      </c>
      <c r="AC183" s="1">
        <f>(Table2[[#This Row],[Close Price]]/Table2[[#This Row],[Day Low]])-1</f>
        <v>7.6959229232758108E-3</v>
      </c>
      <c r="AD183" s="1">
        <f>(Table2[[#This Row],[Day High]]/Table2[[#This Row],[Close Price]])-1</f>
        <v>2.8333236168600395E-2</v>
      </c>
      <c r="AE183" s="1">
        <f>(Table2[[#This Row],[Close Price]]/Table2[[#This Row],[Current Week Low]])-1</f>
        <v>3.5559043709248783E-2</v>
      </c>
      <c r="AF183" s="1">
        <f>(Table2[[#This Row],[Current Week High]]/Table2[[#This Row],[Close Price]])-1</f>
        <v>4.2966244971725187E-2</v>
      </c>
      <c r="AG183" s="1">
        <f>(Table2[[#This Row],[Close Price]]/Table2[[#This Row],[Current Month Low]])-1</f>
        <v>0.14628441593156905</v>
      </c>
      <c r="AH183" s="1">
        <f>(Table2[[#This Row],[Current Month High]]/Table2[[#This Row],[Close Price]])-1</f>
        <v>4.2966244971725187E-2</v>
      </c>
      <c r="AI183">
        <v>4.2966244971725098</v>
      </c>
      <c r="AJ183">
        <v>66.2112403100775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0.14000000000000001</v>
      </c>
      <c r="AM183" t="s">
        <v>3188</v>
      </c>
      <c r="AN183">
        <v>5.38</v>
      </c>
      <c r="AO183" t="s">
        <v>3188</v>
      </c>
      <c r="AP183">
        <v>6.1379404348878001E-2</v>
      </c>
      <c r="AQ183">
        <f>(Table2[[#This Row],[Sharpe Ratio]]-AVERAGE(Table2[Sharpe Ratio]))/_xlfn.STDEV.P(Table2[Sharpe Ratio])</f>
        <v>1.3581034926760178E-2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2.0263716983478277</v>
      </c>
      <c r="AS183">
        <f>_xlfn.RANK.AVG(Table2[[#This Row],[1Y Return vs Nifty Z-Score]],Table2[1Y Return vs Nifty Z-Score])</f>
        <v>160</v>
      </c>
      <c r="AT183">
        <f>_xlfn.RANK.AVG(Table2[[#This Row],[6M Return vs Nifty Z-Score]],Table2[6M Return vs Nifty Z-Score])</f>
        <v>180</v>
      </c>
      <c r="AU183">
        <f>_xlfn.RANK.AVG(Table2[[#This Row],[Sharpe Ratio Z-Score]],Table2[Sharpe Ratio Z-Score])</f>
        <v>348</v>
      </c>
      <c r="AV183">
        <f>(Table2[[#This Row],[Rank 1Y]]+Table2[[#This Row],[Rank 6M]]+Table2[[#This Row],[Rank Sharpe]])/3</f>
        <v>229.33333333333334</v>
      </c>
    </row>
    <row r="184" spans="1:48" x14ac:dyDescent="0.3">
      <c r="A184" t="s">
        <v>1482</v>
      </c>
      <c r="B184" t="s">
        <v>1483</v>
      </c>
      <c r="C184" t="s">
        <v>3149</v>
      </c>
      <c r="D184" t="s">
        <v>72</v>
      </c>
      <c r="E184">
        <v>7021.9373237949903</v>
      </c>
      <c r="F184">
        <v>342.35</v>
      </c>
      <c r="G184">
        <v>11.974739775931701</v>
      </c>
      <c r="H184">
        <f>(Table2[[#This Row],[1Y Return vs Nifty]]-AVERAGE(Table2[1Y Return vs Nifty]))/_xlfn.STDEV.P(Table2[1Y Return vs Nifty])</f>
        <v>-0.11162818318307459</v>
      </c>
      <c r="I184">
        <v>0.53168093705757802</v>
      </c>
      <c r="J184">
        <f>(Table2[[#This Row],[1M Return vs Nifty]]-AVERAGE(Table2[1M Return vs Nifty]))/_xlfn.STDEV.P(Table2[1M Return vs Nifty])</f>
        <v>-0.30083807528803141</v>
      </c>
      <c r="K184">
        <v>48.2212767912267</v>
      </c>
      <c r="L184">
        <f>(Table2[[#This Row],[6M Return vs Nifty]]-AVERAGE(Table2[6M Return vs Nifty]))/_xlfn.STDEV.P(Table2[6M Return vs Nifty])</f>
        <v>1.3880279341619082</v>
      </c>
      <c r="M184">
        <v>3.2632702401676701</v>
      </c>
      <c r="N184">
        <f>(Table2[[#This Row],[1W Return vs Nifty]]-AVERAGE(Table2[1W Return vs Nifty]))/_xlfn.STDEV.P(Table2[1W Return vs Nifty])</f>
        <v>-0.11509962093003649</v>
      </c>
      <c r="O184">
        <v>334.3</v>
      </c>
      <c r="P184">
        <v>325.97132223366401</v>
      </c>
      <c r="Q184">
        <v>284.33854043897099</v>
      </c>
      <c r="R184">
        <v>61.832014839153999</v>
      </c>
      <c r="S184" s="1">
        <f>(Table2[[#This Row],[Close Price]]-Table2[[#This Row],[20D EMA]])/Table2[[#This Row],[20D EMA]]</f>
        <v>2.4080167514208828E-2</v>
      </c>
      <c r="T184" s="1">
        <f>(Table2[[#This Row],[Close Price]]-Table2[[#This Row],[50D EMA]])/Table2[[#This Row],[50D EMA]]</f>
        <v>5.0245762891360686E-2</v>
      </c>
      <c r="U184" s="1">
        <f>(Table2[[#This Row],[Close Price]]-Table2[[#This Row],[200D EMA]])/Table2[[#This Row],[200D EMA]]</f>
        <v>0.2040224989249402</v>
      </c>
      <c r="V184">
        <v>0.32863829946775402</v>
      </c>
      <c r="W184">
        <v>335.1</v>
      </c>
      <c r="X184">
        <v>344.8</v>
      </c>
      <c r="Y184">
        <v>325.60000000000002</v>
      </c>
      <c r="Z184">
        <v>344.8</v>
      </c>
      <c r="AA184">
        <v>320.64999999999998</v>
      </c>
      <c r="AB184">
        <v>348</v>
      </c>
      <c r="AC184" s="1">
        <f>(Table2[[#This Row],[Close Price]]/Table2[[#This Row],[Day Low]])-1</f>
        <v>2.1635332736496649E-2</v>
      </c>
      <c r="AD184" s="1">
        <f>(Table2[[#This Row],[Day High]]/Table2[[#This Row],[Close Price]])-1</f>
        <v>7.1564188695778519E-3</v>
      </c>
      <c r="AE184" s="1">
        <f>(Table2[[#This Row],[Close Price]]/Table2[[#This Row],[Current Week Low]])-1</f>
        <v>5.1443488943488935E-2</v>
      </c>
      <c r="AF184" s="1">
        <f>(Table2[[#This Row],[Current Week High]]/Table2[[#This Row],[Close Price]])-1</f>
        <v>7.1564188695778519E-3</v>
      </c>
      <c r="AG184" s="1">
        <f>(Table2[[#This Row],[Close Price]]/Table2[[#This Row],[Current Month Low]])-1</f>
        <v>6.7675035084983737E-2</v>
      </c>
      <c r="AH184" s="1">
        <f>(Table2[[#This Row],[Current Month High]]/Table2[[#This Row],[Close Price]])-1</f>
        <v>1.6503578209434711E-2</v>
      </c>
      <c r="AI184">
        <v>10.7054184314298</v>
      </c>
      <c r="AJ184">
        <v>88.104395604395606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0.2</v>
      </c>
      <c r="AM184" t="s">
        <v>3188</v>
      </c>
      <c r="AN184">
        <v>0.87</v>
      </c>
      <c r="AO184" t="s">
        <v>3188</v>
      </c>
      <c r="AP184">
        <v>8.2942272299051004E-2</v>
      </c>
      <c r="AQ184">
        <f>(Table2[[#This Row],[Sharpe Ratio]]-AVERAGE(Table2[Sharpe Ratio]))/_xlfn.STDEV.P(Table2[Sharpe Ratio])</f>
        <v>0.26370517177329772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1.1241672265340634</v>
      </c>
      <c r="AS184">
        <f>_xlfn.RANK.AVG(Table2[[#This Row],[1Y Return vs Nifty Z-Score]],Table2[1Y Return vs Nifty Z-Score])</f>
        <v>341</v>
      </c>
      <c r="AT184">
        <f>_xlfn.RANK.AVG(Table2[[#This Row],[6M Return vs Nifty Z-Score]],Table2[6M Return vs Nifty Z-Score])</f>
        <v>68</v>
      </c>
      <c r="AU184">
        <f>_xlfn.RANK.AVG(Table2[[#This Row],[Sharpe Ratio Z-Score]],Table2[Sharpe Ratio Z-Score])</f>
        <v>279</v>
      </c>
      <c r="AV184">
        <f>(Table2[[#This Row],[Rank 1Y]]+Table2[[#This Row],[Rank 6M]]+Table2[[#This Row],[Rank Sharpe]])/3</f>
        <v>229.33333333333334</v>
      </c>
    </row>
    <row r="185" spans="1:48" x14ac:dyDescent="0.3">
      <c r="A185" t="s">
        <v>1409</v>
      </c>
      <c r="B185" t="s">
        <v>1410</v>
      </c>
      <c r="C185" t="s">
        <v>3154</v>
      </c>
      <c r="D185" t="s">
        <v>111</v>
      </c>
      <c r="E185">
        <v>7827.7464528</v>
      </c>
      <c r="F185">
        <v>3968.95</v>
      </c>
      <c r="G185">
        <v>103.86792813112901</v>
      </c>
      <c r="H185">
        <f>(Table2[[#This Row],[1Y Return vs Nifty]]-AVERAGE(Table2[1Y Return vs Nifty]))/_xlfn.STDEV.P(Table2[1Y Return vs Nifty])</f>
        <v>1.6676729831613764</v>
      </c>
      <c r="I185">
        <v>-8.0124382746264207</v>
      </c>
      <c r="J185">
        <f>(Table2[[#This Row],[1M Return vs Nifty]]-AVERAGE(Table2[1M Return vs Nifty]))/_xlfn.STDEV.P(Table2[1M Return vs Nifty])</f>
        <v>-1.14251034833071</v>
      </c>
      <c r="K185">
        <v>77.908708544139401</v>
      </c>
      <c r="L185">
        <f>(Table2[[#This Row],[6M Return vs Nifty]]-AVERAGE(Table2[6M Return vs Nifty]))/_xlfn.STDEV.P(Table2[6M Return vs Nifty])</f>
        <v>2.3582896735041623</v>
      </c>
      <c r="M185">
        <v>9.4027009680003495</v>
      </c>
      <c r="N185">
        <f>(Table2[[#This Row],[1W Return vs Nifty]]-AVERAGE(Table2[1W Return vs Nifty]))/_xlfn.STDEV.P(Table2[1W Return vs Nifty])</f>
        <v>1.0714136367304006</v>
      </c>
      <c r="O185">
        <v>3916.95</v>
      </c>
      <c r="P185">
        <v>3946.39448431145</v>
      </c>
      <c r="Q185">
        <v>3264.9967029350801</v>
      </c>
      <c r="R185">
        <v>56.091293258686299</v>
      </c>
      <c r="S185" s="1">
        <f>(Table2[[#This Row],[Close Price]]-Table2[[#This Row],[20D EMA]])/Table2[[#This Row],[20D EMA]]</f>
        <v>1.3275635379568287E-2</v>
      </c>
      <c r="T185" s="1">
        <f>(Table2[[#This Row],[Close Price]]-Table2[[#This Row],[50D EMA]])/Table2[[#This Row],[50D EMA]]</f>
        <v>5.7154741570355693E-3</v>
      </c>
      <c r="U185" s="1">
        <f>(Table2[[#This Row],[Close Price]]-Table2[[#This Row],[200D EMA]])/Table2[[#This Row],[200D EMA]]</f>
        <v>0.21560612800377363</v>
      </c>
      <c r="V185">
        <v>0.73240065766282103</v>
      </c>
      <c r="W185">
        <v>3912.05</v>
      </c>
      <c r="X185">
        <v>4017.05</v>
      </c>
      <c r="Y185">
        <v>3751</v>
      </c>
      <c r="Z185">
        <v>4050.95</v>
      </c>
      <c r="AA185">
        <v>3389.05</v>
      </c>
      <c r="AB185">
        <v>4475.95</v>
      </c>
      <c r="AC185" s="1">
        <f>(Table2[[#This Row],[Close Price]]/Table2[[#This Row],[Day Low]])-1</f>
        <v>1.4544803875206069E-2</v>
      </c>
      <c r="AD185" s="1">
        <f>(Table2[[#This Row],[Day High]]/Table2[[#This Row],[Close Price]])-1</f>
        <v>1.2119074314365319E-2</v>
      </c>
      <c r="AE185" s="1">
        <f>(Table2[[#This Row],[Close Price]]/Table2[[#This Row],[Current Week Low]])-1</f>
        <v>5.8104505465209177E-2</v>
      </c>
      <c r="AF185" s="1">
        <f>(Table2[[#This Row],[Current Week High]]/Table2[[#This Row],[Close Price]])-1</f>
        <v>2.0660376170019701E-2</v>
      </c>
      <c r="AG185" s="1">
        <f>(Table2[[#This Row],[Close Price]]/Table2[[#This Row],[Current Month Low]])-1</f>
        <v>0.17110989805402688</v>
      </c>
      <c r="AH185" s="1">
        <f>(Table2[[#This Row],[Current Month High]]/Table2[[#This Row],[Close Price]])-1</f>
        <v>0.12774159412439068</v>
      </c>
      <c r="AI185">
        <v>13.8840247420602</v>
      </c>
      <c r="AJ185">
        <v>128.75792507204599</v>
      </c>
      <c r="AK185" t="str">
        <f>IF(AND(Table2[[#This Row],[20D EMA]]&gt;Table2[[#This Row],[50D EMA]],Table2[[#This Row],[50D EMA]]&gt;Table2[[#This Row],[200D EMA]]),"Uptrend","Downtrend/NoTrend")</f>
        <v>Downtrend/NoTrend</v>
      </c>
      <c r="AL185">
        <v>0.15</v>
      </c>
      <c r="AM185" t="s">
        <v>3188</v>
      </c>
      <c r="AN185">
        <v>6.79</v>
      </c>
      <c r="AO185" t="s">
        <v>3188</v>
      </c>
      <c r="AP185">
        <v>-2.0620681654925001E-2</v>
      </c>
      <c r="AQ185">
        <f>(Table2[[#This Row],[Sharpe Ratio]]-AVERAGE(Table2[Sharpe Ratio]))/_xlfn.STDEV.P(Table2[Sharpe Ratio])</f>
        <v>-0.93760044892954253</v>
      </c>
      <c r="AR1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5">
        <f>_xlfn.RANK.AVG(Table2[[#This Row],[1Y Return vs Nifty Z-Score]],Table2[1Y Return vs Nifty Z-Score])</f>
        <v>50</v>
      </c>
      <c r="AT185">
        <f>_xlfn.RANK.AVG(Table2[[#This Row],[6M Return vs Nifty Z-Score]],Table2[6M Return vs Nifty Z-Score])</f>
        <v>24</v>
      </c>
      <c r="AU185">
        <f>_xlfn.RANK.AVG(Table2[[#This Row],[Sharpe Ratio Z-Score]],Table2[Sharpe Ratio Z-Score])</f>
        <v>615</v>
      </c>
      <c r="AV185">
        <f>(Table2[[#This Row],[Rank 1Y]]+Table2[[#This Row],[Rank 6M]]+Table2[[#This Row],[Rank Sharpe]])/3</f>
        <v>229.66666666666666</v>
      </c>
    </row>
    <row r="186" spans="1:48" x14ac:dyDescent="0.3">
      <c r="A186" t="s">
        <v>520</v>
      </c>
      <c r="B186" t="s">
        <v>521</v>
      </c>
      <c r="C186" t="s">
        <v>3150</v>
      </c>
      <c r="D186" t="s">
        <v>522</v>
      </c>
      <c r="E186">
        <v>41214.223038374999</v>
      </c>
      <c r="F186">
        <v>4313.25</v>
      </c>
      <c r="G186">
        <v>33.6953721731672</v>
      </c>
      <c r="H186">
        <f>(Table2[[#This Row],[1Y Return vs Nifty]]-AVERAGE(Table2[1Y Return vs Nifty]))/_xlfn.STDEV.P(Table2[1Y Return vs Nifty])</f>
        <v>0.30894212512699026</v>
      </c>
      <c r="I186">
        <v>14.145380766039599</v>
      </c>
      <c r="J186">
        <f>(Table2[[#This Row],[1M Return vs Nifty]]-AVERAGE(Table2[1M Return vs Nifty]))/_xlfn.STDEV.P(Table2[1M Return vs Nifty])</f>
        <v>1.0402332973949415</v>
      </c>
      <c r="K186">
        <v>-3.9237689922098302</v>
      </c>
      <c r="L186">
        <f>(Table2[[#This Row],[6M Return vs Nifty]]-AVERAGE(Table2[6M Return vs Nifty]))/_xlfn.STDEV.P(Table2[6M Return vs Nifty])</f>
        <v>-0.31620647860283635</v>
      </c>
      <c r="M186">
        <v>12.4110415745939</v>
      </c>
      <c r="N186">
        <f>(Table2[[#This Row],[1W Return vs Nifty]]-AVERAGE(Table2[1W Return vs Nifty]))/_xlfn.STDEV.P(Table2[1W Return vs Nifty])</f>
        <v>1.652808911230315</v>
      </c>
      <c r="O186">
        <v>4061</v>
      </c>
      <c r="P186">
        <v>4119.7343465004597</v>
      </c>
      <c r="Q186">
        <v>3946.2069308261098</v>
      </c>
      <c r="R186">
        <v>74.119231593684205</v>
      </c>
      <c r="S186" s="1">
        <f>(Table2[[#This Row],[Close Price]]-Table2[[#This Row],[20D EMA]])/Table2[[#This Row],[20D EMA]]</f>
        <v>6.2115242551095788E-2</v>
      </c>
      <c r="T186" s="1">
        <f>(Table2[[#This Row],[Close Price]]-Table2[[#This Row],[50D EMA]])/Table2[[#This Row],[50D EMA]]</f>
        <v>4.697284757302949E-2</v>
      </c>
      <c r="U186" s="1">
        <f>(Table2[[#This Row],[Close Price]]-Table2[[#This Row],[200D EMA]])/Table2[[#This Row],[200D EMA]]</f>
        <v>9.3011612317312614E-2</v>
      </c>
      <c r="V186">
        <v>0.95903393545627003</v>
      </c>
      <c r="W186">
        <v>4255</v>
      </c>
      <c r="X186">
        <v>4329.5</v>
      </c>
      <c r="Y186">
        <v>3950</v>
      </c>
      <c r="Z186">
        <v>4399</v>
      </c>
      <c r="AA186">
        <v>3705</v>
      </c>
      <c r="AB186">
        <v>4399</v>
      </c>
      <c r="AC186" s="1">
        <f>(Table2[[#This Row],[Close Price]]/Table2[[#This Row],[Day Low]])-1</f>
        <v>1.3689776733254888E-2</v>
      </c>
      <c r="AD186" s="1">
        <f>(Table2[[#This Row],[Day High]]/Table2[[#This Row],[Close Price]])-1</f>
        <v>3.7674607314670538E-3</v>
      </c>
      <c r="AE186" s="1">
        <f>(Table2[[#This Row],[Close Price]]/Table2[[#This Row],[Current Week Low]])-1</f>
        <v>9.1962025316455698E-2</v>
      </c>
      <c r="AF186" s="1">
        <f>(Table2[[#This Row],[Current Week High]]/Table2[[#This Row],[Close Price]])-1</f>
        <v>1.9880600475279619E-2</v>
      </c>
      <c r="AG186" s="1">
        <f>(Table2[[#This Row],[Close Price]]/Table2[[#This Row],[Current Month Low]])-1</f>
        <v>0.16417004048582995</v>
      </c>
      <c r="AH186" s="1">
        <f>(Table2[[#This Row],[Current Month High]]/Table2[[#This Row],[Close Price]])-1</f>
        <v>1.9880600475279619E-2</v>
      </c>
      <c r="AI186">
        <v>16.842288297687301</v>
      </c>
      <c r="AJ186">
        <v>57.415010674987599</v>
      </c>
      <c r="AK186" t="str">
        <f>IF(AND(Table2[[#This Row],[20D EMA]]&gt;Table2[[#This Row],[50D EMA]],Table2[[#This Row],[50D EMA]]&gt;Table2[[#This Row],[200D EMA]]),"Uptrend","Downtrend/NoTrend")</f>
        <v>Downtrend/NoTrend</v>
      </c>
      <c r="AL186">
        <v>0.05</v>
      </c>
      <c r="AM186" t="s">
        <v>3188</v>
      </c>
      <c r="AN186">
        <v>8.1</v>
      </c>
      <c r="AO186" t="s">
        <v>3188</v>
      </c>
      <c r="AP186">
        <v>0.16884788088128999</v>
      </c>
      <c r="AQ186">
        <f>(Table2[[#This Row],[Sharpe Ratio]]-AVERAGE(Table2[Sharpe Ratio]))/_xlfn.STDEV.P(Table2[Sharpe Ratio])</f>
        <v>1.2601897881314217</v>
      </c>
      <c r="AR1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6">
        <f>_xlfn.RANK.AVG(Table2[[#This Row],[1Y Return vs Nifty Z-Score]],Table2[1Y Return vs Nifty Z-Score])</f>
        <v>214</v>
      </c>
      <c r="AT186">
        <f>_xlfn.RANK.AVG(Table2[[#This Row],[6M Return vs Nifty Z-Score]],Table2[6M Return vs Nifty Z-Score])</f>
        <v>410</v>
      </c>
      <c r="AU186">
        <f>_xlfn.RANK.AVG(Table2[[#This Row],[Sharpe Ratio Z-Score]],Table2[Sharpe Ratio Z-Score])</f>
        <v>72</v>
      </c>
      <c r="AV186">
        <f>(Table2[[#This Row],[Rank 1Y]]+Table2[[#This Row],[Rank 6M]]+Table2[[#This Row],[Rank Sharpe]])/3</f>
        <v>232</v>
      </c>
    </row>
    <row r="187" spans="1:48" x14ac:dyDescent="0.3">
      <c r="A187" t="s">
        <v>1490</v>
      </c>
      <c r="B187" t="s">
        <v>1491</v>
      </c>
      <c r="C187" t="s">
        <v>3146</v>
      </c>
      <c r="D187" t="s">
        <v>261</v>
      </c>
      <c r="E187">
        <v>7002.7894659200001</v>
      </c>
      <c r="F187">
        <v>502.4</v>
      </c>
      <c r="G187">
        <v>17.0399808977321</v>
      </c>
      <c r="H187">
        <f>(Table2[[#This Row],[1Y Return vs Nifty]]-AVERAGE(Table2[1Y Return vs Nifty]))/_xlfn.STDEV.P(Table2[1Y Return vs Nifty])</f>
        <v>-1.3551387751853803E-2</v>
      </c>
      <c r="I187">
        <v>16.982916896008899</v>
      </c>
      <c r="J187">
        <f>(Table2[[#This Row],[1M Return vs Nifty]]-AVERAGE(Table2[1M Return vs Nifty]))/_xlfn.STDEV.P(Table2[1M Return vs Nifty])</f>
        <v>1.3197560223454599</v>
      </c>
      <c r="K187">
        <v>32.968257032929301</v>
      </c>
      <c r="L187">
        <f>(Table2[[#This Row],[6M Return vs Nifty]]-AVERAGE(Table2[6M Return vs Nifty]))/_xlfn.STDEV.P(Table2[6M Return vs Nifty])</f>
        <v>0.88951995933665573</v>
      </c>
      <c r="M187">
        <v>8.7804487526698392</v>
      </c>
      <c r="N187">
        <f>(Table2[[#This Row],[1W Return vs Nifty]]-AVERAGE(Table2[1W Return vs Nifty]))/_xlfn.STDEV.P(Table2[1W Return vs Nifty])</f>
        <v>0.95115647677074044</v>
      </c>
      <c r="O187">
        <v>472.11</v>
      </c>
      <c r="P187">
        <v>447.67396681935202</v>
      </c>
      <c r="Q187">
        <v>397.27234473033002</v>
      </c>
      <c r="R187">
        <v>83.027537213897205</v>
      </c>
      <c r="S187" s="1">
        <f>(Table2[[#This Row],[Close Price]]-Table2[[#This Row],[20D EMA]])/Table2[[#This Row],[20D EMA]]</f>
        <v>6.4158776556310956E-2</v>
      </c>
      <c r="T187" s="1">
        <f>(Table2[[#This Row],[Close Price]]-Table2[[#This Row],[50D EMA]])/Table2[[#This Row],[50D EMA]]</f>
        <v>0.12224528839473778</v>
      </c>
      <c r="U187" s="1">
        <f>(Table2[[#This Row],[Close Price]]-Table2[[#This Row],[200D EMA]])/Table2[[#This Row],[200D EMA]]</f>
        <v>0.26462364336241678</v>
      </c>
      <c r="V187">
        <v>1.08266546965023</v>
      </c>
      <c r="W187">
        <v>494.1</v>
      </c>
      <c r="X187">
        <v>507.95</v>
      </c>
      <c r="Y187">
        <v>468</v>
      </c>
      <c r="Z187">
        <v>513</v>
      </c>
      <c r="AA187">
        <v>440.25</v>
      </c>
      <c r="AB187">
        <v>519.5</v>
      </c>
      <c r="AC187" s="1">
        <f>(Table2[[#This Row],[Close Price]]/Table2[[#This Row],[Day Low]])-1</f>
        <v>1.6798218984011237E-2</v>
      </c>
      <c r="AD187" s="1">
        <f>(Table2[[#This Row],[Day High]]/Table2[[#This Row],[Close Price]])-1</f>
        <v>1.1046974522292974E-2</v>
      </c>
      <c r="AE187" s="1">
        <f>(Table2[[#This Row],[Close Price]]/Table2[[#This Row],[Current Week Low]])-1</f>
        <v>7.3504273504273465E-2</v>
      </c>
      <c r="AF187" s="1">
        <f>(Table2[[#This Row],[Current Week High]]/Table2[[#This Row],[Close Price]])-1</f>
        <v>2.1098726114649802E-2</v>
      </c>
      <c r="AG187" s="1">
        <f>(Table2[[#This Row],[Close Price]]/Table2[[#This Row],[Current Month Low]])-1</f>
        <v>0.14116978989210671</v>
      </c>
      <c r="AH187" s="1">
        <f>(Table2[[#This Row],[Current Month High]]/Table2[[#This Row],[Close Price]])-1</f>
        <v>3.4036624203821697E-2</v>
      </c>
      <c r="AI187">
        <v>3.4036624203821599</v>
      </c>
      <c r="AJ187">
        <v>59.999999999999901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0.26</v>
      </c>
      <c r="AM187" t="s">
        <v>3188</v>
      </c>
      <c r="AN187">
        <v>8.08</v>
      </c>
      <c r="AO187" t="s">
        <v>3188</v>
      </c>
      <c r="AP187">
        <v>8.0720333033361999E-2</v>
      </c>
      <c r="AQ187">
        <f>(Table2[[#This Row],[Sharpe Ratio]]-AVERAGE(Table2[Sharpe Ratio]))/_xlfn.STDEV.P(Table2[Sharpe Ratio])</f>
        <v>0.23793120505235266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3.384812275753355</v>
      </c>
      <c r="AS187">
        <f>_xlfn.RANK.AVG(Table2[[#This Row],[1Y Return vs Nifty Z-Score]],Table2[1Y Return vs Nifty Z-Score])</f>
        <v>306</v>
      </c>
      <c r="AT187">
        <f>_xlfn.RANK.AVG(Table2[[#This Row],[6M Return vs Nifty Z-Score]],Table2[6M Return vs Nifty Z-Score])</f>
        <v>104</v>
      </c>
      <c r="AU187">
        <f>_xlfn.RANK.AVG(Table2[[#This Row],[Sharpe Ratio Z-Score]],Table2[Sharpe Ratio Z-Score])</f>
        <v>286</v>
      </c>
      <c r="AV187">
        <f>(Table2[[#This Row],[Rank 1Y]]+Table2[[#This Row],[Rank 6M]]+Table2[[#This Row],[Rank Sharpe]])/3</f>
        <v>232</v>
      </c>
    </row>
    <row r="188" spans="1:48" x14ac:dyDescent="0.3">
      <c r="A188" t="s">
        <v>154</v>
      </c>
      <c r="B188" t="s">
        <v>155</v>
      </c>
      <c r="C188" t="s">
        <v>3153</v>
      </c>
      <c r="D188" t="s">
        <v>156</v>
      </c>
      <c r="E188">
        <v>169159.24927361001</v>
      </c>
      <c r="F188">
        <v>4378.8999999999996</v>
      </c>
      <c r="G188">
        <v>41.760087894467297</v>
      </c>
      <c r="H188">
        <f>(Table2[[#This Row],[1Y Return vs Nifty]]-AVERAGE(Table2[1Y Return vs Nifty]))/_xlfn.STDEV.P(Table2[1Y Return vs Nifty])</f>
        <v>0.46509687768253277</v>
      </c>
      <c r="I188">
        <v>10.016042924141701</v>
      </c>
      <c r="J188">
        <f>(Table2[[#This Row],[1M Return vs Nifty]]-AVERAGE(Table2[1M Return vs Nifty]))/_xlfn.STDEV.P(Table2[1M Return vs Nifty])</f>
        <v>0.63345653299790772</v>
      </c>
      <c r="K188">
        <v>1.7895050766315499</v>
      </c>
      <c r="L188">
        <f>(Table2[[#This Row],[6M Return vs Nifty]]-AVERAGE(Table2[6M Return vs Nifty]))/_xlfn.STDEV.P(Table2[6M Return vs Nifty])</f>
        <v>-0.12948196563350003</v>
      </c>
      <c r="M188">
        <v>5.90207719865609</v>
      </c>
      <c r="N188">
        <f>(Table2[[#This Row],[1W Return vs Nifty]]-AVERAGE(Table2[1W Return vs Nifty]))/_xlfn.STDEV.P(Table2[1W Return vs Nifty])</f>
        <v>0.39487916691735286</v>
      </c>
      <c r="O188">
        <v>4185.83</v>
      </c>
      <c r="P188">
        <v>4309.2794485022996</v>
      </c>
      <c r="Q188">
        <v>4062.7736019111599</v>
      </c>
      <c r="R188">
        <v>77.063889615082999</v>
      </c>
      <c r="S188" s="1">
        <f>(Table2[[#This Row],[Close Price]]-Table2[[#This Row],[20D EMA]])/Table2[[#This Row],[20D EMA]]</f>
        <v>4.6124663447870487E-2</v>
      </c>
      <c r="T188" s="1">
        <f>(Table2[[#This Row],[Close Price]]-Table2[[#This Row],[50D EMA]])/Table2[[#This Row],[50D EMA]]</f>
        <v>1.6155961183231416E-2</v>
      </c>
      <c r="U188" s="1">
        <f>(Table2[[#This Row],[Close Price]]-Table2[[#This Row],[200D EMA]])/Table2[[#This Row],[200D EMA]]</f>
        <v>7.781048836689583E-2</v>
      </c>
      <c r="V188">
        <v>0.74249294688728495</v>
      </c>
      <c r="W188">
        <v>4326.3</v>
      </c>
      <c r="X188">
        <v>4400</v>
      </c>
      <c r="Y188">
        <v>4155</v>
      </c>
      <c r="Z188">
        <v>4400</v>
      </c>
      <c r="AA188">
        <v>3830</v>
      </c>
      <c r="AB188">
        <v>4400</v>
      </c>
      <c r="AC188" s="1">
        <f>(Table2[[#This Row],[Close Price]]/Table2[[#This Row],[Day Low]])-1</f>
        <v>1.2158195224556634E-2</v>
      </c>
      <c r="AD188" s="1">
        <f>(Table2[[#This Row],[Day High]]/Table2[[#This Row],[Close Price]])-1</f>
        <v>4.8185617392497715E-3</v>
      </c>
      <c r="AE188" s="1">
        <f>(Table2[[#This Row],[Close Price]]/Table2[[#This Row],[Current Week Low]])-1</f>
        <v>5.388688327316471E-2</v>
      </c>
      <c r="AF188" s="1">
        <f>(Table2[[#This Row],[Current Week High]]/Table2[[#This Row],[Close Price]])-1</f>
        <v>4.8185617392497715E-3</v>
      </c>
      <c r="AG188" s="1">
        <f>(Table2[[#This Row],[Close Price]]/Table2[[#This Row],[Current Month Low]])-1</f>
        <v>0.14331592689295025</v>
      </c>
      <c r="AH188" s="1">
        <f>(Table2[[#This Row],[Current Month High]]/Table2[[#This Row],[Close Price]])-1</f>
        <v>4.8185617392497715E-3</v>
      </c>
      <c r="AI188">
        <v>14.983214962661799</v>
      </c>
      <c r="AJ188">
        <v>65.506945100633004</v>
      </c>
      <c r="AK188" t="str">
        <f>IF(AND(Table2[[#This Row],[20D EMA]]&gt;Table2[[#This Row],[50D EMA]],Table2[[#This Row],[50D EMA]]&gt;Table2[[#This Row],[200D EMA]]),"Uptrend","Downtrend/NoTrend")</f>
        <v>Downtrend/NoTrend</v>
      </c>
      <c r="AL188">
        <v>-0.04</v>
      </c>
      <c r="AM188" t="s">
        <v>3189</v>
      </c>
      <c r="AN188">
        <v>9.16</v>
      </c>
      <c r="AO188" t="s">
        <v>3188</v>
      </c>
      <c r="AP188">
        <v>0.111799714539279</v>
      </c>
      <c r="AQ188">
        <f>(Table2[[#This Row],[Sharpe Ratio]]-AVERAGE(Table2[Sharpe Ratio]))/_xlfn.STDEV.P(Table2[Sharpe Ratio])</f>
        <v>0.59844463447440521</v>
      </c>
      <c r="AR1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8">
        <f>_xlfn.RANK.AVG(Table2[[#This Row],[1Y Return vs Nifty Z-Score]],Table2[1Y Return vs Nifty Z-Score])</f>
        <v>166</v>
      </c>
      <c r="AT188">
        <f>_xlfn.RANK.AVG(Table2[[#This Row],[6M Return vs Nifty Z-Score]],Table2[6M Return vs Nifty Z-Score])</f>
        <v>338</v>
      </c>
      <c r="AU188">
        <f>_xlfn.RANK.AVG(Table2[[#This Row],[Sharpe Ratio Z-Score]],Table2[Sharpe Ratio Z-Score])</f>
        <v>198</v>
      </c>
      <c r="AV188">
        <f>(Table2[[#This Row],[Rank 1Y]]+Table2[[#This Row],[Rank 6M]]+Table2[[#This Row],[Rank Sharpe]])/3</f>
        <v>234</v>
      </c>
    </row>
    <row r="189" spans="1:48" x14ac:dyDescent="0.3">
      <c r="A189" t="s">
        <v>472</v>
      </c>
      <c r="B189" t="s">
        <v>473</v>
      </c>
      <c r="C189" t="s">
        <v>3142</v>
      </c>
      <c r="D189" t="s">
        <v>144</v>
      </c>
      <c r="E189">
        <v>47767.335899999998</v>
      </c>
      <c r="F189">
        <v>238.61</v>
      </c>
      <c r="G189">
        <v>159.64190955229199</v>
      </c>
      <c r="H189">
        <f>(Table2[[#This Row],[1Y Return vs Nifty]]-AVERAGE(Table2[1Y Return vs Nifty]))/_xlfn.STDEV.P(Table2[1Y Return vs Nifty])</f>
        <v>2.7476084165773864</v>
      </c>
      <c r="I189">
        <v>13.330764208734401</v>
      </c>
      <c r="J189">
        <f>(Table2[[#This Row],[1M Return vs Nifty]]-AVERAGE(Table2[1M Return vs Nifty]))/_xlfn.STDEV.P(Table2[1M Return vs Nifty])</f>
        <v>0.95998626988300539</v>
      </c>
      <c r="K189">
        <v>-19.5433520603139</v>
      </c>
      <c r="L189">
        <f>(Table2[[#This Row],[6M Return vs Nifty]]-AVERAGE(Table2[6M Return vs Nifty]))/_xlfn.STDEV.P(Table2[6M Return vs Nifty])</f>
        <v>-0.82669468659585621</v>
      </c>
      <c r="M189">
        <v>11.977137076179501</v>
      </c>
      <c r="N189">
        <f>(Table2[[#This Row],[1W Return vs Nifty]]-AVERAGE(Table2[1W Return vs Nifty]))/_xlfn.STDEV.P(Table2[1W Return vs Nifty])</f>
        <v>1.5689520419617644</v>
      </c>
      <c r="O189">
        <v>216.81</v>
      </c>
      <c r="P189">
        <v>225.28501938796899</v>
      </c>
      <c r="Q189">
        <v>222.99803118726399</v>
      </c>
      <c r="R189">
        <v>75.734346732347802</v>
      </c>
      <c r="S189" s="1">
        <f>(Table2[[#This Row],[Close Price]]-Table2[[#This Row],[20D EMA]])/Table2[[#This Row],[20D EMA]]</f>
        <v>0.1005488676721554</v>
      </c>
      <c r="T189" s="1">
        <f>(Table2[[#This Row],[Close Price]]-Table2[[#This Row],[50D EMA]])/Table2[[#This Row],[50D EMA]]</f>
        <v>5.9147211156032276E-2</v>
      </c>
      <c r="U189" s="1">
        <f>(Table2[[#This Row],[Close Price]]-Table2[[#This Row],[200D EMA]])/Table2[[#This Row],[200D EMA]]</f>
        <v>7.0009446853034216E-2</v>
      </c>
      <c r="V189">
        <v>1.13034722529496</v>
      </c>
      <c r="W189">
        <v>222</v>
      </c>
      <c r="X189">
        <v>242.5</v>
      </c>
      <c r="Y189">
        <v>210.85</v>
      </c>
      <c r="Z189">
        <v>242.5</v>
      </c>
      <c r="AA189">
        <v>198.01</v>
      </c>
      <c r="AB189">
        <v>242.5</v>
      </c>
      <c r="AC189" s="1">
        <f>(Table2[[#This Row],[Close Price]]/Table2[[#This Row],[Day Low]])-1</f>
        <v>7.4819819819819777E-2</v>
      </c>
      <c r="AD189" s="1">
        <f>(Table2[[#This Row],[Day High]]/Table2[[#This Row],[Close Price]])-1</f>
        <v>1.6302753447047458E-2</v>
      </c>
      <c r="AE189" s="1">
        <f>(Table2[[#This Row],[Close Price]]/Table2[[#This Row],[Current Week Low]])-1</f>
        <v>0.13165757647616805</v>
      </c>
      <c r="AF189" s="1">
        <f>(Table2[[#This Row],[Current Week High]]/Table2[[#This Row],[Close Price]])-1</f>
        <v>1.6302753447047458E-2</v>
      </c>
      <c r="AG189" s="1">
        <f>(Table2[[#This Row],[Close Price]]/Table2[[#This Row],[Current Month Low]])-1</f>
        <v>0.20504014948739968</v>
      </c>
      <c r="AH189" s="1">
        <f>(Table2[[#This Row],[Current Month High]]/Table2[[#This Row],[Close Price]])-1</f>
        <v>1.6302753447047458E-2</v>
      </c>
      <c r="AI189">
        <v>48.233519131637301</v>
      </c>
      <c r="AJ189">
        <v>193.85467980295499</v>
      </c>
      <c r="AK189" t="str">
        <f>IF(AND(Table2[[#This Row],[20D EMA]]&gt;Table2[[#This Row],[50D EMA]],Table2[[#This Row],[50D EMA]]&gt;Table2[[#This Row],[200D EMA]]),"Uptrend","Downtrend/NoTrend")</f>
        <v>Downtrend/NoTrend</v>
      </c>
      <c r="AL189">
        <v>-7.0000000000000007E-2</v>
      </c>
      <c r="AM189" t="s">
        <v>3189</v>
      </c>
      <c r="AN189">
        <v>11.14</v>
      </c>
      <c r="AO189" t="s">
        <v>3188</v>
      </c>
      <c r="AP189">
        <v>0.17260590919963201</v>
      </c>
      <c r="AQ189">
        <f>(Table2[[#This Row],[Sharpe Ratio]]-AVERAGE(Table2[Sharpe Ratio]))/_xlfn.STDEV.P(Table2[Sharpe Ratio])</f>
        <v>1.303782022315771</v>
      </c>
      <c r="AR1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9">
        <f>_xlfn.RANK.AVG(Table2[[#This Row],[1Y Return vs Nifty Z-Score]],Table2[1Y Return vs Nifty Z-Score])</f>
        <v>21</v>
      </c>
      <c r="AT189">
        <f>_xlfn.RANK.AVG(Table2[[#This Row],[6M Return vs Nifty Z-Score]],Table2[6M Return vs Nifty Z-Score])</f>
        <v>619</v>
      </c>
      <c r="AU189">
        <f>_xlfn.RANK.AVG(Table2[[#This Row],[Sharpe Ratio Z-Score]],Table2[Sharpe Ratio Z-Score])</f>
        <v>64</v>
      </c>
      <c r="AV189">
        <f>(Table2[[#This Row],[Rank 1Y]]+Table2[[#This Row],[Rank 6M]]+Table2[[#This Row],[Rank Sharpe]])/3</f>
        <v>234.66666666666666</v>
      </c>
    </row>
    <row r="190" spans="1:48" x14ac:dyDescent="0.3">
      <c r="A190" t="s">
        <v>267</v>
      </c>
      <c r="B190" t="s">
        <v>268</v>
      </c>
      <c r="C190" t="s">
        <v>3150</v>
      </c>
      <c r="D190" t="s">
        <v>269</v>
      </c>
      <c r="E190">
        <v>96568.164000000004</v>
      </c>
      <c r="F190">
        <v>3483.7</v>
      </c>
      <c r="G190">
        <v>65.724907820463898</v>
      </c>
      <c r="H190">
        <f>(Table2[[#This Row],[1Y Return vs Nifty]]-AVERAGE(Table2[1Y Return vs Nifty]))/_xlfn.STDEV.P(Table2[1Y Return vs Nifty])</f>
        <v>0.92912073852345234</v>
      </c>
      <c r="I190">
        <v>3.6356454516542298</v>
      </c>
      <c r="J190">
        <f>(Table2[[#This Row],[1M Return vs Nifty]]-AVERAGE(Table2[1M Return vs Nifty]))/_xlfn.STDEV.P(Table2[1M Return vs Nifty])</f>
        <v>4.930231979004559E-3</v>
      </c>
      <c r="K190">
        <v>-15.434473532255501</v>
      </c>
      <c r="L190">
        <f>(Table2[[#This Row],[6M Return vs Nifty]]-AVERAGE(Table2[6M Return vs Nifty]))/_xlfn.STDEV.P(Table2[6M Return vs Nifty])</f>
        <v>-0.69240595254297399</v>
      </c>
      <c r="M190">
        <v>4.7626909307118197</v>
      </c>
      <c r="N190">
        <f>(Table2[[#This Row],[1W Return vs Nifty]]-AVERAGE(Table2[1W Return vs Nifty]))/_xlfn.STDEV.P(Table2[1W Return vs Nifty])</f>
        <v>0.17468010084052688</v>
      </c>
      <c r="O190">
        <v>3466.76</v>
      </c>
      <c r="P190">
        <v>3550.7800983601801</v>
      </c>
      <c r="Q190">
        <v>3341.1668251484398</v>
      </c>
      <c r="R190">
        <v>54.304463296213903</v>
      </c>
      <c r="S190" s="1">
        <f>(Table2[[#This Row],[Close Price]]-Table2[[#This Row],[20D EMA]])/Table2[[#This Row],[20D EMA]]</f>
        <v>4.8864069044293806E-3</v>
      </c>
      <c r="T190" s="1">
        <f>(Table2[[#This Row],[Close Price]]-Table2[[#This Row],[50D EMA]])/Table2[[#This Row],[50D EMA]]</f>
        <v>-1.8891650989921672E-2</v>
      </c>
      <c r="U190" s="1">
        <f>(Table2[[#This Row],[Close Price]]-Table2[[#This Row],[200D EMA]])/Table2[[#This Row],[200D EMA]]</f>
        <v>4.2659700131922516E-2</v>
      </c>
      <c r="V190">
        <v>1.0863814213671801</v>
      </c>
      <c r="W190">
        <v>3460</v>
      </c>
      <c r="X190">
        <v>3514</v>
      </c>
      <c r="Y190">
        <v>3361.6</v>
      </c>
      <c r="Z190">
        <v>3556.4</v>
      </c>
      <c r="AA190">
        <v>3244.25</v>
      </c>
      <c r="AB190">
        <v>3691.95</v>
      </c>
      <c r="AC190" s="1">
        <f>(Table2[[#This Row],[Close Price]]/Table2[[#This Row],[Day Low]])-1</f>
        <v>6.849710982658852E-3</v>
      </c>
      <c r="AD190" s="1">
        <f>(Table2[[#This Row],[Day High]]/Table2[[#This Row],[Close Price]])-1</f>
        <v>8.697649051295997E-3</v>
      </c>
      <c r="AE190" s="1">
        <f>(Table2[[#This Row],[Close Price]]/Table2[[#This Row],[Current Week Low]])-1</f>
        <v>3.6321989528795839E-2</v>
      </c>
      <c r="AF190" s="1">
        <f>(Table2[[#This Row],[Current Week High]]/Table2[[#This Row],[Close Price]])-1</f>
        <v>2.0868616700634446E-2</v>
      </c>
      <c r="AG190" s="1">
        <f>(Table2[[#This Row],[Close Price]]/Table2[[#This Row],[Current Month Low]])-1</f>
        <v>7.3807505586807265E-2</v>
      </c>
      <c r="AH190" s="1">
        <f>(Table2[[#This Row],[Current Month High]]/Table2[[#This Row],[Close Price]])-1</f>
        <v>5.977839653242234E-2</v>
      </c>
      <c r="AI190">
        <v>19.754858340270399</v>
      </c>
      <c r="AJ190">
        <v>89.790526000381305</v>
      </c>
      <c r="AK190" t="str">
        <f>IF(AND(Table2[[#This Row],[20D EMA]]&gt;Table2[[#This Row],[50D EMA]],Table2[[#This Row],[50D EMA]]&gt;Table2[[#This Row],[200D EMA]]),"Uptrend","Downtrend/NoTrend")</f>
        <v>Downtrend/NoTrend</v>
      </c>
      <c r="AL190">
        <v>0.02</v>
      </c>
      <c r="AM190" t="s">
        <v>3188</v>
      </c>
      <c r="AN190">
        <v>-3.28</v>
      </c>
      <c r="AO190" t="s">
        <v>3189</v>
      </c>
      <c r="AP190">
        <v>0.20135665665285701</v>
      </c>
      <c r="AQ190">
        <f>(Table2[[#This Row],[Sharpe Ratio]]-AVERAGE(Table2[Sharpe Ratio]))/_xlfn.STDEV.P(Table2[Sharpe Ratio])</f>
        <v>1.637283850878098</v>
      </c>
      <c r="AR1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0">
        <f>_xlfn.RANK.AVG(Table2[[#This Row],[1Y Return vs Nifty Z-Score]],Table2[1Y Return vs Nifty Z-Score])</f>
        <v>99</v>
      </c>
      <c r="AT190">
        <f>_xlfn.RANK.AVG(Table2[[#This Row],[6M Return vs Nifty Z-Score]],Table2[6M Return vs Nifty Z-Score])</f>
        <v>574</v>
      </c>
      <c r="AU190">
        <f>_xlfn.RANK.AVG(Table2[[#This Row],[Sharpe Ratio Z-Score]],Table2[Sharpe Ratio Z-Score])</f>
        <v>32</v>
      </c>
      <c r="AV190">
        <f>(Table2[[#This Row],[Rank 1Y]]+Table2[[#This Row],[Rank 6M]]+Table2[[#This Row],[Rank Sharpe]])/3</f>
        <v>235</v>
      </c>
    </row>
    <row r="191" spans="1:48" x14ac:dyDescent="0.3">
      <c r="A191" t="s">
        <v>78</v>
      </c>
      <c r="B191" t="s">
        <v>79</v>
      </c>
      <c r="C191" t="s">
        <v>3150</v>
      </c>
      <c r="D191" t="s">
        <v>80</v>
      </c>
      <c r="E191">
        <v>299400.535875</v>
      </c>
      <c r="F191">
        <v>4476.8500000000004</v>
      </c>
      <c r="G191">
        <v>70.538529868559394</v>
      </c>
      <c r="H191">
        <f>(Table2[[#This Row],[1Y Return vs Nifty]]-AVERAGE(Table2[1Y Return vs Nifty]))/_xlfn.STDEV.P(Table2[1Y Return vs Nifty])</f>
        <v>1.0223255067747357</v>
      </c>
      <c r="I191">
        <v>9.7146937946013701</v>
      </c>
      <c r="J191">
        <f>(Table2[[#This Row],[1M Return vs Nifty]]-AVERAGE(Table2[1M Return vs Nifty]))/_xlfn.STDEV.P(Table2[1M Return vs Nifty])</f>
        <v>0.60377094451819679</v>
      </c>
      <c r="K191">
        <v>-17.860565661446898</v>
      </c>
      <c r="L191">
        <f>(Table2[[#This Row],[6M Return vs Nifty]]-AVERAGE(Table2[6M Return vs Nifty]))/_xlfn.STDEV.P(Table2[6M Return vs Nifty])</f>
        <v>-0.77169689251600981</v>
      </c>
      <c r="M191">
        <v>10.641476743035099</v>
      </c>
      <c r="N191">
        <f>(Table2[[#This Row],[1W Return vs Nifty]]-AVERAGE(Table2[1W Return vs Nifty]))/_xlfn.STDEV.P(Table2[1W Return vs Nifty])</f>
        <v>1.3108208302481921</v>
      </c>
      <c r="O191">
        <v>4297.53</v>
      </c>
      <c r="P191">
        <v>4374.6393020197302</v>
      </c>
      <c r="Q191">
        <v>4139.4427842325704</v>
      </c>
      <c r="R191">
        <v>69.032677290534494</v>
      </c>
      <c r="S191" s="1">
        <f>(Table2[[#This Row],[Close Price]]-Table2[[#This Row],[20D EMA]])/Table2[[#This Row],[20D EMA]]</f>
        <v>4.1726293940938311E-2</v>
      </c>
      <c r="T191" s="1">
        <f>(Table2[[#This Row],[Close Price]]-Table2[[#This Row],[50D EMA]])/Table2[[#This Row],[50D EMA]]</f>
        <v>2.3364371534146933E-2</v>
      </c>
      <c r="U191" s="1">
        <f>(Table2[[#This Row],[Close Price]]-Table2[[#This Row],[200D EMA]])/Table2[[#This Row],[200D EMA]]</f>
        <v>8.1510298210338325E-2</v>
      </c>
      <c r="V191">
        <v>1.2303101149531299</v>
      </c>
      <c r="W191">
        <v>4420.7</v>
      </c>
      <c r="X191">
        <v>4499</v>
      </c>
      <c r="Y191">
        <v>4231.25</v>
      </c>
      <c r="Z191">
        <v>4529.5</v>
      </c>
      <c r="AA191">
        <v>3920.35</v>
      </c>
      <c r="AB191">
        <v>4529.5</v>
      </c>
      <c r="AC191" s="1">
        <f>(Table2[[#This Row],[Close Price]]/Table2[[#This Row],[Day Low]])-1</f>
        <v>1.2701608342570392E-2</v>
      </c>
      <c r="AD191" s="1">
        <f>(Table2[[#This Row],[Day High]]/Table2[[#This Row],[Close Price]])-1</f>
        <v>4.9476752627404252E-3</v>
      </c>
      <c r="AE191" s="1">
        <f>(Table2[[#This Row],[Close Price]]/Table2[[#This Row],[Current Week Low]])-1</f>
        <v>5.8044313146233373E-2</v>
      </c>
      <c r="AF191" s="1">
        <f>(Table2[[#This Row],[Current Week High]]/Table2[[#This Row],[Close Price]])-1</f>
        <v>1.1760501245295263E-2</v>
      </c>
      <c r="AG191" s="1">
        <f>(Table2[[#This Row],[Close Price]]/Table2[[#This Row],[Current Month Low]])-1</f>
        <v>0.14195161146326241</v>
      </c>
      <c r="AH191" s="1">
        <f>(Table2[[#This Row],[Current Month High]]/Table2[[#This Row],[Close Price]])-1</f>
        <v>1.1760501245295263E-2</v>
      </c>
      <c r="AI191">
        <v>26.757653260663101</v>
      </c>
      <c r="AJ191">
        <v>94.590659161541296</v>
      </c>
      <c r="AK191" t="str">
        <f>IF(AND(Table2[[#This Row],[20D EMA]]&gt;Table2[[#This Row],[50D EMA]],Table2[[#This Row],[50D EMA]]&gt;Table2[[#This Row],[200D EMA]]),"Uptrend","Downtrend/NoTrend")</f>
        <v>Downtrend/NoTrend</v>
      </c>
      <c r="AL191">
        <v>0</v>
      </c>
      <c r="AM191">
        <v>0</v>
      </c>
      <c r="AN191">
        <v>0.75</v>
      </c>
      <c r="AO191" t="s">
        <v>3188</v>
      </c>
      <c r="AP191">
        <v>0.25237061239319503</v>
      </c>
      <c r="AQ191">
        <f>(Table2[[#This Row],[Sharpe Ratio]]-AVERAGE(Table2[Sharpe Ratio]))/_xlfn.STDEV.P(Table2[Sharpe Ratio])</f>
        <v>2.2290335975335349</v>
      </c>
      <c r="AR1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1">
        <f>_xlfn.RANK.AVG(Table2[[#This Row],[1Y Return vs Nifty Z-Score]],Table2[1Y Return vs Nifty Z-Score])</f>
        <v>93</v>
      </c>
      <c r="AT191">
        <f>_xlfn.RANK.AVG(Table2[[#This Row],[6M Return vs Nifty Z-Score]],Table2[6M Return vs Nifty Z-Score])</f>
        <v>605</v>
      </c>
      <c r="AU191">
        <f>_xlfn.RANK.AVG(Table2[[#This Row],[Sharpe Ratio Z-Score]],Table2[Sharpe Ratio Z-Score])</f>
        <v>9</v>
      </c>
      <c r="AV191">
        <f>(Table2[[#This Row],[Rank 1Y]]+Table2[[#This Row],[Rank 6M]]+Table2[[#This Row],[Rank Sharpe]])/3</f>
        <v>235.66666666666666</v>
      </c>
    </row>
    <row r="192" spans="1:48" x14ac:dyDescent="0.3">
      <c r="A192" t="s">
        <v>545</v>
      </c>
      <c r="B192" t="s">
        <v>546</v>
      </c>
      <c r="C192" t="s">
        <v>3146</v>
      </c>
      <c r="D192" t="s">
        <v>51</v>
      </c>
      <c r="E192">
        <v>37755.306483245004</v>
      </c>
      <c r="F192">
        <v>3022.55</v>
      </c>
      <c r="G192">
        <v>30.272070078427799</v>
      </c>
      <c r="H192">
        <f>(Table2[[#This Row],[1Y Return vs Nifty]]-AVERAGE(Table2[1Y Return vs Nifty]))/_xlfn.STDEV.P(Table2[1Y Return vs Nifty])</f>
        <v>0.24265771907966524</v>
      </c>
      <c r="I192">
        <v>0.70953059174332</v>
      </c>
      <c r="J192">
        <f>(Table2[[#This Row],[1M Return vs Nifty]]-AVERAGE(Table2[1M Return vs Nifty]))/_xlfn.STDEV.P(Table2[1M Return vs Nifty])</f>
        <v>-0.28331829128097979</v>
      </c>
      <c r="K192">
        <v>16.062756156389799</v>
      </c>
      <c r="L192">
        <f>(Table2[[#This Row],[6M Return vs Nifty]]-AVERAGE(Table2[6M Return vs Nifty]))/_xlfn.STDEV.P(Table2[6M Return vs Nifty])</f>
        <v>0.33700464506350686</v>
      </c>
      <c r="M192">
        <v>-1.5889577116607601</v>
      </c>
      <c r="N192">
        <f>(Table2[[#This Row],[1W Return vs Nifty]]-AVERAGE(Table2[1W Return vs Nifty]))/_xlfn.STDEV.P(Table2[1W Return vs Nifty])</f>
        <v>-1.0528466286346709</v>
      </c>
      <c r="O192">
        <v>2981.26</v>
      </c>
      <c r="P192">
        <v>3019.8970289354702</v>
      </c>
      <c r="Q192">
        <v>2672.4153016227401</v>
      </c>
      <c r="R192">
        <v>58.356842918951401</v>
      </c>
      <c r="S192" s="1">
        <f>(Table2[[#This Row],[Close Price]]-Table2[[#This Row],[20D EMA]])/Table2[[#This Row],[20D EMA]]</f>
        <v>1.3849848721681423E-2</v>
      </c>
      <c r="T192" s="1">
        <f>(Table2[[#This Row],[Close Price]]-Table2[[#This Row],[50D EMA]])/Table2[[#This Row],[50D EMA]]</f>
        <v>8.7849719348383854E-4</v>
      </c>
      <c r="U192" s="1">
        <f>(Table2[[#This Row],[Close Price]]-Table2[[#This Row],[200D EMA]])/Table2[[#This Row],[200D EMA]]</f>
        <v>0.13101807124238954</v>
      </c>
      <c r="V192">
        <v>0.52681083408026697</v>
      </c>
      <c r="W192">
        <v>2930.35</v>
      </c>
      <c r="X192">
        <v>3060</v>
      </c>
      <c r="Y192">
        <v>2911.05</v>
      </c>
      <c r="Z192">
        <v>3100.1</v>
      </c>
      <c r="AA192">
        <v>2755.55</v>
      </c>
      <c r="AB192">
        <v>3146.7</v>
      </c>
      <c r="AC192" s="1">
        <f>(Table2[[#This Row],[Close Price]]/Table2[[#This Row],[Day Low]])-1</f>
        <v>3.1463818315218495E-2</v>
      </c>
      <c r="AD192" s="1">
        <f>(Table2[[#This Row],[Day High]]/Table2[[#This Row],[Close Price]])-1</f>
        <v>1.2390200327538015E-2</v>
      </c>
      <c r="AE192" s="1">
        <f>(Table2[[#This Row],[Close Price]]/Table2[[#This Row],[Current Week Low]])-1</f>
        <v>3.8302330774119264E-2</v>
      </c>
      <c r="AF192" s="1">
        <f>(Table2[[#This Row],[Current Week High]]/Table2[[#This Row],[Close Price]])-1</f>
        <v>2.5657143802418458E-2</v>
      </c>
      <c r="AG192" s="1">
        <f>(Table2[[#This Row],[Close Price]]/Table2[[#This Row],[Current Month Low]])-1</f>
        <v>9.6895356643864172E-2</v>
      </c>
      <c r="AH192" s="1">
        <f>(Table2[[#This Row],[Current Month High]]/Table2[[#This Row],[Close Price]])-1</f>
        <v>4.1074589336818068E-2</v>
      </c>
      <c r="AI192">
        <v>15.299995037302899</v>
      </c>
      <c r="AJ192">
        <v>63.359005539791902</v>
      </c>
      <c r="AK192" t="str">
        <f>IF(AND(Table2[[#This Row],[20D EMA]]&gt;Table2[[#This Row],[50D EMA]],Table2[[#This Row],[50D EMA]]&gt;Table2[[#This Row],[200D EMA]]),"Uptrend","Downtrend/NoTrend")</f>
        <v>Downtrend/NoTrend</v>
      </c>
      <c r="AL192">
        <v>-0.08</v>
      </c>
      <c r="AM192" t="s">
        <v>3189</v>
      </c>
      <c r="AN192">
        <v>5.78</v>
      </c>
      <c r="AO192" t="s">
        <v>3188</v>
      </c>
      <c r="AP192">
        <v>8.6336186302838999E-2</v>
      </c>
      <c r="AQ192">
        <f>(Table2[[#This Row],[Sharpe Ratio]]-AVERAGE(Table2[Sharpe Ratio]))/_xlfn.STDEV.P(Table2[Sharpe Ratio])</f>
        <v>0.30307376655811336</v>
      </c>
      <c r="AR1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2">
        <f>_xlfn.RANK.AVG(Table2[[#This Row],[1Y Return vs Nifty Z-Score]],Table2[1Y Return vs Nifty Z-Score])</f>
        <v>233</v>
      </c>
      <c r="AT192">
        <f>_xlfn.RANK.AVG(Table2[[#This Row],[6M Return vs Nifty Z-Score]],Table2[6M Return vs Nifty Z-Score])</f>
        <v>200</v>
      </c>
      <c r="AU192">
        <f>_xlfn.RANK.AVG(Table2[[#This Row],[Sharpe Ratio Z-Score]],Table2[Sharpe Ratio Z-Score])</f>
        <v>274</v>
      </c>
      <c r="AV192">
        <f>(Table2[[#This Row],[Rank 1Y]]+Table2[[#This Row],[Rank 6M]]+Table2[[#This Row],[Rank Sharpe]])/3</f>
        <v>235.66666666666666</v>
      </c>
    </row>
    <row r="193" spans="1:48" x14ac:dyDescent="0.3">
      <c r="A193" t="s">
        <v>585</v>
      </c>
      <c r="B193" t="s">
        <v>586</v>
      </c>
      <c r="C193" t="s">
        <v>3142</v>
      </c>
      <c r="D193" t="s">
        <v>208</v>
      </c>
      <c r="E193">
        <v>33610.455132800002</v>
      </c>
      <c r="F193">
        <v>6643</v>
      </c>
      <c r="G193">
        <v>42.855783415570002</v>
      </c>
      <c r="H193">
        <f>(Table2[[#This Row],[1Y Return vs Nifty]]-AVERAGE(Table2[1Y Return vs Nifty]))/_xlfn.STDEV.P(Table2[1Y Return vs Nifty])</f>
        <v>0.48631251241620527</v>
      </c>
      <c r="I193">
        <v>2.9690378876997499</v>
      </c>
      <c r="J193">
        <f>(Table2[[#This Row],[1M Return vs Nifty]]-AVERAGE(Table2[1M Return vs Nifty]))/_xlfn.STDEV.P(Table2[1M Return vs Nifty])</f>
        <v>-6.0736583953731819E-2</v>
      </c>
      <c r="K193">
        <v>-4.19145026290008</v>
      </c>
      <c r="L193">
        <f>(Table2[[#This Row],[6M Return vs Nifty]]-AVERAGE(Table2[6M Return vs Nifty]))/_xlfn.STDEV.P(Table2[6M Return vs Nifty])</f>
        <v>-0.32495499202935685</v>
      </c>
      <c r="M193">
        <v>1.20852527888084</v>
      </c>
      <c r="N193">
        <f>(Table2[[#This Row],[1W Return vs Nifty]]-AVERAGE(Table2[1W Return vs Nifty]))/_xlfn.STDEV.P(Table2[1W Return vs Nifty])</f>
        <v>-0.51220193314041529</v>
      </c>
      <c r="O193">
        <v>6682.81</v>
      </c>
      <c r="P193">
        <v>6713.5218926461603</v>
      </c>
      <c r="Q193">
        <v>6247.0020309062902</v>
      </c>
      <c r="R193">
        <v>46.931104058033903</v>
      </c>
      <c r="S193" s="1">
        <f>(Table2[[#This Row],[Close Price]]-Table2[[#This Row],[20D EMA]])/Table2[[#This Row],[20D EMA]]</f>
        <v>-5.9570749430255237E-3</v>
      </c>
      <c r="T193" s="1">
        <f>(Table2[[#This Row],[Close Price]]-Table2[[#This Row],[50D EMA]])/Table2[[#This Row],[50D EMA]]</f>
        <v>-1.0504455600779131E-2</v>
      </c>
      <c r="U193" s="1">
        <f>(Table2[[#This Row],[Close Price]]-Table2[[#This Row],[200D EMA]])/Table2[[#This Row],[200D EMA]]</f>
        <v>6.3390081695917103E-2</v>
      </c>
      <c r="V193">
        <v>0.328218858384067</v>
      </c>
      <c r="W193">
        <v>6620</v>
      </c>
      <c r="X193">
        <v>6710</v>
      </c>
      <c r="Y193">
        <v>6570</v>
      </c>
      <c r="Z193">
        <v>6750</v>
      </c>
      <c r="AA193">
        <v>6485</v>
      </c>
      <c r="AB193">
        <v>7140</v>
      </c>
      <c r="AC193" s="1">
        <f>(Table2[[#This Row],[Close Price]]/Table2[[#This Row],[Day Low]])-1</f>
        <v>3.4743202416918084E-3</v>
      </c>
      <c r="AD193" s="1">
        <f>(Table2[[#This Row],[Day High]]/Table2[[#This Row],[Close Price]])-1</f>
        <v>1.0085804606352555E-2</v>
      </c>
      <c r="AE193" s="1">
        <f>(Table2[[#This Row],[Close Price]]/Table2[[#This Row],[Current Week Low]])-1</f>
        <v>1.1111111111111072E-2</v>
      </c>
      <c r="AF193" s="1">
        <f>(Table2[[#This Row],[Current Week High]]/Table2[[#This Row],[Close Price]])-1</f>
        <v>1.6107180490742223E-2</v>
      </c>
      <c r="AG193" s="1">
        <f>(Table2[[#This Row],[Close Price]]/Table2[[#This Row],[Current Month Low]])-1</f>
        <v>2.4363916730917534E-2</v>
      </c>
      <c r="AH193" s="1">
        <f>(Table2[[#This Row],[Current Month High]]/Table2[[#This Row],[Close Price]])-1</f>
        <v>7.4815595363540544E-2</v>
      </c>
      <c r="AI193">
        <v>46.874153244016199</v>
      </c>
      <c r="AJ193">
        <v>65.246700911680193</v>
      </c>
      <c r="AK193" t="str">
        <f>IF(AND(Table2[[#This Row],[20D EMA]]&gt;Table2[[#This Row],[50D EMA]],Table2[[#This Row],[50D EMA]]&gt;Table2[[#This Row],[200D EMA]]),"Uptrend","Downtrend/NoTrend")</f>
        <v>Downtrend/NoTrend</v>
      </c>
      <c r="AL193">
        <v>-0.08</v>
      </c>
      <c r="AM193" t="s">
        <v>3189</v>
      </c>
      <c r="AN193">
        <v>-3.33</v>
      </c>
      <c r="AO193" t="s">
        <v>3189</v>
      </c>
      <c r="AP193">
        <v>0.13905891671166601</v>
      </c>
      <c r="AQ193">
        <f>(Table2[[#This Row],[Sharpe Ratio]]-AVERAGE(Table2[Sharpe Ratio]))/_xlfn.STDEV.P(Table2[Sharpe Ratio])</f>
        <v>0.91464489272617711</v>
      </c>
      <c r="AR1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3">
        <f>_xlfn.RANK.AVG(Table2[[#This Row],[1Y Return vs Nifty Z-Score]],Table2[1Y Return vs Nifty Z-Score])</f>
        <v>161</v>
      </c>
      <c r="AT193">
        <f>_xlfn.RANK.AVG(Table2[[#This Row],[6M Return vs Nifty Z-Score]],Table2[6M Return vs Nifty Z-Score])</f>
        <v>419</v>
      </c>
      <c r="AU193">
        <f>_xlfn.RANK.AVG(Table2[[#This Row],[Sharpe Ratio Z-Score]],Table2[Sharpe Ratio Z-Score])</f>
        <v>129</v>
      </c>
      <c r="AV193">
        <f>(Table2[[#This Row],[Rank 1Y]]+Table2[[#This Row],[Rank 6M]]+Table2[[#This Row],[Rank Sharpe]])/3</f>
        <v>236.33333333333334</v>
      </c>
    </row>
    <row r="194" spans="1:48" x14ac:dyDescent="0.3">
      <c r="A194" t="s">
        <v>1510</v>
      </c>
      <c r="B194" t="s">
        <v>1511</v>
      </c>
      <c r="C194" t="s">
        <v>3151</v>
      </c>
      <c r="D194" t="s">
        <v>213</v>
      </c>
      <c r="E194">
        <v>6807.7655099399999</v>
      </c>
      <c r="F194">
        <v>1680.15</v>
      </c>
      <c r="G194">
        <v>45.028032153604897</v>
      </c>
      <c r="H194">
        <f>(Table2[[#This Row],[1Y Return vs Nifty]]-AVERAGE(Table2[1Y Return vs Nifty]))/_xlfn.STDEV.P(Table2[1Y Return vs Nifty])</f>
        <v>0.52837313499723848</v>
      </c>
      <c r="I194">
        <v>3.2751384679311402</v>
      </c>
      <c r="J194">
        <f>(Table2[[#This Row],[1M Return vs Nifty]]-AVERAGE(Table2[1M Return vs Nifty]))/_xlfn.STDEV.P(Table2[1M Return vs Nifty])</f>
        <v>-3.0582935021642735E-2</v>
      </c>
      <c r="K194">
        <v>26.4885513657212</v>
      </c>
      <c r="L194">
        <f>(Table2[[#This Row],[6M Return vs Nifty]]-AVERAGE(Table2[6M Return vs Nifty]))/_xlfn.STDEV.P(Table2[6M Return vs Nifty])</f>
        <v>0.67774648753829569</v>
      </c>
      <c r="M194">
        <v>9.4255205302279403</v>
      </c>
      <c r="N194">
        <f>(Table2[[#This Row],[1W Return vs Nifty]]-AVERAGE(Table2[1W Return vs Nifty]))/_xlfn.STDEV.P(Table2[1W Return vs Nifty])</f>
        <v>1.0758237708808356</v>
      </c>
      <c r="O194">
        <v>1662.34</v>
      </c>
      <c r="P194">
        <v>1748.0077511406</v>
      </c>
      <c r="Q194">
        <v>1621.76701218783</v>
      </c>
      <c r="R194">
        <v>57.228617617358701</v>
      </c>
      <c r="S194" s="1">
        <f>(Table2[[#This Row],[Close Price]]-Table2[[#This Row],[20D EMA]])/Table2[[#This Row],[20D EMA]]</f>
        <v>1.0713813058700491E-2</v>
      </c>
      <c r="T194" s="1">
        <f>(Table2[[#This Row],[Close Price]]-Table2[[#This Row],[50D EMA]])/Table2[[#This Row],[50D EMA]]</f>
        <v>-3.8820051625241235E-2</v>
      </c>
      <c r="U194" s="1">
        <f>(Table2[[#This Row],[Close Price]]-Table2[[#This Row],[200D EMA]])/Table2[[#This Row],[200D EMA]]</f>
        <v>3.5999614848133486E-2</v>
      </c>
      <c r="V194">
        <v>0.71983645060619506</v>
      </c>
      <c r="W194">
        <v>1665.35</v>
      </c>
      <c r="X194">
        <v>1725.35</v>
      </c>
      <c r="Y194">
        <v>1549.9</v>
      </c>
      <c r="Z194">
        <v>1754.95</v>
      </c>
      <c r="AA194">
        <v>1507.55</v>
      </c>
      <c r="AB194">
        <v>1754.95</v>
      </c>
      <c r="AC194" s="1">
        <f>(Table2[[#This Row],[Close Price]]/Table2[[#This Row],[Day Low]])-1</f>
        <v>8.8870207463898065E-3</v>
      </c>
      <c r="AD194" s="1">
        <f>(Table2[[#This Row],[Day High]]/Table2[[#This Row],[Close Price]])-1</f>
        <v>2.6902359908341333E-2</v>
      </c>
      <c r="AE194" s="1">
        <f>(Table2[[#This Row],[Close Price]]/Table2[[#This Row],[Current Week Low]])-1</f>
        <v>8.4037679850312852E-2</v>
      </c>
      <c r="AF194" s="1">
        <f>(Table2[[#This Row],[Current Week High]]/Table2[[#This Row],[Close Price]])-1</f>
        <v>4.4519834538582881E-2</v>
      </c>
      <c r="AG194" s="1">
        <f>(Table2[[#This Row],[Close Price]]/Table2[[#This Row],[Current Month Low]])-1</f>
        <v>0.11449039832841379</v>
      </c>
      <c r="AH194" s="1">
        <f>(Table2[[#This Row],[Current Month High]]/Table2[[#This Row],[Close Price]])-1</f>
        <v>4.4519834538582881E-2</v>
      </c>
      <c r="AI194">
        <v>40.457697229414002</v>
      </c>
      <c r="AJ194">
        <v>87.600491290754803</v>
      </c>
      <c r="AK194" t="str">
        <f>IF(AND(Table2[[#This Row],[20D EMA]]&gt;Table2[[#This Row],[50D EMA]],Table2[[#This Row],[50D EMA]]&gt;Table2[[#This Row],[200D EMA]]),"Uptrend","Downtrend/NoTrend")</f>
        <v>Downtrend/NoTrend</v>
      </c>
      <c r="AL194">
        <v>-0.05</v>
      </c>
      <c r="AM194" t="s">
        <v>3189</v>
      </c>
      <c r="AN194">
        <v>2.0699999999999998</v>
      </c>
      <c r="AO194" t="s">
        <v>3188</v>
      </c>
      <c r="AP194">
        <v>3.5171816438205002E-2</v>
      </c>
      <c r="AQ194">
        <f>(Table2[[#This Row],[Sharpe Ratio]]-AVERAGE(Table2[Sharpe Ratio]))/_xlfn.STDEV.P(Table2[Sharpe Ratio])</f>
        <v>-0.29042074814469082</v>
      </c>
      <c r="AR1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4">
        <f>_xlfn.RANK.AVG(Table2[[#This Row],[1Y Return vs Nifty Z-Score]],Table2[1Y Return vs Nifty Z-Score])</f>
        <v>155</v>
      </c>
      <c r="AT194">
        <f>_xlfn.RANK.AVG(Table2[[#This Row],[6M Return vs Nifty Z-Score]],Table2[6M Return vs Nifty Z-Score])</f>
        <v>134</v>
      </c>
      <c r="AU194">
        <f>_xlfn.RANK.AVG(Table2[[#This Row],[Sharpe Ratio Z-Score]],Table2[Sharpe Ratio Z-Score])</f>
        <v>421</v>
      </c>
      <c r="AV194">
        <f>(Table2[[#This Row],[Rank 1Y]]+Table2[[#This Row],[Rank 6M]]+Table2[[#This Row],[Rank Sharpe]])/3</f>
        <v>236.66666666666666</v>
      </c>
    </row>
    <row r="195" spans="1:48" x14ac:dyDescent="0.3">
      <c r="A195" t="s">
        <v>206</v>
      </c>
      <c r="B195" t="s">
        <v>207</v>
      </c>
      <c r="C195" t="s">
        <v>3142</v>
      </c>
      <c r="D195" t="s">
        <v>208</v>
      </c>
      <c r="E195">
        <v>116504.82860574999</v>
      </c>
      <c r="F195">
        <v>10468.25</v>
      </c>
      <c r="G195">
        <v>21.201732991386901</v>
      </c>
      <c r="H195">
        <f>(Table2[[#This Row],[1Y Return vs Nifty]]-AVERAGE(Table2[1Y Return vs Nifty]))/_xlfn.STDEV.P(Table2[1Y Return vs Nifty])</f>
        <v>6.7031411548282085E-2</v>
      </c>
      <c r="I195">
        <v>1.8202046906012099</v>
      </c>
      <c r="J195">
        <f>(Table2[[#This Row],[1M Return vs Nifty]]-AVERAGE(Table2[1M Return vs Nifty]))/_xlfn.STDEV.P(Table2[1M Return vs Nifty])</f>
        <v>-0.17390694410349813</v>
      </c>
      <c r="K195">
        <v>28.030973599741301</v>
      </c>
      <c r="L195">
        <f>(Table2[[#This Row],[6M Return vs Nifty]]-AVERAGE(Table2[6M Return vs Nifty]))/_xlfn.STDEV.P(Table2[6M Return vs Nifty])</f>
        <v>0.72815681915728725</v>
      </c>
      <c r="M195">
        <v>-3.0552841924302601</v>
      </c>
      <c r="N195">
        <f>(Table2[[#This Row],[1W Return vs Nifty]]-AVERAGE(Table2[1W Return vs Nifty]))/_xlfn.STDEV.P(Table2[1W Return vs Nifty])</f>
        <v>-1.3362305263638612</v>
      </c>
      <c r="O195">
        <v>10484.51</v>
      </c>
      <c r="P195">
        <v>10410.6757652286</v>
      </c>
      <c r="Q195">
        <v>9448.2210711259595</v>
      </c>
      <c r="R195">
        <v>49.5279059830752</v>
      </c>
      <c r="S195" s="1">
        <f>(Table2[[#This Row],[Close Price]]-Table2[[#This Row],[20D EMA]])/Table2[[#This Row],[20D EMA]]</f>
        <v>-1.5508593153137551E-3</v>
      </c>
      <c r="T195" s="1">
        <f>(Table2[[#This Row],[Close Price]]-Table2[[#This Row],[50D EMA]])/Table2[[#This Row],[50D EMA]]</f>
        <v>5.5303071644683139E-3</v>
      </c>
      <c r="U195" s="1">
        <f>(Table2[[#This Row],[Close Price]]-Table2[[#This Row],[200D EMA]])/Table2[[#This Row],[200D EMA]]</f>
        <v>0.10795989225858388</v>
      </c>
      <c r="V195">
        <v>0.82525399786981701</v>
      </c>
      <c r="W195">
        <v>10120.049999999999</v>
      </c>
      <c r="X195">
        <v>10551</v>
      </c>
      <c r="Y195">
        <v>10120.049999999999</v>
      </c>
      <c r="Z195">
        <v>10680</v>
      </c>
      <c r="AA195">
        <v>10110.049999999999</v>
      </c>
      <c r="AB195">
        <v>11154.5</v>
      </c>
      <c r="AC195" s="1">
        <f>(Table2[[#This Row],[Close Price]]/Table2[[#This Row],[Day Low]])-1</f>
        <v>3.4406944629720382E-2</v>
      </c>
      <c r="AD195" s="1">
        <f>(Table2[[#This Row],[Day High]]/Table2[[#This Row],[Close Price]])-1</f>
        <v>7.904855157261137E-3</v>
      </c>
      <c r="AE195" s="1">
        <f>(Table2[[#This Row],[Close Price]]/Table2[[#This Row],[Current Week Low]])-1</f>
        <v>3.4406944629720382E-2</v>
      </c>
      <c r="AF195" s="1">
        <f>(Table2[[#This Row],[Current Week High]]/Table2[[#This Row],[Close Price]])-1</f>
        <v>2.0227831777040128E-2</v>
      </c>
      <c r="AG195" s="1">
        <f>(Table2[[#This Row],[Close Price]]/Table2[[#This Row],[Current Month Low]])-1</f>
        <v>3.5430091839308453E-2</v>
      </c>
      <c r="AH195" s="1">
        <f>(Table2[[#This Row],[Current Month High]]/Table2[[#This Row],[Close Price]])-1</f>
        <v>6.5555369808707242E-2</v>
      </c>
      <c r="AI195">
        <v>8.4230888639457309</v>
      </c>
      <c r="AJ195">
        <v>45.190707350901498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</v>
      </c>
      <c r="AM195" t="s">
        <v>3187</v>
      </c>
      <c r="AN195">
        <v>-3.53</v>
      </c>
      <c r="AO195" t="s">
        <v>3189</v>
      </c>
      <c r="AP195">
        <v>7.4179087470675004E-2</v>
      </c>
      <c r="AQ195">
        <f>(Table2[[#This Row],[Sharpe Ratio]]-AVERAGE(Table2[Sharpe Ratio]))/_xlfn.STDEV.P(Table2[Sharpe Ratio])</f>
        <v>0.1620543131635257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-0.55289492659826434</v>
      </c>
      <c r="AS195">
        <f>_xlfn.RANK.AVG(Table2[[#This Row],[1Y Return vs Nifty Z-Score]],Table2[1Y Return vs Nifty Z-Score])</f>
        <v>285</v>
      </c>
      <c r="AT195">
        <f>_xlfn.RANK.AVG(Table2[[#This Row],[6M Return vs Nifty Z-Score]],Table2[6M Return vs Nifty Z-Score])</f>
        <v>126</v>
      </c>
      <c r="AU195">
        <f>_xlfn.RANK.AVG(Table2[[#This Row],[Sharpe Ratio Z-Score]],Table2[Sharpe Ratio Z-Score])</f>
        <v>305</v>
      </c>
      <c r="AV195">
        <f>(Table2[[#This Row],[Rank 1Y]]+Table2[[#This Row],[Rank 6M]]+Table2[[#This Row],[Rank Sharpe]])/3</f>
        <v>238.66666666666666</v>
      </c>
    </row>
    <row r="196" spans="1:48" x14ac:dyDescent="0.3">
      <c r="A196" t="s">
        <v>209</v>
      </c>
      <c r="B196" t="s">
        <v>210</v>
      </c>
      <c r="C196" t="s">
        <v>3147</v>
      </c>
      <c r="D196" t="s">
        <v>103</v>
      </c>
      <c r="E196">
        <v>115572.13327273</v>
      </c>
      <c r="F196">
        <v>2434.4499999999998</v>
      </c>
      <c r="G196">
        <v>9.5330286746244397</v>
      </c>
      <c r="H196">
        <f>(Table2[[#This Row],[1Y Return vs Nifty]]-AVERAGE(Table2[1Y Return vs Nifty]))/_xlfn.STDEV.P(Table2[1Y Return vs Nifty])</f>
        <v>-0.1589063273871818</v>
      </c>
      <c r="I196">
        <v>-0.48658442006388097</v>
      </c>
      <c r="J196">
        <f>(Table2[[#This Row],[1M Return vs Nifty]]-AVERAGE(Table2[1M Return vs Nifty]))/_xlfn.STDEV.P(Table2[1M Return vs Nifty])</f>
        <v>-0.40114633368838609</v>
      </c>
      <c r="K196">
        <v>1.7305559299292299</v>
      </c>
      <c r="L196">
        <f>(Table2[[#This Row],[6M Return vs Nifty]]-AVERAGE(Table2[6M Return vs Nifty]))/_xlfn.STDEV.P(Table2[6M Return vs Nifty])</f>
        <v>-0.13140857559047361</v>
      </c>
      <c r="M196">
        <v>-0.20863710500750199</v>
      </c>
      <c r="N196">
        <f>(Table2[[#This Row],[1W Return vs Nifty]]-AVERAGE(Table2[1W Return vs Nifty]))/_xlfn.STDEV.P(Table2[1W Return vs Nifty])</f>
        <v>-0.78608432245027526</v>
      </c>
      <c r="O196">
        <v>2458.77</v>
      </c>
      <c r="P196">
        <v>2540.49498901989</v>
      </c>
      <c r="Q196">
        <v>2375.9953707350301</v>
      </c>
      <c r="R196">
        <v>48.641924975896799</v>
      </c>
      <c r="S196" s="1">
        <f>(Table2[[#This Row],[Close Price]]-Table2[[#This Row],[20D EMA]])/Table2[[#This Row],[20D EMA]]</f>
        <v>-9.8911244240006847E-3</v>
      </c>
      <c r="T196" s="1">
        <f>(Table2[[#This Row],[Close Price]]-Table2[[#This Row],[50D EMA]])/Table2[[#This Row],[50D EMA]]</f>
        <v>-4.1741861124788837E-2</v>
      </c>
      <c r="U196" s="1">
        <f>(Table2[[#This Row],[Close Price]]-Table2[[#This Row],[200D EMA]])/Table2[[#This Row],[200D EMA]]</f>
        <v>2.4602164627486805E-2</v>
      </c>
      <c r="V196">
        <v>0.72180567167703202</v>
      </c>
      <c r="W196">
        <v>2396.9</v>
      </c>
      <c r="X196">
        <v>2445</v>
      </c>
      <c r="Y196">
        <v>2396.9</v>
      </c>
      <c r="Z196">
        <v>2488.85</v>
      </c>
      <c r="AA196">
        <v>2356.9499999999998</v>
      </c>
      <c r="AB196">
        <v>2525</v>
      </c>
      <c r="AC196" s="1">
        <f>(Table2[[#This Row],[Close Price]]/Table2[[#This Row],[Day Low]])-1</f>
        <v>1.5666068672034683E-2</v>
      </c>
      <c r="AD196" s="1">
        <f>(Table2[[#This Row],[Day High]]/Table2[[#This Row],[Close Price]])-1</f>
        <v>4.3336277187866479E-3</v>
      </c>
      <c r="AE196" s="1">
        <f>(Table2[[#This Row],[Close Price]]/Table2[[#This Row],[Current Week Low]])-1</f>
        <v>1.5666068672034683E-2</v>
      </c>
      <c r="AF196" s="1">
        <f>(Table2[[#This Row],[Current Week High]]/Table2[[#This Row],[Close Price]])-1</f>
        <v>2.2345909753743287E-2</v>
      </c>
      <c r="AG196" s="1">
        <f>(Table2[[#This Row],[Close Price]]/Table2[[#This Row],[Current Month Low]])-1</f>
        <v>3.2881478181548296E-2</v>
      </c>
      <c r="AH196" s="1">
        <f>(Table2[[#This Row],[Current Month High]]/Table2[[#This Row],[Close Price]])-1</f>
        <v>3.7195259709585482E-2</v>
      </c>
      <c r="AI196">
        <v>21.505884285978301</v>
      </c>
      <c r="AJ196">
        <v>33.5738388521576</v>
      </c>
      <c r="AK196" t="str">
        <f>IF(AND(Table2[[#This Row],[20D EMA]]&gt;Table2[[#This Row],[50D EMA]],Table2[[#This Row],[50D EMA]]&gt;Table2[[#This Row],[200D EMA]]),"Uptrend","Downtrend/NoTrend")</f>
        <v>Downtrend/NoTrend</v>
      </c>
      <c r="AL196">
        <v>-0.03</v>
      </c>
      <c r="AM196" t="s">
        <v>3189</v>
      </c>
      <c r="AN196">
        <v>-1.06</v>
      </c>
      <c r="AO196" t="s">
        <v>3189</v>
      </c>
      <c r="AP196">
        <v>0.20870137042508899</v>
      </c>
      <c r="AQ196">
        <f>(Table2[[#This Row],[Sharpe Ratio]]-AVERAGE(Table2[Sharpe Ratio]))/_xlfn.STDEV.P(Table2[Sharpe Ratio])</f>
        <v>1.7224807827940893</v>
      </c>
      <c r="AR1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6">
        <f>_xlfn.RANK.AVG(Table2[[#This Row],[1Y Return vs Nifty Z-Score]],Table2[1Y Return vs Nifty Z-Score])</f>
        <v>353</v>
      </c>
      <c r="AT196">
        <f>_xlfn.RANK.AVG(Table2[[#This Row],[6M Return vs Nifty Z-Score]],Table2[6M Return vs Nifty Z-Score])</f>
        <v>339</v>
      </c>
      <c r="AU196">
        <f>_xlfn.RANK.AVG(Table2[[#This Row],[Sharpe Ratio Z-Score]],Table2[Sharpe Ratio Z-Score])</f>
        <v>26</v>
      </c>
      <c r="AV196">
        <f>(Table2[[#This Row],[Rank 1Y]]+Table2[[#This Row],[Rank 6M]]+Table2[[#This Row],[Rank Sharpe]])/3</f>
        <v>239.33333333333334</v>
      </c>
    </row>
    <row r="197" spans="1:48" x14ac:dyDescent="0.3">
      <c r="A197" t="s">
        <v>1686</v>
      </c>
      <c r="B197" t="s">
        <v>1687</v>
      </c>
      <c r="C197" t="s">
        <v>3150</v>
      </c>
      <c r="D197" t="s">
        <v>213</v>
      </c>
      <c r="E197">
        <v>5238.7493441249999</v>
      </c>
      <c r="F197">
        <v>7713.75</v>
      </c>
      <c r="G197">
        <v>63.149630080560797</v>
      </c>
      <c r="H197">
        <f>(Table2[[#This Row],[1Y Return vs Nifty]]-AVERAGE(Table2[1Y Return vs Nifty]))/_xlfn.STDEV.P(Table2[1Y Return vs Nifty])</f>
        <v>0.87925638221709801</v>
      </c>
      <c r="I197">
        <v>9.2060058219383691</v>
      </c>
      <c r="J197">
        <f>(Table2[[#This Row],[1M Return vs Nifty]]-AVERAGE(Table2[1M Return vs Nifty]))/_xlfn.STDEV.P(Table2[1M Return vs Nifty])</f>
        <v>0.55366062283222939</v>
      </c>
      <c r="K197">
        <v>-7.6347879394804599</v>
      </c>
      <c r="L197">
        <f>(Table2[[#This Row],[6M Return vs Nifty]]-AVERAGE(Table2[6M Return vs Nifty]))/_xlfn.STDEV.P(Table2[6M Return vs Nifty])</f>
        <v>-0.43749213673854198</v>
      </c>
      <c r="M197">
        <v>4.1563929337610697</v>
      </c>
      <c r="N197">
        <f>(Table2[[#This Row],[1W Return vs Nifty]]-AVERAGE(Table2[1W Return vs Nifty]))/_xlfn.STDEV.P(Table2[1W Return vs Nifty])</f>
        <v>5.7506270991161436E-2</v>
      </c>
      <c r="O197">
        <v>7343.37</v>
      </c>
      <c r="P197">
        <v>7410.5878218321104</v>
      </c>
      <c r="Q197">
        <v>7052.0361149688697</v>
      </c>
      <c r="R197">
        <v>71.863558576860598</v>
      </c>
      <c r="S197" s="1">
        <f>(Table2[[#This Row],[Close Price]]-Table2[[#This Row],[20D EMA]])/Table2[[#This Row],[20D EMA]]</f>
        <v>5.0437333267968266E-2</v>
      </c>
      <c r="T197" s="1">
        <f>(Table2[[#This Row],[Close Price]]-Table2[[#This Row],[50D EMA]])/Table2[[#This Row],[50D EMA]]</f>
        <v>4.0909329388790536E-2</v>
      </c>
      <c r="U197" s="1">
        <f>(Table2[[#This Row],[Close Price]]-Table2[[#This Row],[200D EMA]])/Table2[[#This Row],[200D EMA]]</f>
        <v>9.3833025560739261E-2</v>
      </c>
      <c r="V197">
        <v>0.80657374402811499</v>
      </c>
      <c r="W197">
        <v>7610.15</v>
      </c>
      <c r="X197">
        <v>7770</v>
      </c>
      <c r="Y197">
        <v>7184</v>
      </c>
      <c r="Z197">
        <v>7790</v>
      </c>
      <c r="AA197">
        <v>6700</v>
      </c>
      <c r="AB197">
        <v>7790</v>
      </c>
      <c r="AC197" s="1">
        <f>(Table2[[#This Row],[Close Price]]/Table2[[#This Row],[Day Low]])-1</f>
        <v>1.3613397896230728E-2</v>
      </c>
      <c r="AD197" s="1">
        <f>(Table2[[#This Row],[Day High]]/Table2[[#This Row],[Close Price]])-1</f>
        <v>7.2921730675741259E-3</v>
      </c>
      <c r="AE197" s="1">
        <f>(Table2[[#This Row],[Close Price]]/Table2[[#This Row],[Current Week Low]])-1</f>
        <v>7.374025612472157E-2</v>
      </c>
      <c r="AF197" s="1">
        <f>(Table2[[#This Row],[Current Week High]]/Table2[[#This Row],[Close Price]])-1</f>
        <v>9.8849457138228125E-3</v>
      </c>
      <c r="AG197" s="1">
        <f>(Table2[[#This Row],[Close Price]]/Table2[[#This Row],[Current Month Low]])-1</f>
        <v>0.15130597014925362</v>
      </c>
      <c r="AH197" s="1">
        <f>(Table2[[#This Row],[Current Month High]]/Table2[[#This Row],[Close Price]])-1</f>
        <v>9.8849457138228125E-3</v>
      </c>
      <c r="AI197">
        <v>17.749473343056199</v>
      </c>
      <c r="AJ197">
        <v>87.5</v>
      </c>
      <c r="AK197" t="str">
        <f>IF(AND(Table2[[#This Row],[20D EMA]]&gt;Table2[[#This Row],[50D EMA]],Table2[[#This Row],[50D EMA]]&gt;Table2[[#This Row],[200D EMA]]),"Uptrend","Downtrend/NoTrend")</f>
        <v>Downtrend/NoTrend</v>
      </c>
      <c r="AL197">
        <v>0.01</v>
      </c>
      <c r="AM197" t="s">
        <v>3188</v>
      </c>
      <c r="AN197">
        <v>9.48</v>
      </c>
      <c r="AO197" t="s">
        <v>3188</v>
      </c>
      <c r="AP197">
        <v>0.130066068906702</v>
      </c>
      <c r="AQ197">
        <f>(Table2[[#This Row],[Sharpe Ratio]]-AVERAGE(Table2[Sharpe Ratio]))/_xlfn.STDEV.P(Table2[Sharpe Ratio])</f>
        <v>0.81032999824151941</v>
      </c>
      <c r="AR1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7">
        <f>_xlfn.RANK.AVG(Table2[[#This Row],[1Y Return vs Nifty Z-Score]],Table2[1Y Return vs Nifty Z-Score])</f>
        <v>107</v>
      </c>
      <c r="AT197">
        <f>_xlfn.RANK.AVG(Table2[[#This Row],[6M Return vs Nifty Z-Score]],Table2[6M Return vs Nifty Z-Score])</f>
        <v>468</v>
      </c>
      <c r="AU197">
        <f>_xlfn.RANK.AVG(Table2[[#This Row],[Sharpe Ratio Z-Score]],Table2[Sharpe Ratio Z-Score])</f>
        <v>146</v>
      </c>
      <c r="AV197">
        <f>(Table2[[#This Row],[Rank 1Y]]+Table2[[#This Row],[Rank 6M]]+Table2[[#This Row],[Rank Sharpe]])/3</f>
        <v>240.33333333333334</v>
      </c>
    </row>
    <row r="198" spans="1:48" x14ac:dyDescent="0.3">
      <c r="A198" t="s">
        <v>1463</v>
      </c>
      <c r="B198" t="s">
        <v>1464</v>
      </c>
      <c r="C198" t="s">
        <v>3145</v>
      </c>
      <c r="D198" t="s">
        <v>46</v>
      </c>
      <c r="E198">
        <v>7193.2495170880002</v>
      </c>
      <c r="F198">
        <v>42.82</v>
      </c>
      <c r="G198">
        <v>25.054164661283401</v>
      </c>
      <c r="H198">
        <f>(Table2[[#This Row],[1Y Return vs Nifty]]-AVERAGE(Table2[1Y Return vs Nifty]))/_xlfn.STDEV.P(Table2[1Y Return vs Nifty])</f>
        <v>0.14162492915498137</v>
      </c>
      <c r="I198">
        <v>13.852517686333499</v>
      </c>
      <c r="J198">
        <f>(Table2[[#This Row],[1M Return vs Nifty]]-AVERAGE(Table2[1M Return vs Nifty]))/_xlfn.STDEV.P(Table2[1M Return vs Nifty])</f>
        <v>1.01138366083446</v>
      </c>
      <c r="K198">
        <v>6.58417892037426</v>
      </c>
      <c r="L198">
        <f>(Table2[[#This Row],[6M Return vs Nifty]]-AVERAGE(Table2[6M Return vs Nifty]))/_xlfn.STDEV.P(Table2[6M Return vs Nifty])</f>
        <v>2.7220325825315257E-2</v>
      </c>
      <c r="M198">
        <v>18.2268530698592</v>
      </c>
      <c r="N198">
        <f>(Table2[[#This Row],[1W Return vs Nifty]]-AVERAGE(Table2[1W Return vs Nifty]))/_xlfn.STDEV.P(Table2[1W Return vs Nifty])</f>
        <v>2.7767791536019968</v>
      </c>
      <c r="O198">
        <v>38.96</v>
      </c>
      <c r="P198">
        <v>40.485787328371899</v>
      </c>
      <c r="Q198">
        <v>40.167326677316197</v>
      </c>
      <c r="R198">
        <v>77.886008890157299</v>
      </c>
      <c r="S198" s="1">
        <f>(Table2[[#This Row],[Close Price]]-Table2[[#This Row],[20D EMA]])/Table2[[#This Row],[20D EMA]]</f>
        <v>9.9075975359342899E-2</v>
      </c>
      <c r="T198" s="1">
        <f>(Table2[[#This Row],[Close Price]]-Table2[[#This Row],[50D EMA]])/Table2[[#This Row],[50D EMA]]</f>
        <v>5.7655113699426969E-2</v>
      </c>
      <c r="U198" s="1">
        <f>(Table2[[#This Row],[Close Price]]-Table2[[#This Row],[200D EMA]])/Table2[[#This Row],[200D EMA]]</f>
        <v>6.604057432036807E-2</v>
      </c>
      <c r="V198">
        <v>1.1865615400554601</v>
      </c>
      <c r="W198">
        <v>42.2</v>
      </c>
      <c r="X198">
        <v>43.3</v>
      </c>
      <c r="Y198">
        <v>37.01</v>
      </c>
      <c r="Z198">
        <v>43.39</v>
      </c>
      <c r="AA198">
        <v>34.520000000000003</v>
      </c>
      <c r="AB198">
        <v>43.39</v>
      </c>
      <c r="AC198" s="1">
        <f>(Table2[[#This Row],[Close Price]]/Table2[[#This Row],[Day Low]])-1</f>
        <v>1.4691943127961959E-2</v>
      </c>
      <c r="AD198" s="1">
        <f>(Table2[[#This Row],[Day High]]/Table2[[#This Row],[Close Price]])-1</f>
        <v>1.1209715086408112E-2</v>
      </c>
      <c r="AE198" s="1">
        <f>(Table2[[#This Row],[Close Price]]/Table2[[#This Row],[Current Week Low]])-1</f>
        <v>0.15698459875709281</v>
      </c>
      <c r="AF198" s="1">
        <f>(Table2[[#This Row],[Current Week High]]/Table2[[#This Row],[Close Price]])-1</f>
        <v>1.3311536665109758E-2</v>
      </c>
      <c r="AG198" s="1">
        <f>(Table2[[#This Row],[Close Price]]/Table2[[#This Row],[Current Month Low]])-1</f>
        <v>0.24044032444959429</v>
      </c>
      <c r="AH198" s="1">
        <f>(Table2[[#This Row],[Current Month High]]/Table2[[#This Row],[Close Price]])-1</f>
        <v>1.3311536665109758E-2</v>
      </c>
      <c r="AI198">
        <v>34.2830453059318</v>
      </c>
      <c r="AJ198">
        <v>61.031401727756403</v>
      </c>
      <c r="AK198" t="str">
        <f>IF(AND(Table2[[#This Row],[20D EMA]]&gt;Table2[[#This Row],[50D EMA]],Table2[[#This Row],[50D EMA]]&gt;Table2[[#This Row],[200D EMA]]),"Uptrend","Downtrend/NoTrend")</f>
        <v>Downtrend/NoTrend</v>
      </c>
      <c r="AL198">
        <v>-0.02</v>
      </c>
      <c r="AM198" t="s">
        <v>3189</v>
      </c>
      <c r="AN198">
        <v>14.52</v>
      </c>
      <c r="AO198" t="s">
        <v>3188</v>
      </c>
      <c r="AP198">
        <v>0.11828684684516901</v>
      </c>
      <c r="AQ198">
        <f>(Table2[[#This Row],[Sharpe Ratio]]-AVERAGE(Table2[Sharpe Ratio]))/_xlfn.STDEV.P(Table2[Sharpe Ratio])</f>
        <v>0.67369382546186873</v>
      </c>
      <c r="AR1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8">
        <f>_xlfn.RANK.AVG(Table2[[#This Row],[1Y Return vs Nifty Z-Score]],Table2[1Y Return vs Nifty Z-Score])</f>
        <v>261</v>
      </c>
      <c r="AT198">
        <f>_xlfn.RANK.AVG(Table2[[#This Row],[6M Return vs Nifty Z-Score]],Table2[6M Return vs Nifty Z-Score])</f>
        <v>286</v>
      </c>
      <c r="AU198">
        <f>_xlfn.RANK.AVG(Table2[[#This Row],[Sharpe Ratio Z-Score]],Table2[Sharpe Ratio Z-Score])</f>
        <v>177</v>
      </c>
      <c r="AV198">
        <f>(Table2[[#This Row],[Rank 1Y]]+Table2[[#This Row],[Rank 6M]]+Table2[[#This Row],[Rank Sharpe]])/3</f>
        <v>241.33333333333334</v>
      </c>
    </row>
    <row r="199" spans="1:48" x14ac:dyDescent="0.3">
      <c r="A199" t="s">
        <v>1095</v>
      </c>
      <c r="B199" t="s">
        <v>1096</v>
      </c>
      <c r="C199" t="s">
        <v>3147</v>
      </c>
      <c r="D199" t="s">
        <v>213</v>
      </c>
      <c r="E199">
        <v>11659.345544604999</v>
      </c>
      <c r="F199">
        <v>495.55</v>
      </c>
      <c r="G199">
        <v>13.972434820108299</v>
      </c>
      <c r="H199">
        <f>(Table2[[#This Row],[1Y Return vs Nifty]]-AVERAGE(Table2[1Y Return vs Nifty]))/_xlfn.STDEV.P(Table2[1Y Return vs Nifty])</f>
        <v>-7.2947393173214026E-2</v>
      </c>
      <c r="I199">
        <v>0.50028711751925903</v>
      </c>
      <c r="J199">
        <f>(Table2[[#This Row],[1M Return vs Nifty]]-AVERAGE(Table2[1M Return vs Nifty]))/_xlfn.STDEV.P(Table2[1M Return vs Nifty])</f>
        <v>-0.30393064771073064</v>
      </c>
      <c r="K199">
        <v>10.7167739719193</v>
      </c>
      <c r="L199">
        <f>(Table2[[#This Row],[6M Return vs Nifty]]-AVERAGE(Table2[6M Return vs Nifty]))/_xlfn.STDEV.P(Table2[6M Return vs Nifty])</f>
        <v>0.1622841769553775</v>
      </c>
      <c r="M199">
        <v>3.4568694386294698</v>
      </c>
      <c r="N199">
        <f>(Table2[[#This Row],[1W Return vs Nifty]]-AVERAGE(Table2[1W Return vs Nifty]))/_xlfn.STDEV.P(Table2[1W Return vs Nifty])</f>
        <v>-7.7684423034571307E-2</v>
      </c>
      <c r="O199">
        <v>499.26</v>
      </c>
      <c r="P199">
        <v>516.22398468848996</v>
      </c>
      <c r="Q199">
        <v>479.853876769284</v>
      </c>
      <c r="R199">
        <v>50.702556568849403</v>
      </c>
      <c r="S199" s="1">
        <f>(Table2[[#This Row],[Close Price]]-Table2[[#This Row],[20D EMA]])/Table2[[#This Row],[20D EMA]]</f>
        <v>-7.4309978768577088E-3</v>
      </c>
      <c r="T199" s="1">
        <f>(Table2[[#This Row],[Close Price]]-Table2[[#This Row],[50D EMA]])/Table2[[#This Row],[50D EMA]]</f>
        <v>-4.0048477602150655E-2</v>
      </c>
      <c r="U199" s="1">
        <f>(Table2[[#This Row],[Close Price]]-Table2[[#This Row],[200D EMA]])/Table2[[#This Row],[200D EMA]]</f>
        <v>3.2710214485279193E-2</v>
      </c>
      <c r="V199">
        <v>0.41729869731552599</v>
      </c>
      <c r="W199">
        <v>490.55</v>
      </c>
      <c r="X199">
        <v>500.9</v>
      </c>
      <c r="Y199">
        <v>472.1</v>
      </c>
      <c r="Z199">
        <v>505.65</v>
      </c>
      <c r="AA199">
        <v>470.15</v>
      </c>
      <c r="AB199">
        <v>537.79999999999995</v>
      </c>
      <c r="AC199" s="1">
        <f>(Table2[[#This Row],[Close Price]]/Table2[[#This Row],[Day Low]])-1</f>
        <v>1.0192640913260664E-2</v>
      </c>
      <c r="AD199" s="1">
        <f>(Table2[[#This Row],[Day High]]/Table2[[#This Row],[Close Price]])-1</f>
        <v>1.07960851579052E-2</v>
      </c>
      <c r="AE199" s="1">
        <f>(Table2[[#This Row],[Close Price]]/Table2[[#This Row],[Current Week Low]])-1</f>
        <v>4.9671679728870988E-2</v>
      </c>
      <c r="AF199" s="1">
        <f>(Table2[[#This Row],[Current Week High]]/Table2[[#This Row],[Close Price]])-1</f>
        <v>2.0381394410251108E-2</v>
      </c>
      <c r="AG199" s="1">
        <f>(Table2[[#This Row],[Close Price]]/Table2[[#This Row],[Current Month Low]])-1</f>
        <v>5.4025311070934778E-2</v>
      </c>
      <c r="AH199" s="1">
        <f>(Table2[[#This Row],[Current Month High]]/Table2[[#This Row],[Close Price]])-1</f>
        <v>8.5258803349813173E-2</v>
      </c>
      <c r="AI199">
        <v>31.570981737463399</v>
      </c>
      <c r="AJ199">
        <v>46.352628470171297</v>
      </c>
      <c r="AK199" t="str">
        <f>IF(AND(Table2[[#This Row],[20D EMA]]&gt;Table2[[#This Row],[50D EMA]],Table2[[#This Row],[50D EMA]]&gt;Table2[[#This Row],[200D EMA]]),"Uptrend","Downtrend/NoTrend")</f>
        <v>Downtrend/NoTrend</v>
      </c>
      <c r="AL199">
        <v>0</v>
      </c>
      <c r="AM199" t="s">
        <v>3187</v>
      </c>
      <c r="AN199">
        <v>-0.79</v>
      </c>
      <c r="AO199" t="s">
        <v>3189</v>
      </c>
      <c r="AP199">
        <v>0.123889499385265</v>
      </c>
      <c r="AQ199">
        <f>(Table2[[#This Row],[Sharpe Ratio]]-AVERAGE(Table2[Sharpe Ratio]))/_xlfn.STDEV.P(Table2[Sharpe Ratio])</f>
        <v>0.73868326164822384</v>
      </c>
      <c r="AR1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9">
        <f>_xlfn.RANK.AVG(Table2[[#This Row],[1Y Return vs Nifty Z-Score]],Table2[1Y Return vs Nifty Z-Score])</f>
        <v>327</v>
      </c>
      <c r="AT199">
        <f>_xlfn.RANK.AVG(Table2[[#This Row],[6M Return vs Nifty Z-Score]],Table2[6M Return vs Nifty Z-Score])</f>
        <v>243</v>
      </c>
      <c r="AU199">
        <f>_xlfn.RANK.AVG(Table2[[#This Row],[Sharpe Ratio Z-Score]],Table2[Sharpe Ratio Z-Score])</f>
        <v>158</v>
      </c>
      <c r="AV199">
        <f>(Table2[[#This Row],[Rank 1Y]]+Table2[[#This Row],[Rank 6M]]+Table2[[#This Row],[Rank Sharpe]])/3</f>
        <v>242.66666666666666</v>
      </c>
    </row>
    <row r="200" spans="1:48" x14ac:dyDescent="0.3">
      <c r="A200" t="s">
        <v>1674</v>
      </c>
      <c r="B200" t="s">
        <v>1675</v>
      </c>
      <c r="C200" t="s">
        <v>3140</v>
      </c>
      <c r="D200" t="s">
        <v>266</v>
      </c>
      <c r="E200">
        <v>5442.3395305249996</v>
      </c>
      <c r="F200">
        <v>1105.25</v>
      </c>
      <c r="G200">
        <v>39.234610181582703</v>
      </c>
      <c r="H200">
        <f>(Table2[[#This Row],[1Y Return vs Nifty]]-AVERAGE(Table2[1Y Return vs Nifty]))/_xlfn.STDEV.P(Table2[1Y Return vs Nifty])</f>
        <v>0.41619678486234141</v>
      </c>
      <c r="I200">
        <v>-0.57708751942052094</v>
      </c>
      <c r="J200">
        <f>(Table2[[#This Row],[1M Return vs Nifty]]-AVERAGE(Table2[1M Return vs Nifty]))/_xlfn.STDEV.P(Table2[1M Return vs Nifty])</f>
        <v>-0.41006169962203831</v>
      </c>
      <c r="K200">
        <v>8.4504406497708402</v>
      </c>
      <c r="L200">
        <f>(Table2[[#This Row],[6M Return vs Nifty]]-AVERAGE(Table2[6M Return vs Nifty]))/_xlfn.STDEV.P(Table2[6M Return vs Nifty])</f>
        <v>8.8214566307385625E-2</v>
      </c>
      <c r="M200">
        <v>5.2218189637855801</v>
      </c>
      <c r="N200">
        <f>(Table2[[#This Row],[1W Return vs Nifty]]-AVERAGE(Table2[1W Return vs Nifty]))/_xlfn.STDEV.P(Table2[1W Return vs Nifty])</f>
        <v>0.26341169866374819</v>
      </c>
      <c r="O200">
        <v>1125.01</v>
      </c>
      <c r="P200">
        <v>1196.9588516767999</v>
      </c>
      <c r="Q200">
        <v>1108.6552726289201</v>
      </c>
      <c r="R200">
        <v>48.991966949059702</v>
      </c>
      <c r="S200" s="1">
        <f>(Table2[[#This Row],[Close Price]]-Table2[[#This Row],[20D EMA]])/Table2[[#This Row],[20D EMA]]</f>
        <v>-1.7564288317437171E-2</v>
      </c>
      <c r="T200" s="1">
        <f>(Table2[[#This Row],[Close Price]]-Table2[[#This Row],[50D EMA]])/Table2[[#This Row],[50D EMA]]</f>
        <v>-7.6618215862914979E-2</v>
      </c>
      <c r="U200" s="1">
        <f>(Table2[[#This Row],[Close Price]]-Table2[[#This Row],[200D EMA]])/Table2[[#This Row],[200D EMA]]</f>
        <v>-3.071534238812831E-3</v>
      </c>
      <c r="V200">
        <v>0.96890457890301596</v>
      </c>
      <c r="W200">
        <v>1092.2</v>
      </c>
      <c r="X200">
        <v>1118.95</v>
      </c>
      <c r="Y200">
        <v>1029</v>
      </c>
      <c r="Z200">
        <v>1143.55</v>
      </c>
      <c r="AA200">
        <v>999.8</v>
      </c>
      <c r="AB200">
        <v>1280</v>
      </c>
      <c r="AC200" s="1">
        <f>(Table2[[#This Row],[Close Price]]/Table2[[#This Row],[Day Low]])-1</f>
        <v>1.1948361106024485E-2</v>
      </c>
      <c r="AD200" s="1">
        <f>(Table2[[#This Row],[Day High]]/Table2[[#This Row],[Close Price]])-1</f>
        <v>1.2395385659353053E-2</v>
      </c>
      <c r="AE200" s="1">
        <f>(Table2[[#This Row],[Close Price]]/Table2[[#This Row],[Current Week Low]])-1</f>
        <v>7.4101068999028241E-2</v>
      </c>
      <c r="AF200" s="1">
        <f>(Table2[[#This Row],[Current Week High]]/Table2[[#This Row],[Close Price]])-1</f>
        <v>3.4652793485636657E-2</v>
      </c>
      <c r="AG200" s="1">
        <f>(Table2[[#This Row],[Close Price]]/Table2[[#This Row],[Current Month Low]])-1</f>
        <v>0.10547109421884371</v>
      </c>
      <c r="AH200" s="1">
        <f>(Table2[[#This Row],[Current Month High]]/Table2[[#This Row],[Close Price]])-1</f>
        <v>0.15810902510744174</v>
      </c>
      <c r="AI200">
        <v>36.9418683555756</v>
      </c>
      <c r="AJ200">
        <v>74.867494660232595</v>
      </c>
      <c r="AK200" t="str">
        <f>IF(AND(Table2[[#This Row],[20D EMA]]&gt;Table2[[#This Row],[50D EMA]],Table2[[#This Row],[50D EMA]]&gt;Table2[[#This Row],[200D EMA]]),"Uptrend","Downtrend/NoTrend")</f>
        <v>Downtrend/NoTrend</v>
      </c>
      <c r="AL200">
        <v>-0.13</v>
      </c>
      <c r="AM200" t="s">
        <v>3189</v>
      </c>
      <c r="AN200">
        <v>-6.3</v>
      </c>
      <c r="AO200" t="s">
        <v>3189</v>
      </c>
      <c r="AP200">
        <v>8.2393605673153E-2</v>
      </c>
      <c r="AQ200">
        <f>(Table2[[#This Row],[Sharpe Ratio]]-AVERAGE(Table2[Sharpe Ratio]))/_xlfn.STDEV.P(Table2[Sharpe Ratio])</f>
        <v>0.25734076948059903</v>
      </c>
      <c r="AR2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0">
        <f>_xlfn.RANK.AVG(Table2[[#This Row],[1Y Return vs Nifty Z-Score]],Table2[1Y Return vs Nifty Z-Score])</f>
        <v>182</v>
      </c>
      <c r="AT200">
        <f>_xlfn.RANK.AVG(Table2[[#This Row],[6M Return vs Nifty Z-Score]],Table2[6M Return vs Nifty Z-Score])</f>
        <v>267</v>
      </c>
      <c r="AU200">
        <f>_xlfn.RANK.AVG(Table2[[#This Row],[Sharpe Ratio Z-Score]],Table2[Sharpe Ratio Z-Score])</f>
        <v>281</v>
      </c>
      <c r="AV200">
        <f>(Table2[[#This Row],[Rank 1Y]]+Table2[[#This Row],[Rank 6M]]+Table2[[#This Row],[Rank Sharpe]])/3</f>
        <v>243.33333333333334</v>
      </c>
    </row>
    <row r="201" spans="1:48" x14ac:dyDescent="0.3">
      <c r="A201" t="s">
        <v>646</v>
      </c>
      <c r="B201" t="s">
        <v>647</v>
      </c>
      <c r="C201" t="s">
        <v>3150</v>
      </c>
      <c r="D201" t="s">
        <v>269</v>
      </c>
      <c r="E201">
        <v>28249.35986964</v>
      </c>
      <c r="F201">
        <v>1242.1500000000001</v>
      </c>
      <c r="G201">
        <v>167.361129966123</v>
      </c>
      <c r="H201">
        <f>(Table2[[#This Row],[1Y Return vs Nifty]]-AVERAGE(Table2[1Y Return vs Nifty]))/_xlfn.STDEV.P(Table2[1Y Return vs Nifty])</f>
        <v>2.8970734436532761</v>
      </c>
      <c r="I201">
        <v>25.574882227786102</v>
      </c>
      <c r="J201">
        <f>(Table2[[#This Row],[1M Return vs Nifty]]-AVERAGE(Table2[1M Return vs Nifty]))/_xlfn.STDEV.P(Table2[1M Return vs Nifty])</f>
        <v>2.166141566780706</v>
      </c>
      <c r="K201">
        <v>18.760181224355499</v>
      </c>
      <c r="L201">
        <f>(Table2[[#This Row],[6M Return vs Nifty]]-AVERAGE(Table2[6M Return vs Nifty]))/_xlfn.STDEV.P(Table2[6M Return vs Nifty])</f>
        <v>0.42516344438211134</v>
      </c>
      <c r="M201">
        <v>1.8684507482694599</v>
      </c>
      <c r="N201">
        <f>(Table2[[#This Row],[1W Return vs Nifty]]-AVERAGE(Table2[1W Return vs Nifty]))/_xlfn.STDEV.P(Table2[1W Return vs Nifty])</f>
        <v>-0.38466399791334899</v>
      </c>
      <c r="O201">
        <v>1168.25</v>
      </c>
      <c r="P201">
        <v>1140.5358797608901</v>
      </c>
      <c r="Q201">
        <v>979.91208429316498</v>
      </c>
      <c r="R201">
        <v>68.727893891781605</v>
      </c>
      <c r="S201" s="1">
        <f>(Table2[[#This Row],[Close Price]]-Table2[[#This Row],[20D EMA]])/Table2[[#This Row],[20D EMA]]</f>
        <v>6.3257008345816476E-2</v>
      </c>
      <c r="T201" s="1">
        <f>(Table2[[#This Row],[Close Price]]-Table2[[#This Row],[50D EMA]])/Table2[[#This Row],[50D EMA]]</f>
        <v>8.9093313101568594E-2</v>
      </c>
      <c r="U201" s="1">
        <f>(Table2[[#This Row],[Close Price]]-Table2[[#This Row],[200D EMA]])/Table2[[#This Row],[200D EMA]]</f>
        <v>0.2676137175060902</v>
      </c>
      <c r="V201">
        <v>2.10475552173004</v>
      </c>
      <c r="W201">
        <v>1231</v>
      </c>
      <c r="X201">
        <v>1268</v>
      </c>
      <c r="Y201">
        <v>1195.4000000000001</v>
      </c>
      <c r="Z201">
        <v>1279.5999999999999</v>
      </c>
      <c r="AA201">
        <v>1033.0999999999999</v>
      </c>
      <c r="AB201">
        <v>1279.5999999999999</v>
      </c>
      <c r="AC201" s="1">
        <f>(Table2[[#This Row],[Close Price]]/Table2[[#This Row],[Day Low]])-1</f>
        <v>9.0576766856216295E-3</v>
      </c>
      <c r="AD201" s="1">
        <f>(Table2[[#This Row],[Day High]]/Table2[[#This Row],[Close Price]])-1</f>
        <v>2.0810691140361381E-2</v>
      </c>
      <c r="AE201" s="1">
        <f>(Table2[[#This Row],[Close Price]]/Table2[[#This Row],[Current Week Low]])-1</f>
        <v>3.910824828509285E-2</v>
      </c>
      <c r="AF201" s="1">
        <f>(Table2[[#This Row],[Current Week High]]/Table2[[#This Row],[Close Price]])-1</f>
        <v>3.0149337841645307E-2</v>
      </c>
      <c r="AG201" s="1">
        <f>(Table2[[#This Row],[Close Price]]/Table2[[#This Row],[Current Month Low]])-1</f>
        <v>0.20235214403252377</v>
      </c>
      <c r="AH201" s="1">
        <f>(Table2[[#This Row],[Current Month High]]/Table2[[#This Row],[Close Price]])-1</f>
        <v>3.0149337841645307E-2</v>
      </c>
      <c r="AI201">
        <v>16.7290584873002</v>
      </c>
      <c r="AJ201">
        <v>237.54076086956499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0.15</v>
      </c>
      <c r="AM201" t="s">
        <v>3188</v>
      </c>
      <c r="AN201">
        <v>11.26</v>
      </c>
      <c r="AO201" t="s">
        <v>3188</v>
      </c>
      <c r="AQ201">
        <f>(Table2[[#This Row],[Sharpe Ratio]]-AVERAGE(Table2[Sharpe Ratio]))/_xlfn.STDEV.P(Table2[Sharpe Ratio])</f>
        <v>-0.698405448893197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4.4053090080095467</v>
      </c>
      <c r="AS201">
        <f>_xlfn.RANK.AVG(Table2[[#This Row],[1Y Return vs Nifty Z-Score]],Table2[1Y Return vs Nifty Z-Score])</f>
        <v>16</v>
      </c>
      <c r="AT201">
        <f>_xlfn.RANK.AVG(Table2[[#This Row],[6M Return vs Nifty Z-Score]],Table2[6M Return vs Nifty Z-Score])</f>
        <v>179</v>
      </c>
      <c r="AU201">
        <f>_xlfn.RANK.AVG(Table2[[#This Row],[Sharpe Ratio Z-Score]],Table2[Sharpe Ratio Z-Score])</f>
        <v>538</v>
      </c>
      <c r="AV201">
        <f>(Table2[[#This Row],[Rank 1Y]]+Table2[[#This Row],[Rank 6M]]+Table2[[#This Row],[Rank Sharpe]])/3</f>
        <v>244.33333333333334</v>
      </c>
    </row>
    <row r="202" spans="1:48" x14ac:dyDescent="0.3">
      <c r="A202" t="s">
        <v>1209</v>
      </c>
      <c r="B202" t="s">
        <v>1210</v>
      </c>
      <c r="C202" t="s">
        <v>573</v>
      </c>
      <c r="D202" t="s">
        <v>457</v>
      </c>
      <c r="E202">
        <v>9911.7330503800003</v>
      </c>
      <c r="F202">
        <v>378.7</v>
      </c>
      <c r="G202">
        <v>52.108213680646301</v>
      </c>
      <c r="H202">
        <f>(Table2[[#This Row],[1Y Return vs Nifty]]-AVERAGE(Table2[1Y Return vs Nifty]))/_xlfn.STDEV.P(Table2[1Y Return vs Nifty])</f>
        <v>0.66546463736519057</v>
      </c>
      <c r="I202">
        <v>3.4105686152910599</v>
      </c>
      <c r="J202">
        <f>(Table2[[#This Row],[1M Return vs Nifty]]-AVERAGE(Table2[1M Return vs Nifty]))/_xlfn.STDEV.P(Table2[1M Return vs Nifty])</f>
        <v>-1.7241852442756035E-2</v>
      </c>
      <c r="K202">
        <v>-7.4876976926065604</v>
      </c>
      <c r="L202">
        <f>(Table2[[#This Row],[6M Return vs Nifty]]-AVERAGE(Table2[6M Return vs Nifty]))/_xlfn.STDEV.P(Table2[6M Return vs Nifty])</f>
        <v>-0.43268484859182826</v>
      </c>
      <c r="M202">
        <v>5.0153776989958301</v>
      </c>
      <c r="N202">
        <f>(Table2[[#This Row],[1W Return vs Nifty]]-AVERAGE(Table2[1W Return vs Nifty]))/_xlfn.STDEV.P(Table2[1W Return vs Nifty])</f>
        <v>0.22351462864864327</v>
      </c>
      <c r="O202">
        <v>363.86</v>
      </c>
      <c r="P202">
        <v>366.052528116676</v>
      </c>
      <c r="Q202">
        <v>341.48071378972099</v>
      </c>
      <c r="R202">
        <v>63.260281021330897</v>
      </c>
      <c r="S202" s="1">
        <f>(Table2[[#This Row],[Close Price]]-Table2[[#This Row],[20D EMA]])/Table2[[#This Row],[20D EMA]]</f>
        <v>4.0784917275875264E-2</v>
      </c>
      <c r="T202" s="1">
        <f>(Table2[[#This Row],[Close Price]]-Table2[[#This Row],[50D EMA]])/Table2[[#This Row],[50D EMA]]</f>
        <v>3.45509753706515E-2</v>
      </c>
      <c r="U202" s="1">
        <f>(Table2[[#This Row],[Close Price]]-Table2[[#This Row],[200D EMA]])/Table2[[#This Row],[200D EMA]]</f>
        <v>0.10899381636292967</v>
      </c>
      <c r="V202">
        <v>0.96919543337403002</v>
      </c>
      <c r="W202">
        <v>365.7</v>
      </c>
      <c r="X202">
        <v>381.1</v>
      </c>
      <c r="Y202">
        <v>364.35</v>
      </c>
      <c r="Z202">
        <v>386.2</v>
      </c>
      <c r="AA202">
        <v>332.5</v>
      </c>
      <c r="AB202">
        <v>386.2</v>
      </c>
      <c r="AC202" s="1">
        <f>(Table2[[#This Row],[Close Price]]/Table2[[#This Row],[Day Low]])-1</f>
        <v>3.5548263604046948E-2</v>
      </c>
      <c r="AD202" s="1">
        <f>(Table2[[#This Row],[Day High]]/Table2[[#This Row],[Close Price]])-1</f>
        <v>6.3374702931080495E-3</v>
      </c>
      <c r="AE202" s="1">
        <f>(Table2[[#This Row],[Close Price]]/Table2[[#This Row],[Current Week Low]])-1</f>
        <v>3.9385206532180472E-2</v>
      </c>
      <c r="AF202" s="1">
        <f>(Table2[[#This Row],[Current Week High]]/Table2[[#This Row],[Close Price]])-1</f>
        <v>1.9804594665962405E-2</v>
      </c>
      <c r="AG202" s="1">
        <f>(Table2[[#This Row],[Close Price]]/Table2[[#This Row],[Current Month Low]])-1</f>
        <v>0.13894736842105271</v>
      </c>
      <c r="AH202" s="1">
        <f>(Table2[[#This Row],[Current Month High]]/Table2[[#This Row],[Close Price]])-1</f>
        <v>1.9804594665962405E-2</v>
      </c>
      <c r="AI202">
        <v>11.249009770266699</v>
      </c>
      <c r="AJ202">
        <v>77.543366150961006</v>
      </c>
      <c r="AK202" t="str">
        <f>IF(AND(Table2[[#This Row],[20D EMA]]&gt;Table2[[#This Row],[50D EMA]],Table2[[#This Row],[50D EMA]]&gt;Table2[[#This Row],[200D EMA]]),"Uptrend","Downtrend/NoTrend")</f>
        <v>Downtrend/NoTrend</v>
      </c>
      <c r="AL202">
        <v>0</v>
      </c>
      <c r="AM202" t="s">
        <v>3187</v>
      </c>
      <c r="AN202">
        <v>5.24</v>
      </c>
      <c r="AO202" t="s">
        <v>3188</v>
      </c>
      <c r="AP202">
        <v>0.13688897538960301</v>
      </c>
      <c r="AQ202">
        <f>(Table2[[#This Row],[Sharpe Ratio]]-AVERAGE(Table2[Sharpe Ratio]))/_xlfn.STDEV.P(Table2[Sharpe Ratio])</f>
        <v>0.88947408977719888</v>
      </c>
      <c r="AR2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2">
        <f>_xlfn.RANK.AVG(Table2[[#This Row],[1Y Return vs Nifty Z-Score]],Table2[1Y Return vs Nifty Z-Score])</f>
        <v>136</v>
      </c>
      <c r="AT202">
        <f>_xlfn.RANK.AVG(Table2[[#This Row],[6M Return vs Nifty Z-Score]],Table2[6M Return vs Nifty Z-Score])</f>
        <v>465</v>
      </c>
      <c r="AU202">
        <f>_xlfn.RANK.AVG(Table2[[#This Row],[Sharpe Ratio Z-Score]],Table2[Sharpe Ratio Z-Score])</f>
        <v>132</v>
      </c>
      <c r="AV202">
        <f>(Table2[[#This Row],[Rank 1Y]]+Table2[[#This Row],[Rank 6M]]+Table2[[#This Row],[Rank Sharpe]])/3</f>
        <v>244.33333333333334</v>
      </c>
    </row>
    <row r="203" spans="1:48" x14ac:dyDescent="0.3">
      <c r="A203" t="s">
        <v>494</v>
      </c>
      <c r="B203" t="s">
        <v>495</v>
      </c>
      <c r="C203" t="s">
        <v>3142</v>
      </c>
      <c r="D203" t="s">
        <v>208</v>
      </c>
      <c r="E203">
        <v>43415.489561249997</v>
      </c>
      <c r="F203">
        <v>685.5</v>
      </c>
      <c r="G203">
        <v>48.452693099693398</v>
      </c>
      <c r="H203">
        <f>(Table2[[#This Row],[1Y Return vs Nifty]]-AVERAGE(Table2[1Y Return vs Nifty]))/_xlfn.STDEV.P(Table2[1Y Return vs Nifty])</f>
        <v>0.59468385208930596</v>
      </c>
      <c r="I203">
        <v>4.2836573267838904</v>
      </c>
      <c r="J203">
        <f>(Table2[[#This Row],[1M Return vs Nifty]]-AVERAGE(Table2[1M Return vs Nifty]))/_xlfn.STDEV.P(Table2[1M Return vs Nifty])</f>
        <v>6.8765205998700119E-2</v>
      </c>
      <c r="K203">
        <v>6.80056546545927</v>
      </c>
      <c r="L203">
        <f>(Table2[[#This Row],[6M Return vs Nifty]]-AVERAGE(Table2[6M Return vs Nifty]))/_xlfn.STDEV.P(Table2[6M Return vs Nifty])</f>
        <v>3.4292395492771216E-2</v>
      </c>
      <c r="M203">
        <v>1.39596991053818</v>
      </c>
      <c r="N203">
        <f>(Table2[[#This Row],[1W Return vs Nifty]]-AVERAGE(Table2[1W Return vs Nifty]))/_xlfn.STDEV.P(Table2[1W Return vs Nifty])</f>
        <v>-0.47597617371772949</v>
      </c>
      <c r="O203">
        <v>690.85</v>
      </c>
      <c r="P203">
        <v>685.42274139237702</v>
      </c>
      <c r="Q203">
        <v>613.90925564445104</v>
      </c>
      <c r="R203">
        <v>45.693051912855999</v>
      </c>
      <c r="S203" s="1">
        <f>(Table2[[#This Row],[Close Price]]-Table2[[#This Row],[20D EMA]])/Table2[[#This Row],[20D EMA]]</f>
        <v>-7.7440833755518888E-3</v>
      </c>
      <c r="T203" s="1">
        <f>(Table2[[#This Row],[Close Price]]-Table2[[#This Row],[50D EMA]])/Table2[[#This Row],[50D EMA]]</f>
        <v>1.1271672641913777E-4</v>
      </c>
      <c r="U203" s="1">
        <f>(Table2[[#This Row],[Close Price]]-Table2[[#This Row],[200D EMA]])/Table2[[#This Row],[200D EMA]]</f>
        <v>0.11661453821932788</v>
      </c>
      <c r="V203">
        <v>0.55831655111961298</v>
      </c>
      <c r="W203">
        <v>678.5</v>
      </c>
      <c r="X203">
        <v>696.45</v>
      </c>
      <c r="Y203">
        <v>678.5</v>
      </c>
      <c r="Z203">
        <v>716.9</v>
      </c>
      <c r="AA203">
        <v>660.9</v>
      </c>
      <c r="AB203">
        <v>745</v>
      </c>
      <c r="AC203" s="1">
        <f>(Table2[[#This Row],[Close Price]]/Table2[[#This Row],[Day Low]])-1</f>
        <v>1.0316875460574693E-2</v>
      </c>
      <c r="AD203" s="1">
        <f>(Table2[[#This Row],[Day High]]/Table2[[#This Row],[Close Price]])-1</f>
        <v>1.5973741794310881E-2</v>
      </c>
      <c r="AE203" s="1">
        <f>(Table2[[#This Row],[Close Price]]/Table2[[#This Row],[Current Week Low]])-1</f>
        <v>1.0316875460574693E-2</v>
      </c>
      <c r="AF203" s="1">
        <f>(Table2[[#This Row],[Current Week High]]/Table2[[#This Row],[Close Price]])-1</f>
        <v>4.5805981035740295E-2</v>
      </c>
      <c r="AG203" s="1">
        <f>(Table2[[#This Row],[Close Price]]/Table2[[#This Row],[Current Month Low]])-1</f>
        <v>3.7221970040853369E-2</v>
      </c>
      <c r="AH203" s="1">
        <f>(Table2[[#This Row],[Current Month High]]/Table2[[#This Row],[Close Price]])-1</f>
        <v>8.6797957695113004E-2</v>
      </c>
      <c r="AI203">
        <v>9.2049598832968496</v>
      </c>
      <c r="AJ203">
        <v>68.842364532019701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</v>
      </c>
      <c r="AM203" t="s">
        <v>3187</v>
      </c>
      <c r="AN203">
        <v>-1.73</v>
      </c>
      <c r="AO203" t="s">
        <v>3189</v>
      </c>
      <c r="AP203">
        <v>7.2502559571464995E-2</v>
      </c>
      <c r="AQ203">
        <f>(Table2[[#This Row],[Sharpe Ratio]]-AVERAGE(Table2[Sharpe Ratio]))/_xlfn.STDEV.P(Table2[Sharpe Ratio])</f>
        <v>0.14260698850068196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0.36437226836372982</v>
      </c>
      <c r="AS203">
        <f>_xlfn.RANK.AVG(Table2[[#This Row],[1Y Return vs Nifty Z-Score]],Table2[1Y Return vs Nifty Z-Score])</f>
        <v>146</v>
      </c>
      <c r="AT203">
        <f>_xlfn.RANK.AVG(Table2[[#This Row],[6M Return vs Nifty Z-Score]],Table2[6M Return vs Nifty Z-Score])</f>
        <v>281</v>
      </c>
      <c r="AU203">
        <f>_xlfn.RANK.AVG(Table2[[#This Row],[Sharpe Ratio Z-Score]],Table2[Sharpe Ratio Z-Score])</f>
        <v>308</v>
      </c>
      <c r="AV203">
        <f>(Table2[[#This Row],[Rank 1Y]]+Table2[[#This Row],[Rank 6M]]+Table2[[#This Row],[Rank Sharpe]])/3</f>
        <v>245</v>
      </c>
    </row>
    <row r="204" spans="1:48" x14ac:dyDescent="0.3">
      <c r="A204" t="s">
        <v>1778</v>
      </c>
      <c r="B204" t="s">
        <v>1779</v>
      </c>
      <c r="C204" t="s">
        <v>3142</v>
      </c>
      <c r="D204" t="s">
        <v>500</v>
      </c>
      <c r="E204">
        <v>4509.8941671299999</v>
      </c>
      <c r="F204">
        <v>77.430000000000007</v>
      </c>
      <c r="G204">
        <v>73.189770957296602</v>
      </c>
      <c r="H204">
        <f>(Table2[[#This Row],[1Y Return vs Nifty]]-AVERAGE(Table2[1Y Return vs Nifty]))/_xlfn.STDEV.P(Table2[1Y Return vs Nifty])</f>
        <v>1.0736607193828378</v>
      </c>
      <c r="I204">
        <v>33.982102135093598</v>
      </c>
      <c r="J204">
        <f>(Table2[[#This Row],[1M Return vs Nifty]]-AVERAGE(Table2[1M Return vs Nifty]))/_xlfn.STDEV.P(Table2[1M Return vs Nifty])</f>
        <v>2.9943280321189505</v>
      </c>
      <c r="K204">
        <v>58.7720665515752</v>
      </c>
      <c r="L204">
        <f>(Table2[[#This Row],[6M Return vs Nifty]]-AVERAGE(Table2[6M Return vs Nifty]))/_xlfn.STDEV.P(Table2[6M Return vs Nifty])</f>
        <v>1.7328549205281438</v>
      </c>
      <c r="M204">
        <v>1.4835731129843199</v>
      </c>
      <c r="N204">
        <f>(Table2[[#This Row],[1W Return vs Nifty]]-AVERAGE(Table2[1W Return vs Nifty]))/_xlfn.STDEV.P(Table2[1W Return vs Nifty])</f>
        <v>-0.45904588071114161</v>
      </c>
      <c r="O204">
        <v>69.64</v>
      </c>
      <c r="P204">
        <v>63.802007004161297</v>
      </c>
      <c r="Q204">
        <v>53.885972750274398</v>
      </c>
      <c r="R204">
        <v>70.140540786202493</v>
      </c>
      <c r="S204" s="1">
        <f>(Table2[[#This Row],[Close Price]]-Table2[[#This Row],[20D EMA]])/Table2[[#This Row],[20D EMA]]</f>
        <v>0.11186099942561754</v>
      </c>
      <c r="T204" s="1">
        <f>(Table2[[#This Row],[Close Price]]-Table2[[#This Row],[50D EMA]])/Table2[[#This Row],[50D EMA]]</f>
        <v>0.21359818657350174</v>
      </c>
      <c r="U204" s="1">
        <f>(Table2[[#This Row],[Close Price]]-Table2[[#This Row],[200D EMA]])/Table2[[#This Row],[200D EMA]]</f>
        <v>0.43692311835654329</v>
      </c>
      <c r="V204">
        <v>1.3321413699173299</v>
      </c>
      <c r="W204">
        <v>75.8</v>
      </c>
      <c r="X204">
        <v>78.849999999999994</v>
      </c>
      <c r="Y204">
        <v>72.2</v>
      </c>
      <c r="Z204">
        <v>80.900000000000006</v>
      </c>
      <c r="AA204">
        <v>57.5</v>
      </c>
      <c r="AB204">
        <v>80.900000000000006</v>
      </c>
      <c r="AC204" s="1">
        <f>(Table2[[#This Row],[Close Price]]/Table2[[#This Row],[Day Low]])-1</f>
        <v>2.1503957783641336E-2</v>
      </c>
      <c r="AD204" s="1">
        <f>(Table2[[#This Row],[Day High]]/Table2[[#This Row],[Close Price]])-1</f>
        <v>1.8339145034224291E-2</v>
      </c>
      <c r="AE204" s="1">
        <f>(Table2[[#This Row],[Close Price]]/Table2[[#This Row],[Current Week Low]])-1</f>
        <v>7.2437673130193891E-2</v>
      </c>
      <c r="AF204" s="1">
        <f>(Table2[[#This Row],[Current Week High]]/Table2[[#This Row],[Close Price]])-1</f>
        <v>4.4814671316027344E-2</v>
      </c>
      <c r="AG204" s="1">
        <f>(Table2[[#This Row],[Close Price]]/Table2[[#This Row],[Current Month Low]])-1</f>
        <v>0.34660869565217411</v>
      </c>
      <c r="AH204" s="1">
        <f>(Table2[[#This Row],[Current Month High]]/Table2[[#This Row],[Close Price]])-1</f>
        <v>4.4814671316027344E-2</v>
      </c>
      <c r="AI204">
        <v>4.4814671316027299</v>
      </c>
      <c r="AJ204">
        <v>132.87218045112701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0.44</v>
      </c>
      <c r="AM204" t="s">
        <v>3188</v>
      </c>
      <c r="AN204">
        <v>10.61</v>
      </c>
      <c r="AO204" t="s">
        <v>3188</v>
      </c>
      <c r="AP204">
        <v>-1.7548545855261999E-2</v>
      </c>
      <c r="AQ204">
        <f>(Table2[[#This Row],[Sharpe Ratio]]-AVERAGE(Table2[Sharpe Ratio]))/_xlfn.STDEV.P(Table2[Sharpe Ratio])</f>
        <v>-0.90196440473812556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4.4398333865806645</v>
      </c>
      <c r="AS204">
        <f>_xlfn.RANK.AVG(Table2[[#This Row],[1Y Return vs Nifty Z-Score]],Table2[1Y Return vs Nifty Z-Score])</f>
        <v>89</v>
      </c>
      <c r="AT204">
        <f>_xlfn.RANK.AVG(Table2[[#This Row],[6M Return vs Nifty Z-Score]],Table2[6M Return vs Nifty Z-Score])</f>
        <v>45</v>
      </c>
      <c r="AU204">
        <f>_xlfn.RANK.AVG(Table2[[#This Row],[Sharpe Ratio Z-Score]],Table2[Sharpe Ratio Z-Score])</f>
        <v>604</v>
      </c>
      <c r="AV204">
        <f>(Table2[[#This Row],[Rank 1Y]]+Table2[[#This Row],[Rank 6M]]+Table2[[#This Row],[Rank Sharpe]])/3</f>
        <v>246</v>
      </c>
    </row>
    <row r="205" spans="1:48" x14ac:dyDescent="0.3">
      <c r="A205" t="s">
        <v>460</v>
      </c>
      <c r="B205" t="s">
        <v>461</v>
      </c>
      <c r="C205" t="s">
        <v>3152</v>
      </c>
      <c r="D205" t="s">
        <v>117</v>
      </c>
      <c r="E205">
        <v>49582.4885299542</v>
      </c>
      <c r="F205">
        <v>1039.5</v>
      </c>
      <c r="G205">
        <v>64.122981663141999</v>
      </c>
      <c r="H205">
        <f>(Table2[[#This Row],[1Y Return vs Nifty]]-AVERAGE(Table2[1Y Return vs Nifty]))/_xlfn.STDEV.P(Table2[1Y Return vs Nifty])</f>
        <v>0.89810310673660909</v>
      </c>
      <c r="I205">
        <v>4.8658546653103603</v>
      </c>
      <c r="J205">
        <f>(Table2[[#This Row],[1M Return vs Nifty]]-AVERAGE(Table2[1M Return vs Nifty]))/_xlfn.STDEV.P(Table2[1M Return vs Nifty])</f>
        <v>0.12611685865435068</v>
      </c>
      <c r="K205">
        <v>33.7942397537958</v>
      </c>
      <c r="L205">
        <f>(Table2[[#This Row],[6M Return vs Nifty]]-AVERAGE(Table2[6M Return vs Nifty]))/_xlfn.STDEV.P(Table2[6M Return vs Nifty])</f>
        <v>0.91651520224229865</v>
      </c>
      <c r="M205">
        <v>5.0483558668892199</v>
      </c>
      <c r="N205">
        <f>(Table2[[#This Row],[1W Return vs Nifty]]-AVERAGE(Table2[1W Return vs Nifty]))/_xlfn.STDEV.P(Table2[1W Return vs Nifty])</f>
        <v>0.22988802630609545</v>
      </c>
      <c r="O205">
        <v>965.24</v>
      </c>
      <c r="P205">
        <v>935.18456168401406</v>
      </c>
      <c r="Q205">
        <v>782.55127599206799</v>
      </c>
      <c r="R205">
        <v>43.509989918282997</v>
      </c>
      <c r="S205" s="1">
        <f>(Table2[[#This Row],[Close Price]]-Table2[[#This Row],[20D EMA]])/Table2[[#This Row],[20D EMA]]</f>
        <v>7.693423397289792E-2</v>
      </c>
      <c r="T205" s="1">
        <f>(Table2[[#This Row],[Close Price]]-Table2[[#This Row],[50D EMA]])/Table2[[#This Row],[50D EMA]]</f>
        <v>0.11154529553839308</v>
      </c>
      <c r="U205" s="1">
        <f>(Table2[[#This Row],[Close Price]]-Table2[[#This Row],[200D EMA]])/Table2[[#This Row],[200D EMA]]</f>
        <v>0.32834746027624706</v>
      </c>
      <c r="V205">
        <v>0.94162581551463698</v>
      </c>
      <c r="W205">
        <v>972</v>
      </c>
      <c r="X205">
        <v>1063</v>
      </c>
      <c r="Y205">
        <v>945</v>
      </c>
      <c r="Z205">
        <v>1063</v>
      </c>
      <c r="AA205">
        <v>907.95</v>
      </c>
      <c r="AB205">
        <v>1063</v>
      </c>
      <c r="AC205" s="1">
        <f>(Table2[[#This Row],[Close Price]]/Table2[[#This Row],[Day Low]])-1</f>
        <v>6.944444444444442E-2</v>
      </c>
      <c r="AD205" s="1">
        <f>(Table2[[#This Row],[Day High]]/Table2[[#This Row],[Close Price]])-1</f>
        <v>2.260702260702252E-2</v>
      </c>
      <c r="AE205" s="1">
        <f>(Table2[[#This Row],[Close Price]]/Table2[[#This Row],[Current Week Low]])-1</f>
        <v>0.10000000000000009</v>
      </c>
      <c r="AF205" s="1">
        <f>(Table2[[#This Row],[Current Week High]]/Table2[[#This Row],[Close Price]])-1</f>
        <v>2.260702260702252E-2</v>
      </c>
      <c r="AG205" s="1">
        <f>(Table2[[#This Row],[Close Price]]/Table2[[#This Row],[Current Month Low]])-1</f>
        <v>0.14488683297538407</v>
      </c>
      <c r="AH205" s="1">
        <f>(Table2[[#This Row],[Current Month High]]/Table2[[#This Row],[Close Price]])-1</f>
        <v>2.260702260702252E-2</v>
      </c>
      <c r="AI205">
        <v>2.2607022607022502</v>
      </c>
      <c r="AJ205">
        <v>100.520833333333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0.4</v>
      </c>
      <c r="AM205" t="s">
        <v>3188</v>
      </c>
      <c r="AN205">
        <v>4.79</v>
      </c>
      <c r="AO205" t="s">
        <v>3188</v>
      </c>
      <c r="AQ205">
        <f>(Table2[[#This Row],[Sharpe Ratio]]-AVERAGE(Table2[Sharpe Ratio]))/_xlfn.STDEV.P(Table2[Sharpe Ratio])</f>
        <v>-0.698405448893197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1.4722177450461569</v>
      </c>
      <c r="AS205">
        <f>_xlfn.RANK.AVG(Table2[[#This Row],[1Y Return vs Nifty Z-Score]],Table2[1Y Return vs Nifty Z-Score])</f>
        <v>103</v>
      </c>
      <c r="AT205">
        <f>_xlfn.RANK.AVG(Table2[[#This Row],[6M Return vs Nifty Z-Score]],Table2[6M Return vs Nifty Z-Score])</f>
        <v>101</v>
      </c>
      <c r="AU205">
        <f>_xlfn.RANK.AVG(Table2[[#This Row],[Sharpe Ratio Z-Score]],Table2[Sharpe Ratio Z-Score])</f>
        <v>538</v>
      </c>
      <c r="AV205">
        <f>(Table2[[#This Row],[Rank 1Y]]+Table2[[#This Row],[Rank 6M]]+Table2[[#This Row],[Rank Sharpe]])/3</f>
        <v>247.33333333333334</v>
      </c>
    </row>
    <row r="206" spans="1:48" x14ac:dyDescent="0.3">
      <c r="A206" t="s">
        <v>734</v>
      </c>
      <c r="B206" t="s">
        <v>735</v>
      </c>
      <c r="C206" t="s">
        <v>3142</v>
      </c>
      <c r="D206" t="s">
        <v>421</v>
      </c>
      <c r="E206">
        <v>23543.253633600001</v>
      </c>
      <c r="F206">
        <v>6565.2</v>
      </c>
      <c r="G206">
        <v>88.100605141452903</v>
      </c>
      <c r="H206">
        <f>(Table2[[#This Row],[1Y Return vs Nifty]]-AVERAGE(Table2[1Y Return vs Nifty]))/_xlfn.STDEV.P(Table2[1Y Return vs Nifty])</f>
        <v>1.3623748790492489</v>
      </c>
      <c r="I206">
        <v>0.913743051434043</v>
      </c>
      <c r="J206">
        <f>(Table2[[#This Row],[1M Return vs Nifty]]-AVERAGE(Table2[1M Return vs Nifty]))/_xlfn.STDEV.P(Table2[1M Return vs Nifty])</f>
        <v>-0.26320153484615816</v>
      </c>
      <c r="K206">
        <v>23.930886826961999</v>
      </c>
      <c r="L206">
        <f>(Table2[[#This Row],[6M Return vs Nifty]]-AVERAGE(Table2[6M Return vs Nifty]))/_xlfn.STDEV.P(Table2[6M Return vs Nifty])</f>
        <v>0.59415542231295748</v>
      </c>
      <c r="M206">
        <v>0.44001723956280597</v>
      </c>
      <c r="N206">
        <f>(Table2[[#This Row],[1W Return vs Nifty]]-AVERAGE(Table2[1W Return vs Nifty]))/_xlfn.STDEV.P(Table2[1W Return vs Nifty])</f>
        <v>-0.66072465742748798</v>
      </c>
      <c r="O206">
        <v>6672.76</v>
      </c>
      <c r="P206">
        <v>6640.6607391082998</v>
      </c>
      <c r="Q206">
        <v>5542.74014941927</v>
      </c>
      <c r="R206">
        <v>44.408254071653197</v>
      </c>
      <c r="S206" s="1">
        <f>(Table2[[#This Row],[Close Price]]-Table2[[#This Row],[20D EMA]])/Table2[[#This Row],[20D EMA]]</f>
        <v>-1.6119266989971227E-2</v>
      </c>
      <c r="T206" s="1">
        <f>(Table2[[#This Row],[Close Price]]-Table2[[#This Row],[50D EMA]])/Table2[[#This Row],[50D EMA]]</f>
        <v>-1.1363438379541849E-2</v>
      </c>
      <c r="U206" s="1">
        <f>(Table2[[#This Row],[Close Price]]-Table2[[#This Row],[200D EMA]])/Table2[[#This Row],[200D EMA]]</f>
        <v>0.18446829961672587</v>
      </c>
      <c r="V206">
        <v>0.645808914633478</v>
      </c>
      <c r="W206">
        <v>6476</v>
      </c>
      <c r="X206">
        <v>6667.5</v>
      </c>
      <c r="Y206">
        <v>6476</v>
      </c>
      <c r="Z206">
        <v>6800</v>
      </c>
      <c r="AA206">
        <v>6273.05</v>
      </c>
      <c r="AB206">
        <v>7489.75</v>
      </c>
      <c r="AC206" s="1">
        <f>(Table2[[#This Row],[Close Price]]/Table2[[#This Row],[Day Low]])-1</f>
        <v>1.3773934527486098E-2</v>
      </c>
      <c r="AD206" s="1">
        <f>(Table2[[#This Row],[Day High]]/Table2[[#This Row],[Close Price]])-1</f>
        <v>1.5582160482544349E-2</v>
      </c>
      <c r="AE206" s="1">
        <f>(Table2[[#This Row],[Close Price]]/Table2[[#This Row],[Current Week Low]])-1</f>
        <v>1.3773934527486098E-2</v>
      </c>
      <c r="AF206" s="1">
        <f>(Table2[[#This Row],[Current Week High]]/Table2[[#This Row],[Close Price]])-1</f>
        <v>3.5764333150551497E-2</v>
      </c>
      <c r="AG206" s="1">
        <f>(Table2[[#This Row],[Close Price]]/Table2[[#This Row],[Current Month Low]])-1</f>
        <v>4.6572241573078488E-2</v>
      </c>
      <c r="AH206" s="1">
        <f>(Table2[[#This Row],[Current Month High]]/Table2[[#This Row],[Close Price]])-1</f>
        <v>0.14082586973740341</v>
      </c>
      <c r="AI206">
        <v>14.0825869737403</v>
      </c>
      <c r="AJ206">
        <v>113.15584415584399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-0.04</v>
      </c>
      <c r="AM206" t="s">
        <v>3189</v>
      </c>
      <c r="AN206">
        <v>-3.64</v>
      </c>
      <c r="AO206" t="s">
        <v>3189</v>
      </c>
      <c r="AQ206">
        <f>(Table2[[#This Row],[Sharpe Ratio]]-AVERAGE(Table2[Sharpe Ratio]))/_xlfn.STDEV.P(Table2[Sharpe Ratio])</f>
        <v>-0.698405448893197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0.33419866019536326</v>
      </c>
      <c r="AS206">
        <f>_xlfn.RANK.AVG(Table2[[#This Row],[1Y Return vs Nifty Z-Score]],Table2[1Y Return vs Nifty Z-Score])</f>
        <v>61</v>
      </c>
      <c r="AT206">
        <f>_xlfn.RANK.AVG(Table2[[#This Row],[6M Return vs Nifty Z-Score]],Table2[6M Return vs Nifty Z-Score])</f>
        <v>143</v>
      </c>
      <c r="AU206">
        <f>_xlfn.RANK.AVG(Table2[[#This Row],[Sharpe Ratio Z-Score]],Table2[Sharpe Ratio Z-Score])</f>
        <v>538</v>
      </c>
      <c r="AV206">
        <f>(Table2[[#This Row],[Rank 1Y]]+Table2[[#This Row],[Rank 6M]]+Table2[[#This Row],[Rank Sharpe]])/3</f>
        <v>247.33333333333334</v>
      </c>
    </row>
    <row r="207" spans="1:48" x14ac:dyDescent="0.3">
      <c r="A207" t="s">
        <v>968</v>
      </c>
      <c r="B207" t="s">
        <v>969</v>
      </c>
      <c r="C207" t="s">
        <v>3141</v>
      </c>
      <c r="D207" t="s">
        <v>21</v>
      </c>
      <c r="E207">
        <v>15501.71660206</v>
      </c>
      <c r="F207">
        <v>2750.15</v>
      </c>
      <c r="G207">
        <v>190.31004042430601</v>
      </c>
      <c r="H207">
        <f>(Table2[[#This Row],[1Y Return vs Nifty]]-AVERAGE(Table2[1Y Return vs Nifty]))/_xlfn.STDEV.P(Table2[1Y Return vs Nifty])</f>
        <v>3.3414265439804338</v>
      </c>
      <c r="I207">
        <v>11.4543143875136</v>
      </c>
      <c r="J207">
        <f>(Table2[[#This Row],[1M Return vs Nifty]]-AVERAGE(Table2[1M Return vs Nifty]))/_xlfn.STDEV.P(Table2[1M Return vs Nifty])</f>
        <v>0.77513915490856955</v>
      </c>
      <c r="K207">
        <v>16.783336213599501</v>
      </c>
      <c r="L207">
        <f>(Table2[[#This Row],[6M Return vs Nifty]]-AVERAGE(Table2[6M Return vs Nifty]))/_xlfn.STDEV.P(Table2[6M Return vs Nifty])</f>
        <v>0.36055505742192956</v>
      </c>
      <c r="M207">
        <v>-0.59556245813078101</v>
      </c>
      <c r="N207">
        <f>(Table2[[#This Row],[1W Return vs Nifty]]-AVERAGE(Table2[1W Return vs Nifty]))/_xlfn.STDEV.P(Table2[1W Return vs Nifty])</f>
        <v>-0.86086194949058947</v>
      </c>
      <c r="O207">
        <v>2762.35</v>
      </c>
      <c r="P207">
        <v>2677.8096421986102</v>
      </c>
      <c r="Q207">
        <v>2220.7364593080902</v>
      </c>
      <c r="R207">
        <v>45.217434702584796</v>
      </c>
      <c r="S207" s="1">
        <f>(Table2[[#This Row],[Close Price]]-Table2[[#This Row],[20D EMA]])/Table2[[#This Row],[20D EMA]]</f>
        <v>-4.4165294043114808E-3</v>
      </c>
      <c r="T207" s="1">
        <f>(Table2[[#This Row],[Close Price]]-Table2[[#This Row],[50D EMA]])/Table2[[#This Row],[50D EMA]]</f>
        <v>2.7014749914036094E-2</v>
      </c>
      <c r="U207" s="1">
        <f>(Table2[[#This Row],[Close Price]]-Table2[[#This Row],[200D EMA]])/Table2[[#This Row],[200D EMA]]</f>
        <v>0.23839548293670926</v>
      </c>
      <c r="V207">
        <v>1.33685387605626</v>
      </c>
      <c r="W207">
        <v>2697</v>
      </c>
      <c r="X207">
        <v>2807.1</v>
      </c>
      <c r="Y207">
        <v>2697</v>
      </c>
      <c r="Z207">
        <v>3060</v>
      </c>
      <c r="AA207">
        <v>2606</v>
      </c>
      <c r="AB207">
        <v>3060</v>
      </c>
      <c r="AC207" s="1">
        <f>(Table2[[#This Row],[Close Price]]/Table2[[#This Row],[Day Low]])-1</f>
        <v>1.9707081942899496E-2</v>
      </c>
      <c r="AD207" s="1">
        <f>(Table2[[#This Row],[Day High]]/Table2[[#This Row],[Close Price]])-1</f>
        <v>2.07079613839245E-2</v>
      </c>
      <c r="AE207" s="1">
        <f>(Table2[[#This Row],[Close Price]]/Table2[[#This Row],[Current Week Low]])-1</f>
        <v>1.9707081942899496E-2</v>
      </c>
      <c r="AF207" s="1">
        <f>(Table2[[#This Row],[Current Week High]]/Table2[[#This Row],[Close Price]])-1</f>
        <v>0.11266658182280964</v>
      </c>
      <c r="AG207" s="1">
        <f>(Table2[[#This Row],[Close Price]]/Table2[[#This Row],[Current Month Low]])-1</f>
        <v>5.5314658480429824E-2</v>
      </c>
      <c r="AH207" s="1">
        <f>(Table2[[#This Row],[Current Month High]]/Table2[[#This Row],[Close Price]])-1</f>
        <v>0.11266658182280964</v>
      </c>
      <c r="AI207">
        <v>11.266658182280899</v>
      </c>
      <c r="AJ207">
        <v>214.28489800582801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0.09</v>
      </c>
      <c r="AM207" t="s">
        <v>3188</v>
      </c>
      <c r="AN207">
        <v>-2.54</v>
      </c>
      <c r="AO207" t="s">
        <v>3189</v>
      </c>
      <c r="AQ207">
        <f>(Table2[[#This Row],[Sharpe Ratio]]-AVERAGE(Table2[Sharpe Ratio]))/_xlfn.STDEV.P(Table2[Sharpe Ratio])</f>
        <v>-0.698405448893197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2.9178533579271466</v>
      </c>
      <c r="AS207">
        <f>_xlfn.RANK.AVG(Table2[[#This Row],[1Y Return vs Nifty Z-Score]],Table2[1Y Return vs Nifty Z-Score])</f>
        <v>9</v>
      </c>
      <c r="AT207">
        <f>_xlfn.RANK.AVG(Table2[[#This Row],[6M Return vs Nifty Z-Score]],Table2[6M Return vs Nifty Z-Score])</f>
        <v>197</v>
      </c>
      <c r="AU207">
        <f>_xlfn.RANK.AVG(Table2[[#This Row],[Sharpe Ratio Z-Score]],Table2[Sharpe Ratio Z-Score])</f>
        <v>538</v>
      </c>
      <c r="AV207">
        <f>(Table2[[#This Row],[Rank 1Y]]+Table2[[#This Row],[Rank 6M]]+Table2[[#This Row],[Rank Sharpe]])/3</f>
        <v>248</v>
      </c>
    </row>
    <row r="208" spans="1:48" x14ac:dyDescent="0.3">
      <c r="A208" t="s">
        <v>162</v>
      </c>
      <c r="B208" t="s">
        <v>163</v>
      </c>
      <c r="C208" t="s">
        <v>3142</v>
      </c>
      <c r="D208" t="s">
        <v>144</v>
      </c>
      <c r="E208">
        <v>163454.04017280001</v>
      </c>
      <c r="F208">
        <v>495.3</v>
      </c>
      <c r="G208">
        <v>30.488317318846399</v>
      </c>
      <c r="H208">
        <f>(Table2[[#This Row],[1Y Return vs Nifty]]-AVERAGE(Table2[1Y Return vs Nifty]))/_xlfn.STDEV.P(Table2[1Y Return vs Nifty])</f>
        <v>0.24684485170595225</v>
      </c>
      <c r="I208">
        <v>11.529473083165501</v>
      </c>
      <c r="J208">
        <f>(Table2[[#This Row],[1M Return vs Nifty]]-AVERAGE(Table2[1M Return vs Nifty]))/_xlfn.STDEV.P(Table2[1M Return vs Nifty])</f>
        <v>0.78254295963565623</v>
      </c>
      <c r="K208">
        <v>-9.1837915633058493</v>
      </c>
      <c r="L208">
        <f>(Table2[[#This Row],[6M Return vs Nifty]]-AVERAGE(Table2[6M Return vs Nifty]))/_xlfn.STDEV.P(Table2[6M Return vs Nifty])</f>
        <v>-0.48811756512888504</v>
      </c>
      <c r="M208">
        <v>6.9239351622749199</v>
      </c>
      <c r="N208">
        <f>(Table2[[#This Row],[1W Return vs Nifty]]-AVERAGE(Table2[1W Return vs Nifty]))/_xlfn.STDEV.P(Table2[1W Return vs Nifty])</f>
        <v>0.59236458128697678</v>
      </c>
      <c r="O208">
        <v>474.1</v>
      </c>
      <c r="P208">
        <v>476.040767834409</v>
      </c>
      <c r="Q208">
        <v>453.12688982191901</v>
      </c>
      <c r="R208">
        <v>66.967948233261893</v>
      </c>
      <c r="S208" s="1">
        <f>(Table2[[#This Row],[Close Price]]-Table2[[#This Row],[20D EMA]])/Table2[[#This Row],[20D EMA]]</f>
        <v>4.4716304577093413E-2</v>
      </c>
      <c r="T208" s="1">
        <f>(Table2[[#This Row],[Close Price]]-Table2[[#This Row],[50D EMA]])/Table2[[#This Row],[50D EMA]]</f>
        <v>4.0457106758323584E-2</v>
      </c>
      <c r="U208" s="1">
        <f>(Table2[[#This Row],[Close Price]]-Table2[[#This Row],[200D EMA]])/Table2[[#This Row],[200D EMA]]</f>
        <v>9.3071303260451474E-2</v>
      </c>
      <c r="V208">
        <v>1.2489593016001499</v>
      </c>
      <c r="W208">
        <v>490.5</v>
      </c>
      <c r="X208">
        <v>499.4</v>
      </c>
      <c r="Y208">
        <v>480</v>
      </c>
      <c r="Z208">
        <v>505.35</v>
      </c>
      <c r="AA208">
        <v>432.8</v>
      </c>
      <c r="AB208">
        <v>505.35</v>
      </c>
      <c r="AC208" s="1">
        <f>(Table2[[#This Row],[Close Price]]/Table2[[#This Row],[Day Low]])-1</f>
        <v>9.7859327217124648E-3</v>
      </c>
      <c r="AD208" s="1">
        <f>(Table2[[#This Row],[Day High]]/Table2[[#This Row],[Close Price]])-1</f>
        <v>8.2778114274175696E-3</v>
      </c>
      <c r="AE208" s="1">
        <f>(Table2[[#This Row],[Close Price]]/Table2[[#This Row],[Current Week Low]])-1</f>
        <v>3.1875000000000098E-2</v>
      </c>
      <c r="AF208" s="1">
        <f>(Table2[[#This Row],[Current Week High]]/Table2[[#This Row],[Close Price]])-1</f>
        <v>2.029073288915817E-2</v>
      </c>
      <c r="AG208" s="1">
        <f>(Table2[[#This Row],[Close Price]]/Table2[[#This Row],[Current Month Low]])-1</f>
        <v>0.14440850277264317</v>
      </c>
      <c r="AH208" s="1">
        <f>(Table2[[#This Row],[Current Month High]]/Table2[[#This Row],[Close Price]])-1</f>
        <v>2.029073288915817E-2</v>
      </c>
      <c r="AI208">
        <v>17.1007470220068</v>
      </c>
      <c r="AJ208">
        <v>55.461393596986802</v>
      </c>
      <c r="AK208" t="str">
        <f>IF(AND(Table2[[#This Row],[20D EMA]]&gt;Table2[[#This Row],[50D EMA]],Table2[[#This Row],[50D EMA]]&gt;Table2[[#This Row],[200D EMA]]),"Uptrend","Downtrend/NoTrend")</f>
        <v>Downtrend/NoTrend</v>
      </c>
      <c r="AL208">
        <v>-0.04</v>
      </c>
      <c r="AM208" t="s">
        <v>3189</v>
      </c>
      <c r="AN208">
        <v>2.79</v>
      </c>
      <c r="AO208" t="s">
        <v>3188</v>
      </c>
      <c r="AP208">
        <v>0.204838379687386</v>
      </c>
      <c r="AQ208">
        <f>(Table2[[#This Row],[Sharpe Ratio]]-AVERAGE(Table2[Sharpe Ratio]))/_xlfn.STDEV.P(Table2[Sharpe Ratio])</f>
        <v>1.6776710095233507</v>
      </c>
      <c r="AR2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8">
        <f>_xlfn.RANK.AVG(Table2[[#This Row],[1Y Return vs Nifty Z-Score]],Table2[1Y Return vs Nifty Z-Score])</f>
        <v>232</v>
      </c>
      <c r="AT208">
        <f>_xlfn.RANK.AVG(Table2[[#This Row],[6M Return vs Nifty Z-Score]],Table2[6M Return vs Nifty Z-Score])</f>
        <v>489</v>
      </c>
      <c r="AU208">
        <f>_xlfn.RANK.AVG(Table2[[#This Row],[Sharpe Ratio Z-Score]],Table2[Sharpe Ratio Z-Score])</f>
        <v>30</v>
      </c>
      <c r="AV208">
        <f>(Table2[[#This Row],[Rank 1Y]]+Table2[[#This Row],[Rank 6M]]+Table2[[#This Row],[Rank Sharpe]])/3</f>
        <v>250.33333333333334</v>
      </c>
    </row>
    <row r="209" spans="1:48" x14ac:dyDescent="0.3">
      <c r="A209" t="s">
        <v>345</v>
      </c>
      <c r="B209" t="s">
        <v>346</v>
      </c>
      <c r="C209" t="s">
        <v>3148</v>
      </c>
      <c r="D209" t="s">
        <v>75</v>
      </c>
      <c r="E209">
        <v>72606.77755888</v>
      </c>
      <c r="F209">
        <v>1510.7</v>
      </c>
      <c r="G209">
        <v>40.122042910054802</v>
      </c>
      <c r="H209">
        <f>(Table2[[#This Row],[1Y Return vs Nifty]]-AVERAGE(Table2[1Y Return vs Nifty]))/_xlfn.STDEV.P(Table2[1Y Return vs Nifty])</f>
        <v>0.43337988751755946</v>
      </c>
      <c r="I209">
        <v>-17.075754545631</v>
      </c>
      <c r="J209">
        <f>(Table2[[#This Row],[1M Return vs Nifty]]-AVERAGE(Table2[1M Return vs Nifty]))/_xlfn.STDEV.P(Table2[1M Return vs Nifty])</f>
        <v>-2.0353281822262663</v>
      </c>
      <c r="K209">
        <v>-2.7183288099754601</v>
      </c>
      <c r="L209">
        <f>(Table2[[#This Row],[6M Return vs Nifty]]-AVERAGE(Table2[6M Return vs Nifty]))/_xlfn.STDEV.P(Table2[6M Return vs Nifty])</f>
        <v>-0.27680958844331588</v>
      </c>
      <c r="M209">
        <v>-5.2052194734939601</v>
      </c>
      <c r="N209">
        <f>(Table2[[#This Row],[1W Return vs Nifty]]-AVERAGE(Table2[1W Return vs Nifty]))/_xlfn.STDEV.P(Table2[1W Return vs Nifty])</f>
        <v>-1.751729426372546</v>
      </c>
      <c r="O209">
        <v>1634.8</v>
      </c>
      <c r="P209">
        <v>1716.7686000133299</v>
      </c>
      <c r="Q209">
        <v>1534.1098097408101</v>
      </c>
      <c r="R209">
        <v>30.661689619203401</v>
      </c>
      <c r="S209" s="1">
        <f>(Table2[[#This Row],[Close Price]]-Table2[[#This Row],[20D EMA]])/Table2[[#This Row],[20D EMA]]</f>
        <v>-7.5911426474186389E-2</v>
      </c>
      <c r="T209" s="1">
        <f>(Table2[[#This Row],[Close Price]]-Table2[[#This Row],[50D EMA]])/Table2[[#This Row],[50D EMA]]</f>
        <v>-0.1200328337853627</v>
      </c>
      <c r="U209" s="1">
        <f>(Table2[[#This Row],[Close Price]]-Table2[[#This Row],[200D EMA]])/Table2[[#This Row],[200D EMA]]</f>
        <v>-1.5259539827051333E-2</v>
      </c>
      <c r="V209">
        <v>0.92921557086343698</v>
      </c>
      <c r="W209">
        <v>1502.2</v>
      </c>
      <c r="X209">
        <v>1556.95</v>
      </c>
      <c r="Y209">
        <v>1500</v>
      </c>
      <c r="Z209">
        <v>1674</v>
      </c>
      <c r="AA209">
        <v>1486.55</v>
      </c>
      <c r="AB209">
        <v>1843</v>
      </c>
      <c r="AC209" s="1">
        <f>(Table2[[#This Row],[Close Price]]/Table2[[#This Row],[Day Low]])-1</f>
        <v>5.6583677273331912E-3</v>
      </c>
      <c r="AD209" s="1">
        <f>(Table2[[#This Row],[Day High]]/Table2[[#This Row],[Close Price]])-1</f>
        <v>3.0614946713444002E-2</v>
      </c>
      <c r="AE209" s="1">
        <f>(Table2[[#This Row],[Close Price]]/Table2[[#This Row],[Current Week Low]])-1</f>
        <v>7.1333333333334359E-3</v>
      </c>
      <c r="AF209" s="1">
        <f>(Table2[[#This Row],[Current Week High]]/Table2[[#This Row],[Close Price]])-1</f>
        <v>0.10809558482822523</v>
      </c>
      <c r="AG209" s="1">
        <f>(Table2[[#This Row],[Close Price]]/Table2[[#This Row],[Current Month Low]])-1</f>
        <v>1.6245669503212268E-2</v>
      </c>
      <c r="AH209" s="1">
        <f>(Table2[[#This Row],[Current Month High]]/Table2[[#This Row],[Close Price]])-1</f>
        <v>0.21996425498113448</v>
      </c>
      <c r="AI209">
        <v>34.8381544979148</v>
      </c>
      <c r="AJ209">
        <v>76.8658900661476</v>
      </c>
      <c r="AK209" t="str">
        <f>IF(AND(Table2[[#This Row],[20D EMA]]&gt;Table2[[#This Row],[50D EMA]],Table2[[#This Row],[50D EMA]]&gt;Table2[[#This Row],[200D EMA]]),"Uptrend","Downtrend/NoTrend")</f>
        <v>Downtrend/NoTrend</v>
      </c>
      <c r="AL209">
        <v>0.01</v>
      </c>
      <c r="AM209" t="s">
        <v>3188</v>
      </c>
      <c r="AN209">
        <v>-10.09</v>
      </c>
      <c r="AO209" t="s">
        <v>3189</v>
      </c>
      <c r="AP209">
        <v>0.11592860643998699</v>
      </c>
      <c r="AQ209">
        <f>(Table2[[#This Row],[Sharpe Ratio]]-AVERAGE(Table2[Sharpe Ratio]))/_xlfn.STDEV.P(Table2[Sharpe Ratio])</f>
        <v>0.64633879795876492</v>
      </c>
      <c r="AR2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9">
        <f>_xlfn.RANK.AVG(Table2[[#This Row],[1Y Return vs Nifty Z-Score]],Table2[1Y Return vs Nifty Z-Score])</f>
        <v>176</v>
      </c>
      <c r="AT209">
        <f>_xlfn.RANK.AVG(Table2[[#This Row],[6M Return vs Nifty Z-Score]],Table2[6M Return vs Nifty Z-Score])</f>
        <v>396</v>
      </c>
      <c r="AU209">
        <f>_xlfn.RANK.AVG(Table2[[#This Row],[Sharpe Ratio Z-Score]],Table2[Sharpe Ratio Z-Score])</f>
        <v>181</v>
      </c>
      <c r="AV209">
        <f>(Table2[[#This Row],[Rank 1Y]]+Table2[[#This Row],[Rank 6M]]+Table2[[#This Row],[Rank Sharpe]])/3</f>
        <v>251</v>
      </c>
    </row>
    <row r="210" spans="1:48" x14ac:dyDescent="0.3">
      <c r="A210" t="s">
        <v>516</v>
      </c>
      <c r="B210" t="s">
        <v>517</v>
      </c>
      <c r="C210" t="s">
        <v>3150</v>
      </c>
      <c r="D210" t="s">
        <v>290</v>
      </c>
      <c r="E210">
        <v>41495.731429400003</v>
      </c>
      <c r="F210">
        <v>1577.3</v>
      </c>
      <c r="G210">
        <v>151.24995233592099</v>
      </c>
      <c r="H210">
        <f>(Table2[[#This Row],[1Y Return vs Nifty]]-AVERAGE(Table2[1Y Return vs Nifty]))/_xlfn.STDEV.P(Table2[1Y Return vs Nifty])</f>
        <v>2.5851173818198885</v>
      </c>
      <c r="I210">
        <v>16.068321280207002</v>
      </c>
      <c r="J210">
        <f>(Table2[[#This Row],[1M Return vs Nifty]]-AVERAGE(Table2[1M Return vs Nifty]))/_xlfn.STDEV.P(Table2[1M Return vs Nifty])</f>
        <v>1.2296601620472829</v>
      </c>
      <c r="K210">
        <v>-28.026162222410498</v>
      </c>
      <c r="L210">
        <f>(Table2[[#This Row],[6M Return vs Nifty]]-AVERAGE(Table2[6M Return vs Nifty]))/_xlfn.STDEV.P(Table2[6M Return vs Nifty])</f>
        <v>-1.1039347729357087</v>
      </c>
      <c r="M210">
        <v>22.829347134732501</v>
      </c>
      <c r="N210">
        <f>(Table2[[#This Row],[1W Return vs Nifty]]-AVERAGE(Table2[1W Return vs Nifty]))/_xlfn.STDEV.P(Table2[1W Return vs Nifty])</f>
        <v>3.6662623106508985</v>
      </c>
      <c r="O210">
        <v>1448.35</v>
      </c>
      <c r="P210">
        <v>1560.5160259484001</v>
      </c>
      <c r="Q210">
        <v>1556.9179772022901</v>
      </c>
      <c r="R210">
        <v>73.243284868171898</v>
      </c>
      <c r="S210" s="1">
        <f>(Table2[[#This Row],[Close Price]]-Table2[[#This Row],[20D EMA]])/Table2[[#This Row],[20D EMA]]</f>
        <v>8.9032347153657654E-2</v>
      </c>
      <c r="T210" s="1">
        <f>(Table2[[#This Row],[Close Price]]-Table2[[#This Row],[50D EMA]])/Table2[[#This Row],[50D EMA]]</f>
        <v>1.0755399991101967E-2</v>
      </c>
      <c r="U210" s="1">
        <f>(Table2[[#This Row],[Close Price]]-Table2[[#This Row],[200D EMA]])/Table2[[#This Row],[200D EMA]]</f>
        <v>1.3091263056988659E-2</v>
      </c>
      <c r="V210">
        <v>0.465740708995452</v>
      </c>
      <c r="W210">
        <v>1510.75</v>
      </c>
      <c r="X210">
        <v>1585</v>
      </c>
      <c r="Y210">
        <v>1334.6</v>
      </c>
      <c r="Z210">
        <v>1585</v>
      </c>
      <c r="AA210">
        <v>1265</v>
      </c>
      <c r="AB210">
        <v>1585</v>
      </c>
      <c r="AC210" s="1">
        <f>(Table2[[#This Row],[Close Price]]/Table2[[#This Row],[Day Low]])-1</f>
        <v>4.4050968062220752E-2</v>
      </c>
      <c r="AD210" s="1">
        <f>(Table2[[#This Row],[Day High]]/Table2[[#This Row],[Close Price]])-1</f>
        <v>4.8817599695683001E-3</v>
      </c>
      <c r="AE210" s="1">
        <f>(Table2[[#This Row],[Close Price]]/Table2[[#This Row],[Current Week Low]])-1</f>
        <v>0.18185224037164693</v>
      </c>
      <c r="AF210" s="1">
        <f>(Table2[[#This Row],[Current Week High]]/Table2[[#This Row],[Close Price]])-1</f>
        <v>4.8817599695683001E-3</v>
      </c>
      <c r="AG210" s="1">
        <f>(Table2[[#This Row],[Close Price]]/Table2[[#This Row],[Current Month Low]])-1</f>
        <v>0.24687747035573127</v>
      </c>
      <c r="AH210" s="1">
        <f>(Table2[[#This Row],[Current Month High]]/Table2[[#This Row],[Close Price]])-1</f>
        <v>4.8817599695683001E-3</v>
      </c>
      <c r="AI210">
        <v>88.895581056235301</v>
      </c>
      <c r="AJ210">
        <v>177.20562390158099</v>
      </c>
      <c r="AK210" t="str">
        <f>IF(AND(Table2[[#This Row],[20D EMA]]&gt;Table2[[#This Row],[50D EMA]],Table2[[#This Row],[50D EMA]]&gt;Table2[[#This Row],[200D EMA]]),"Uptrend","Downtrend/NoTrend")</f>
        <v>Downtrend/NoTrend</v>
      </c>
      <c r="AL210">
        <v>-0.09</v>
      </c>
      <c r="AM210" t="s">
        <v>3189</v>
      </c>
      <c r="AN210">
        <v>13.21</v>
      </c>
      <c r="AO210" t="s">
        <v>3188</v>
      </c>
      <c r="AP210">
        <v>0.19707399550170701</v>
      </c>
      <c r="AQ210">
        <f>(Table2[[#This Row],[Sharpe Ratio]]-AVERAGE(Table2[Sharpe Ratio]))/_xlfn.STDEV.P(Table2[Sharpe Ratio])</f>
        <v>1.5876060006815058</v>
      </c>
      <c r="AR2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0">
        <f>_xlfn.RANK.AVG(Table2[[#This Row],[1Y Return vs Nifty Z-Score]],Table2[1Y Return vs Nifty Z-Score])</f>
        <v>23</v>
      </c>
      <c r="AT210">
        <f>_xlfn.RANK.AVG(Table2[[#This Row],[6M Return vs Nifty Z-Score]],Table2[6M Return vs Nifty Z-Score])</f>
        <v>691</v>
      </c>
      <c r="AU210">
        <f>_xlfn.RANK.AVG(Table2[[#This Row],[Sharpe Ratio Z-Score]],Table2[Sharpe Ratio Z-Score])</f>
        <v>40</v>
      </c>
      <c r="AV210">
        <f>(Table2[[#This Row],[Rank 1Y]]+Table2[[#This Row],[Rank 6M]]+Table2[[#This Row],[Rank Sharpe]])/3</f>
        <v>251.33333333333334</v>
      </c>
    </row>
    <row r="211" spans="1:48" x14ac:dyDescent="0.3">
      <c r="A211" t="s">
        <v>1185</v>
      </c>
      <c r="B211" t="s">
        <v>1186</v>
      </c>
      <c r="C211" t="s">
        <v>3150</v>
      </c>
      <c r="D211" t="s">
        <v>166</v>
      </c>
      <c r="E211">
        <v>10280.1573888</v>
      </c>
      <c r="F211">
        <v>10037.25</v>
      </c>
      <c r="G211">
        <v>78.6720515879787</v>
      </c>
      <c r="H211">
        <f>(Table2[[#This Row],[1Y Return vs Nifty]]-AVERAGE(Table2[1Y Return vs Nifty]))/_xlfn.STDEV.P(Table2[1Y Return vs Nifty])</f>
        <v>1.1798125299250448</v>
      </c>
      <c r="I211">
        <v>-4.7251249183018302</v>
      </c>
      <c r="J211">
        <f>(Table2[[#This Row],[1M Return vs Nifty]]-AVERAGE(Table2[1M Return vs Nifty]))/_xlfn.STDEV.P(Table2[1M Return vs Nifty])</f>
        <v>-0.81868053787609363</v>
      </c>
      <c r="K211">
        <v>-16.6264726385497</v>
      </c>
      <c r="L211">
        <f>(Table2[[#This Row],[6M Return vs Nifty]]-AVERAGE(Table2[6M Return vs Nifty]))/_xlfn.STDEV.P(Table2[6M Return vs Nifty])</f>
        <v>-0.73136355371889761</v>
      </c>
      <c r="M211">
        <v>1.74653760366917</v>
      </c>
      <c r="N211">
        <f>(Table2[[#This Row],[1W Return vs Nifty]]-AVERAGE(Table2[1W Return vs Nifty]))/_xlfn.STDEV.P(Table2[1W Return vs Nifty])</f>
        <v>-0.40822506876240189</v>
      </c>
      <c r="O211">
        <v>10392.030000000001</v>
      </c>
      <c r="P211">
        <v>11445.775511280201</v>
      </c>
      <c r="Q211">
        <v>10872.4573409891</v>
      </c>
      <c r="R211">
        <v>50.217435354005602</v>
      </c>
      <c r="S211" s="1">
        <f>(Table2[[#This Row],[Close Price]]-Table2[[#This Row],[20D EMA]])/Table2[[#This Row],[20D EMA]]</f>
        <v>-3.4139624308243972E-2</v>
      </c>
      <c r="T211" s="1">
        <f>(Table2[[#This Row],[Close Price]]-Table2[[#This Row],[50D EMA]])/Table2[[#This Row],[50D EMA]]</f>
        <v>-0.1230607318736988</v>
      </c>
      <c r="U211" s="1">
        <f>(Table2[[#This Row],[Close Price]]-Table2[[#This Row],[200D EMA]])/Table2[[#This Row],[200D EMA]]</f>
        <v>-7.6818635823970832E-2</v>
      </c>
      <c r="V211">
        <v>1.5059363149895</v>
      </c>
      <c r="W211">
        <v>9944.5</v>
      </c>
      <c r="X211">
        <v>10198</v>
      </c>
      <c r="Y211">
        <v>9757.5499999999993</v>
      </c>
      <c r="Z211">
        <v>10378.35</v>
      </c>
      <c r="AA211">
        <v>9171</v>
      </c>
      <c r="AB211">
        <v>12024.95</v>
      </c>
      <c r="AC211" s="1">
        <f>(Table2[[#This Row],[Close Price]]/Table2[[#This Row],[Day Low]])-1</f>
        <v>9.326763537633953E-3</v>
      </c>
      <c r="AD211" s="1">
        <f>(Table2[[#This Row],[Day High]]/Table2[[#This Row],[Close Price]])-1</f>
        <v>1.6015342847891523E-2</v>
      </c>
      <c r="AE211" s="1">
        <f>(Table2[[#This Row],[Close Price]]/Table2[[#This Row],[Current Week Low]])-1</f>
        <v>2.8664982500730352E-2</v>
      </c>
      <c r="AF211" s="1">
        <f>(Table2[[#This Row],[Current Week High]]/Table2[[#This Row],[Close Price]])-1</f>
        <v>3.3983411791078222E-2</v>
      </c>
      <c r="AG211" s="1">
        <f>(Table2[[#This Row],[Close Price]]/Table2[[#This Row],[Current Month Low]])-1</f>
        <v>9.4455348380765525E-2</v>
      </c>
      <c r="AH211" s="1">
        <f>(Table2[[#This Row],[Current Month High]]/Table2[[#This Row],[Close Price]])-1</f>
        <v>0.19803232957234318</v>
      </c>
      <c r="AI211">
        <v>47.450745971257</v>
      </c>
      <c r="AJ211">
        <v>102.731771359321</v>
      </c>
      <c r="AK211" t="str">
        <f>IF(AND(Table2[[#This Row],[20D EMA]]&gt;Table2[[#This Row],[50D EMA]],Table2[[#This Row],[50D EMA]]&gt;Table2[[#This Row],[200D EMA]]),"Uptrend","Downtrend/NoTrend")</f>
        <v>Downtrend/NoTrend</v>
      </c>
      <c r="AL211">
        <v>-0.22</v>
      </c>
      <c r="AM211" t="s">
        <v>3189</v>
      </c>
      <c r="AN211">
        <v>-0.64</v>
      </c>
      <c r="AO211" t="s">
        <v>3189</v>
      </c>
      <c r="AP211">
        <v>0.159338068664375</v>
      </c>
      <c r="AQ211">
        <f>(Table2[[#This Row],[Sharpe Ratio]]-AVERAGE(Table2[Sharpe Ratio]))/_xlfn.STDEV.P(Table2[Sharpe Ratio])</f>
        <v>1.149878229491587</v>
      </c>
      <c r="AR2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1">
        <f>_xlfn.RANK.AVG(Table2[[#This Row],[1Y Return vs Nifty Z-Score]],Table2[1Y Return vs Nifty Z-Score])</f>
        <v>77</v>
      </c>
      <c r="AT211">
        <f>_xlfn.RANK.AVG(Table2[[#This Row],[6M Return vs Nifty Z-Score]],Table2[6M Return vs Nifty Z-Score])</f>
        <v>588</v>
      </c>
      <c r="AU211">
        <f>_xlfn.RANK.AVG(Table2[[#This Row],[Sharpe Ratio Z-Score]],Table2[Sharpe Ratio Z-Score])</f>
        <v>91</v>
      </c>
      <c r="AV211">
        <f>(Table2[[#This Row],[Rank 1Y]]+Table2[[#This Row],[Rank 6M]]+Table2[[#This Row],[Rank Sharpe]])/3</f>
        <v>252</v>
      </c>
    </row>
    <row r="212" spans="1:48" x14ac:dyDescent="0.3">
      <c r="A212" t="s">
        <v>28</v>
      </c>
      <c r="B212" t="s">
        <v>29</v>
      </c>
      <c r="C212" t="s">
        <v>3142</v>
      </c>
      <c r="D212" t="s">
        <v>24</v>
      </c>
      <c r="E212">
        <v>917425.70018956997</v>
      </c>
      <c r="F212">
        <v>1300.0999999999999</v>
      </c>
      <c r="G212">
        <v>16.828466537699899</v>
      </c>
      <c r="H212">
        <f>(Table2[[#This Row],[1Y Return vs Nifty]]-AVERAGE(Table2[1Y Return vs Nifty]))/_xlfn.STDEV.P(Table2[1Y Return vs Nifty])</f>
        <v>-1.7646878987277993E-2</v>
      </c>
      <c r="I212">
        <v>-0.158718352287117</v>
      </c>
      <c r="J212">
        <f>(Table2[[#This Row],[1M Return vs Nifty]]-AVERAGE(Table2[1M Return vs Nifty]))/_xlfn.STDEV.P(Table2[1M Return vs Nifty])</f>
        <v>-0.36884858927701752</v>
      </c>
      <c r="K212">
        <v>10.4462754567546</v>
      </c>
      <c r="L212">
        <f>(Table2[[#This Row],[6M Return vs Nifty]]-AVERAGE(Table2[6M Return vs Nifty]))/_xlfn.STDEV.P(Table2[6M Return vs Nifty])</f>
        <v>0.15344358872270059</v>
      </c>
      <c r="M212">
        <v>1.47192090451653</v>
      </c>
      <c r="N212">
        <f>(Table2[[#This Row],[1W Return vs Nifty]]-AVERAGE(Table2[1W Return vs Nifty]))/_xlfn.STDEV.P(Table2[1W Return vs Nifty])</f>
        <v>-0.4612977995682726</v>
      </c>
      <c r="O212">
        <v>1279.6500000000001</v>
      </c>
      <c r="P212">
        <v>1267.16151478595</v>
      </c>
      <c r="Q212">
        <v>1181.5637181929801</v>
      </c>
      <c r="R212">
        <v>61.481959707894902</v>
      </c>
      <c r="S212" s="1">
        <f>(Table2[[#This Row],[Close Price]]-Table2[[#This Row],[20D EMA]])/Table2[[#This Row],[20D EMA]]</f>
        <v>1.5980932286171857E-2</v>
      </c>
      <c r="T212" s="1">
        <f>(Table2[[#This Row],[Close Price]]-Table2[[#This Row],[50D EMA]])/Table2[[#This Row],[50D EMA]]</f>
        <v>2.5993912243786801E-2</v>
      </c>
      <c r="U212" s="1">
        <f>(Table2[[#This Row],[Close Price]]-Table2[[#This Row],[200D EMA]])/Table2[[#This Row],[200D EMA]]</f>
        <v>0.10032153152798463</v>
      </c>
      <c r="V212">
        <v>0.95769105311654801</v>
      </c>
      <c r="W212">
        <v>1283.0999999999999</v>
      </c>
      <c r="X212">
        <v>1303.25</v>
      </c>
      <c r="Y212">
        <v>1282.3</v>
      </c>
      <c r="Z212">
        <v>1314.25</v>
      </c>
      <c r="AA212">
        <v>1232.55</v>
      </c>
      <c r="AB212">
        <v>1315</v>
      </c>
      <c r="AC212" s="1">
        <f>(Table2[[#This Row],[Close Price]]/Table2[[#This Row],[Day Low]])-1</f>
        <v>1.3249162185332342E-2</v>
      </c>
      <c r="AD212" s="1">
        <f>(Table2[[#This Row],[Day High]]/Table2[[#This Row],[Close Price]])-1</f>
        <v>2.4228905468810513E-3</v>
      </c>
      <c r="AE212" s="1">
        <f>(Table2[[#This Row],[Close Price]]/Table2[[#This Row],[Current Week Low]])-1</f>
        <v>1.3881307026436751E-2</v>
      </c>
      <c r="AF212" s="1">
        <f>(Table2[[#This Row],[Current Week High]]/Table2[[#This Row],[Close Price]])-1</f>
        <v>1.0883778170909908E-2</v>
      </c>
      <c r="AG212" s="1">
        <f>(Table2[[#This Row],[Close Price]]/Table2[[#This Row],[Current Month Low]])-1</f>
        <v>5.4805078901464466E-2</v>
      </c>
      <c r="AH212" s="1">
        <f>(Table2[[#This Row],[Current Month High]]/Table2[[#This Row],[Close Price]])-1</f>
        <v>1.146065687254838E-2</v>
      </c>
      <c r="AI212">
        <v>4.7880932235981799</v>
      </c>
      <c r="AJ212">
        <v>40.399568034557198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0.03</v>
      </c>
      <c r="AM212" t="s">
        <v>3188</v>
      </c>
      <c r="AN212">
        <v>2.4300000000000002</v>
      </c>
      <c r="AO212" t="s">
        <v>3188</v>
      </c>
      <c r="AP212">
        <v>0.11035935679033</v>
      </c>
      <c r="AQ212">
        <f>(Table2[[#This Row],[Sharpe Ratio]]-AVERAGE(Table2[Sharpe Ratio]))/_xlfn.STDEV.P(Table2[Sharpe Ratio])</f>
        <v>0.58173682735252363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-0.11261285175734392</v>
      </c>
      <c r="AS212">
        <f>_xlfn.RANK.AVG(Table2[[#This Row],[1Y Return vs Nifty Z-Score]],Table2[1Y Return vs Nifty Z-Score])</f>
        <v>307</v>
      </c>
      <c r="AT212">
        <f>_xlfn.RANK.AVG(Table2[[#This Row],[6M Return vs Nifty Z-Score]],Table2[6M Return vs Nifty Z-Score])</f>
        <v>248</v>
      </c>
      <c r="AU212">
        <f>_xlfn.RANK.AVG(Table2[[#This Row],[Sharpe Ratio Z-Score]],Table2[Sharpe Ratio Z-Score])</f>
        <v>202</v>
      </c>
      <c r="AV212">
        <f>(Table2[[#This Row],[Rank 1Y]]+Table2[[#This Row],[Rank 6M]]+Table2[[#This Row],[Rank Sharpe]])/3</f>
        <v>252.33333333333334</v>
      </c>
    </row>
    <row r="213" spans="1:48" x14ac:dyDescent="0.3">
      <c r="A213" t="s">
        <v>1804</v>
      </c>
      <c r="B213" t="s">
        <v>1805</v>
      </c>
      <c r="C213" t="s">
        <v>3150</v>
      </c>
      <c r="D213" t="s">
        <v>166</v>
      </c>
      <c r="E213">
        <v>4380.5015000000003</v>
      </c>
      <c r="F213">
        <v>3876.55</v>
      </c>
      <c r="G213">
        <v>81.937887653639606</v>
      </c>
      <c r="H213">
        <f>(Table2[[#This Row],[1Y Return vs Nifty]]-AVERAGE(Table2[1Y Return vs Nifty]))/_xlfn.STDEV.P(Table2[1Y Return vs Nifty])</f>
        <v>1.2430479669006254</v>
      </c>
      <c r="I213">
        <v>-11.186317968103801</v>
      </c>
      <c r="J213">
        <f>(Table2[[#This Row],[1M Return vs Nifty]]-AVERAGE(Table2[1M Return vs Nifty]))/_xlfn.STDEV.P(Table2[1M Return vs Nifty])</f>
        <v>-1.4551659269560688</v>
      </c>
      <c r="K213">
        <v>-16.512119708076501</v>
      </c>
      <c r="L213">
        <f>(Table2[[#This Row],[6M Return vs Nifty]]-AVERAGE(Table2[6M Return vs Nifty]))/_xlfn.STDEV.P(Table2[6M Return vs Nifty])</f>
        <v>-0.72762620539778766</v>
      </c>
      <c r="M213">
        <v>4.0517513605036202</v>
      </c>
      <c r="N213">
        <f>(Table2[[#This Row],[1W Return vs Nifty]]-AVERAGE(Table2[1W Return vs Nifty]))/_xlfn.STDEV.P(Table2[1W Return vs Nifty])</f>
        <v>3.7283123361276913E-2</v>
      </c>
      <c r="O213">
        <v>4009.42</v>
      </c>
      <c r="P213">
        <v>4320.1633454471903</v>
      </c>
      <c r="Q213">
        <v>4047.15051016197</v>
      </c>
      <c r="R213">
        <v>46.758306361145898</v>
      </c>
      <c r="S213" s="1">
        <f>(Table2[[#This Row],[Close Price]]-Table2[[#This Row],[20D EMA]])/Table2[[#This Row],[20D EMA]]</f>
        <v>-3.3139456579754652E-2</v>
      </c>
      <c r="T213" s="1">
        <f>(Table2[[#This Row],[Close Price]]-Table2[[#This Row],[50D EMA]])/Table2[[#This Row],[50D EMA]]</f>
        <v>-0.10268439176372639</v>
      </c>
      <c r="U213" s="1">
        <f>(Table2[[#This Row],[Close Price]]-Table2[[#This Row],[200D EMA]])/Table2[[#This Row],[200D EMA]]</f>
        <v>-4.2153240837870962E-2</v>
      </c>
      <c r="V213">
        <v>1.07206889720262</v>
      </c>
      <c r="W213">
        <v>3811.1</v>
      </c>
      <c r="X213">
        <v>3899.5</v>
      </c>
      <c r="Y213">
        <v>3743.5</v>
      </c>
      <c r="Z213">
        <v>3925.05</v>
      </c>
      <c r="AA213">
        <v>3528</v>
      </c>
      <c r="AB213">
        <v>4816.25</v>
      </c>
      <c r="AC213" s="1">
        <f>(Table2[[#This Row],[Close Price]]/Table2[[#This Row],[Day Low]])-1</f>
        <v>1.7173519456324948E-2</v>
      </c>
      <c r="AD213" s="1">
        <f>(Table2[[#This Row],[Day High]]/Table2[[#This Row],[Close Price]])-1</f>
        <v>5.9202125601371947E-3</v>
      </c>
      <c r="AE213" s="1">
        <f>(Table2[[#This Row],[Close Price]]/Table2[[#This Row],[Current Week Low]])-1</f>
        <v>3.5541605449445735E-2</v>
      </c>
      <c r="AF213" s="1">
        <f>(Table2[[#This Row],[Current Week High]]/Table2[[#This Row],[Close Price]])-1</f>
        <v>1.2511124582425204E-2</v>
      </c>
      <c r="AG213" s="1">
        <f>(Table2[[#This Row],[Close Price]]/Table2[[#This Row],[Current Month Low]])-1</f>
        <v>9.8795351473923043E-2</v>
      </c>
      <c r="AH213" s="1">
        <f>(Table2[[#This Row],[Current Month High]]/Table2[[#This Row],[Close Price]])-1</f>
        <v>0.24240626330113102</v>
      </c>
      <c r="AI213">
        <v>46.770969031742098</v>
      </c>
      <c r="AJ213">
        <v>106.526284945592</v>
      </c>
      <c r="AK213" t="str">
        <f>IF(AND(Table2[[#This Row],[20D EMA]]&gt;Table2[[#This Row],[50D EMA]],Table2[[#This Row],[50D EMA]]&gt;Table2[[#This Row],[200D EMA]]),"Uptrend","Downtrend/NoTrend")</f>
        <v>Downtrend/NoTrend</v>
      </c>
      <c r="AL213">
        <v>-0.17</v>
      </c>
      <c r="AM213" t="s">
        <v>3189</v>
      </c>
      <c r="AN213">
        <v>1.66</v>
      </c>
      <c r="AO213" t="s">
        <v>3188</v>
      </c>
      <c r="AP213">
        <v>0.15566002354679201</v>
      </c>
      <c r="AQ213">
        <f>(Table2[[#This Row],[Sharpe Ratio]]-AVERAGE(Table2[Sharpe Ratio]))/_xlfn.STDEV.P(Table2[Sharpe Ratio])</f>
        <v>1.1072137814022185</v>
      </c>
      <c r="AR2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3">
        <f>_xlfn.RANK.AVG(Table2[[#This Row],[1Y Return vs Nifty Z-Score]],Table2[1Y Return vs Nifty Z-Score])</f>
        <v>70</v>
      </c>
      <c r="AT213">
        <f>_xlfn.RANK.AVG(Table2[[#This Row],[6M Return vs Nifty Z-Score]],Table2[6M Return vs Nifty Z-Score])</f>
        <v>587</v>
      </c>
      <c r="AU213">
        <f>_xlfn.RANK.AVG(Table2[[#This Row],[Sharpe Ratio Z-Score]],Table2[Sharpe Ratio Z-Score])</f>
        <v>103</v>
      </c>
      <c r="AV213">
        <f>(Table2[[#This Row],[Rank 1Y]]+Table2[[#This Row],[Rank 6M]]+Table2[[#This Row],[Rank Sharpe]])/3</f>
        <v>253.33333333333334</v>
      </c>
    </row>
    <row r="214" spans="1:48" x14ac:dyDescent="0.3">
      <c r="A214" t="s">
        <v>913</v>
      </c>
      <c r="B214" t="s">
        <v>914</v>
      </c>
      <c r="C214" t="s">
        <v>3142</v>
      </c>
      <c r="D214" t="s">
        <v>208</v>
      </c>
      <c r="E214">
        <v>16583.162049089999</v>
      </c>
      <c r="F214">
        <v>1287.3499999999999</v>
      </c>
      <c r="G214">
        <v>40.301940853285402</v>
      </c>
      <c r="H214">
        <f>(Table2[[#This Row],[1Y Return vs Nifty]]-AVERAGE(Table2[1Y Return vs Nifty]))/_xlfn.STDEV.P(Table2[1Y Return vs Nifty])</f>
        <v>0.43686319924003353</v>
      </c>
      <c r="I214">
        <v>7.8528273700249898</v>
      </c>
      <c r="J214">
        <f>(Table2[[#This Row],[1M Return vs Nifty]]-AVERAGE(Table2[1M Return vs Nifty]))/_xlfn.STDEV.P(Table2[1M Return vs Nifty])</f>
        <v>0.42036042473845425</v>
      </c>
      <c r="K214">
        <v>33.131722044701696</v>
      </c>
      <c r="L214">
        <f>(Table2[[#This Row],[6M Return vs Nifty]]-AVERAGE(Table2[6M Return vs Nifty]))/_xlfn.STDEV.P(Table2[6M Return vs Nifty])</f>
        <v>0.89486241697879665</v>
      </c>
      <c r="M214">
        <v>-1.2576586312051301</v>
      </c>
      <c r="N214">
        <f>(Table2[[#This Row],[1W Return vs Nifty]]-AVERAGE(Table2[1W Return vs Nifty]))/_xlfn.STDEV.P(Table2[1W Return vs Nifty])</f>
        <v>-0.98881939734280744</v>
      </c>
      <c r="O214">
        <v>1291.52</v>
      </c>
      <c r="P214">
        <v>1259.43246140869</v>
      </c>
      <c r="Q214">
        <v>1090.2274646297799</v>
      </c>
      <c r="R214">
        <v>51.8771234082691</v>
      </c>
      <c r="S214" s="1">
        <f>(Table2[[#This Row],[Close Price]]-Table2[[#This Row],[20D EMA]])/Table2[[#This Row],[20D EMA]]</f>
        <v>-3.2287537165510971E-3</v>
      </c>
      <c r="T214" s="1">
        <f>(Table2[[#This Row],[Close Price]]-Table2[[#This Row],[50D EMA]])/Table2[[#This Row],[50D EMA]]</f>
        <v>2.2166761177557594E-2</v>
      </c>
      <c r="U214" s="1">
        <f>(Table2[[#This Row],[Close Price]]-Table2[[#This Row],[200D EMA]])/Table2[[#This Row],[200D EMA]]</f>
        <v>0.18080863101092304</v>
      </c>
      <c r="V214">
        <v>0.41151034205178499</v>
      </c>
      <c r="W214">
        <v>1284.05</v>
      </c>
      <c r="X214">
        <v>1307.8</v>
      </c>
      <c r="Y214">
        <v>1271.4000000000001</v>
      </c>
      <c r="Z214">
        <v>1343</v>
      </c>
      <c r="AA214">
        <v>1253.8499999999999</v>
      </c>
      <c r="AB214">
        <v>1400</v>
      </c>
      <c r="AC214" s="1">
        <f>(Table2[[#This Row],[Close Price]]/Table2[[#This Row],[Day Low]])-1</f>
        <v>2.5699933803200459E-3</v>
      </c>
      <c r="AD214" s="1">
        <f>(Table2[[#This Row],[Day High]]/Table2[[#This Row],[Close Price]])-1</f>
        <v>1.5885345865537692E-2</v>
      </c>
      <c r="AE214" s="1">
        <f>(Table2[[#This Row],[Close Price]]/Table2[[#This Row],[Current Week Low]])-1</f>
        <v>1.2545225735409726E-2</v>
      </c>
      <c r="AF214" s="1">
        <f>(Table2[[#This Row],[Current Week High]]/Table2[[#This Row],[Close Price]])-1</f>
        <v>4.3228337282013474E-2</v>
      </c>
      <c r="AG214" s="1">
        <f>(Table2[[#This Row],[Close Price]]/Table2[[#This Row],[Current Month Low]])-1</f>
        <v>2.6717709454878946E-2</v>
      </c>
      <c r="AH214" s="1">
        <f>(Table2[[#This Row],[Current Month High]]/Table2[[#This Row],[Close Price]])-1</f>
        <v>8.7505340428011058E-2</v>
      </c>
      <c r="AI214">
        <v>8.7505340428010996</v>
      </c>
      <c r="AJ214">
        <v>62.451889709129802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-0.01</v>
      </c>
      <c r="AM214" t="s">
        <v>3189</v>
      </c>
      <c r="AN214">
        <v>-0.23</v>
      </c>
      <c r="AO214" t="s">
        <v>3189</v>
      </c>
      <c r="AP214">
        <v>1.1937355736663E-2</v>
      </c>
      <c r="AQ214">
        <f>(Table2[[#This Row],[Sharpe Ratio]]-AVERAGE(Table2[Sharpe Ratio]))/_xlfn.STDEV.P(Table2[Sharpe Ratio])</f>
        <v>-0.55993496311354718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0.20333168050092976</v>
      </c>
      <c r="AS214">
        <f>_xlfn.RANK.AVG(Table2[[#This Row],[1Y Return vs Nifty Z-Score]],Table2[1Y Return vs Nifty Z-Score])</f>
        <v>172</v>
      </c>
      <c r="AT214">
        <f>_xlfn.RANK.AVG(Table2[[#This Row],[6M Return vs Nifty Z-Score]],Table2[6M Return vs Nifty Z-Score])</f>
        <v>102</v>
      </c>
      <c r="AU214">
        <f>_xlfn.RANK.AVG(Table2[[#This Row],[Sharpe Ratio Z-Score]],Table2[Sharpe Ratio Z-Score])</f>
        <v>489</v>
      </c>
      <c r="AV214">
        <f>(Table2[[#This Row],[Rank 1Y]]+Table2[[#This Row],[Rank 6M]]+Table2[[#This Row],[Rank Sharpe]])/3</f>
        <v>254.33333333333334</v>
      </c>
    </row>
    <row r="215" spans="1:48" x14ac:dyDescent="0.3">
      <c r="A215" t="s">
        <v>422</v>
      </c>
      <c r="B215" t="s">
        <v>423</v>
      </c>
      <c r="C215" t="s">
        <v>3151</v>
      </c>
      <c r="D215" t="s">
        <v>276</v>
      </c>
      <c r="E215">
        <v>54868.962010499999</v>
      </c>
      <c r="F215">
        <v>1647.25</v>
      </c>
      <c r="G215">
        <v>80.710666687602398</v>
      </c>
      <c r="H215">
        <f>(Table2[[#This Row],[1Y Return vs Nifty]]-AVERAGE(Table2[1Y Return vs Nifty]))/_xlfn.STDEV.P(Table2[1Y Return vs Nifty])</f>
        <v>1.2192856431058294</v>
      </c>
      <c r="I215">
        <v>-4.4103300964393597</v>
      </c>
      <c r="J215">
        <f>(Table2[[#This Row],[1M Return vs Nifty]]-AVERAGE(Table2[1M Return vs Nifty]))/_xlfn.STDEV.P(Table2[1M Return vs Nifty])</f>
        <v>-0.78767042826798694</v>
      </c>
      <c r="K215">
        <v>13.4914678404523</v>
      </c>
      <c r="L215">
        <f>(Table2[[#This Row],[6M Return vs Nifty]]-AVERAGE(Table2[6M Return vs Nifty]))/_xlfn.STDEV.P(Table2[6M Return vs Nifty])</f>
        <v>0.25296831970750289</v>
      </c>
      <c r="M215">
        <v>-2.9294846629096898</v>
      </c>
      <c r="N215">
        <f>(Table2[[#This Row],[1W Return vs Nifty]]-AVERAGE(Table2[1W Return vs Nifty]))/_xlfn.STDEV.P(Table2[1W Return vs Nifty])</f>
        <v>-1.3119183684129734</v>
      </c>
      <c r="O215">
        <v>1694.25</v>
      </c>
      <c r="P215">
        <v>1724.1431515376601</v>
      </c>
      <c r="Q215">
        <v>1509.3322526751399</v>
      </c>
      <c r="R215">
        <v>40.348876258599098</v>
      </c>
      <c r="S215" s="1">
        <f>(Table2[[#This Row],[Close Price]]-Table2[[#This Row],[20D EMA]])/Table2[[#This Row],[20D EMA]]</f>
        <v>-2.7740888298657222E-2</v>
      </c>
      <c r="T215" s="1">
        <f>(Table2[[#This Row],[Close Price]]-Table2[[#This Row],[50D EMA]])/Table2[[#This Row],[50D EMA]]</f>
        <v>-4.4597892854246854E-2</v>
      </c>
      <c r="U215" s="1">
        <f>(Table2[[#This Row],[Close Price]]-Table2[[#This Row],[200D EMA]])/Table2[[#This Row],[200D EMA]]</f>
        <v>9.1376664800221913E-2</v>
      </c>
      <c r="V215">
        <v>2.2772872116967999</v>
      </c>
      <c r="W215">
        <v>1640.2</v>
      </c>
      <c r="X215">
        <v>1666.9</v>
      </c>
      <c r="Y215">
        <v>1622.1</v>
      </c>
      <c r="Z215">
        <v>1715.3</v>
      </c>
      <c r="AA215">
        <v>1618.25</v>
      </c>
      <c r="AB215">
        <v>1792.95</v>
      </c>
      <c r="AC215" s="1">
        <f>(Table2[[#This Row],[Close Price]]/Table2[[#This Row],[Day Low]])-1</f>
        <v>4.2982563102060833E-3</v>
      </c>
      <c r="AD215" s="1">
        <f>(Table2[[#This Row],[Day High]]/Table2[[#This Row],[Close Price]])-1</f>
        <v>1.1928972529974269E-2</v>
      </c>
      <c r="AE215" s="1">
        <f>(Table2[[#This Row],[Close Price]]/Table2[[#This Row],[Current Week Low]])-1</f>
        <v>1.5504592811787177E-2</v>
      </c>
      <c r="AF215" s="1">
        <f>(Table2[[#This Row],[Current Week High]]/Table2[[#This Row],[Close Price]])-1</f>
        <v>4.1311276369706995E-2</v>
      </c>
      <c r="AG215" s="1">
        <f>(Table2[[#This Row],[Close Price]]/Table2[[#This Row],[Current Month Low]])-1</f>
        <v>1.7920593233431203E-2</v>
      </c>
      <c r="AH215" s="1">
        <f>(Table2[[#This Row],[Current Month High]]/Table2[[#This Row],[Close Price]])-1</f>
        <v>8.8450447715890057E-2</v>
      </c>
      <c r="AI215">
        <v>18.0695097890423</v>
      </c>
      <c r="AJ215">
        <v>103.075879923565</v>
      </c>
      <c r="AK215" t="str">
        <f>IF(AND(Table2[[#This Row],[20D EMA]]&gt;Table2[[#This Row],[50D EMA]],Table2[[#This Row],[50D EMA]]&gt;Table2[[#This Row],[200D EMA]]),"Uptrend","Downtrend/NoTrend")</f>
        <v>Downtrend/NoTrend</v>
      </c>
      <c r="AL215">
        <v>-0.03</v>
      </c>
      <c r="AM215" t="s">
        <v>3189</v>
      </c>
      <c r="AN215">
        <v>-5.46</v>
      </c>
      <c r="AO215" t="s">
        <v>3189</v>
      </c>
      <c r="AP215">
        <v>1.5239964949794E-2</v>
      </c>
      <c r="AQ215">
        <f>(Table2[[#This Row],[Sharpe Ratio]]-AVERAGE(Table2[Sharpe Ratio]))/_xlfn.STDEV.P(Table2[Sharpe Ratio])</f>
        <v>-0.52162548217229854</v>
      </c>
      <c r="AR2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5">
        <f>_xlfn.RANK.AVG(Table2[[#This Row],[1Y Return vs Nifty Z-Score]],Table2[1Y Return vs Nifty Z-Score])</f>
        <v>73</v>
      </c>
      <c r="AT215">
        <f>_xlfn.RANK.AVG(Table2[[#This Row],[6M Return vs Nifty Z-Score]],Table2[6M Return vs Nifty Z-Score])</f>
        <v>220</v>
      </c>
      <c r="AU215">
        <f>_xlfn.RANK.AVG(Table2[[#This Row],[Sharpe Ratio Z-Score]],Table2[Sharpe Ratio Z-Score])</f>
        <v>474</v>
      </c>
      <c r="AV215">
        <f>(Table2[[#This Row],[Rank 1Y]]+Table2[[#This Row],[Rank 6M]]+Table2[[#This Row],[Rank Sharpe]])/3</f>
        <v>255.66666666666666</v>
      </c>
    </row>
    <row r="216" spans="1:48" x14ac:dyDescent="0.3">
      <c r="A216" t="s">
        <v>1896</v>
      </c>
      <c r="B216" t="s">
        <v>1897</v>
      </c>
      <c r="C216" t="s">
        <v>3150</v>
      </c>
      <c r="D216" t="s">
        <v>117</v>
      </c>
      <c r="E216">
        <v>3939.0338691000002</v>
      </c>
      <c r="F216">
        <v>902.35</v>
      </c>
      <c r="G216">
        <v>53.142879802264098</v>
      </c>
      <c r="H216">
        <f>(Table2[[#This Row],[1Y Return vs Nifty]]-AVERAGE(Table2[1Y Return vs Nifty]))/_xlfn.STDEV.P(Table2[1Y Return vs Nifty])</f>
        <v>0.68549857752902132</v>
      </c>
      <c r="I216">
        <v>10.2301815608645</v>
      </c>
      <c r="J216">
        <f>(Table2[[#This Row],[1M Return vs Nifty]]-AVERAGE(Table2[1M Return vs Nifty]))/_xlfn.STDEV.P(Table2[1M Return vs Nifty])</f>
        <v>0.6545511067803369</v>
      </c>
      <c r="K216">
        <v>-5.99638982114939</v>
      </c>
      <c r="L216">
        <f>(Table2[[#This Row],[6M Return vs Nifty]]-AVERAGE(Table2[6M Return vs Nifty]))/_xlfn.STDEV.P(Table2[6M Return vs Nifty])</f>
        <v>-0.38394506600309475</v>
      </c>
      <c r="M216">
        <v>8.8571441728617497</v>
      </c>
      <c r="N216">
        <f>(Table2[[#This Row],[1W Return vs Nifty]]-AVERAGE(Table2[1W Return vs Nifty]))/_xlfn.STDEV.P(Table2[1W Return vs Nifty])</f>
        <v>0.9659787195638706</v>
      </c>
      <c r="O216">
        <v>800.38</v>
      </c>
      <c r="P216">
        <v>805.36817779156104</v>
      </c>
      <c r="Q216">
        <v>784.68696392516699</v>
      </c>
      <c r="R216">
        <v>81.521422833423301</v>
      </c>
      <c r="S216" s="1">
        <f>(Table2[[#This Row],[Close Price]]-Table2[[#This Row],[20D EMA]])/Table2[[#This Row],[20D EMA]]</f>
        <v>0.12740198405757269</v>
      </c>
      <c r="T216" s="1">
        <f>(Table2[[#This Row],[Close Price]]-Table2[[#This Row],[50D EMA]])/Table2[[#This Row],[50D EMA]]</f>
        <v>0.12041923791225216</v>
      </c>
      <c r="U216" s="1">
        <f>(Table2[[#This Row],[Close Price]]-Table2[[#This Row],[200D EMA]])/Table2[[#This Row],[200D EMA]]</f>
        <v>0.14994901340817249</v>
      </c>
      <c r="V216">
        <v>0.89819127029038703</v>
      </c>
      <c r="W216">
        <v>825.1</v>
      </c>
      <c r="X216">
        <v>918.55</v>
      </c>
      <c r="Y216">
        <v>765.55</v>
      </c>
      <c r="Z216">
        <v>918.55</v>
      </c>
      <c r="AA216">
        <v>721.5</v>
      </c>
      <c r="AB216">
        <v>918.55</v>
      </c>
      <c r="AC216" s="1">
        <f>(Table2[[#This Row],[Close Price]]/Table2[[#This Row],[Day Low]])-1</f>
        <v>9.3625015149678914E-2</v>
      </c>
      <c r="AD216" s="1">
        <f>(Table2[[#This Row],[Day High]]/Table2[[#This Row],[Close Price]])-1</f>
        <v>1.7953122402615262E-2</v>
      </c>
      <c r="AE216" s="1">
        <f>(Table2[[#This Row],[Close Price]]/Table2[[#This Row],[Current Week Low]])-1</f>
        <v>0.17869505584220513</v>
      </c>
      <c r="AF216" s="1">
        <f>(Table2[[#This Row],[Current Week High]]/Table2[[#This Row],[Close Price]])-1</f>
        <v>1.7953122402615262E-2</v>
      </c>
      <c r="AG216" s="1">
        <f>(Table2[[#This Row],[Close Price]]/Table2[[#This Row],[Current Month Low]])-1</f>
        <v>0.25065835065835063</v>
      </c>
      <c r="AH216" s="1">
        <f>(Table2[[#This Row],[Current Month High]]/Table2[[#This Row],[Close Price]])-1</f>
        <v>1.7953122402615262E-2</v>
      </c>
      <c r="AI216">
        <v>20.019947913780602</v>
      </c>
      <c r="AJ216">
        <v>111.174818628598</v>
      </c>
      <c r="AK216" t="str">
        <f>IF(AND(Table2[[#This Row],[20D EMA]]&gt;Table2[[#This Row],[50D EMA]],Table2[[#This Row],[50D EMA]]&gt;Table2[[#This Row],[200D EMA]]),"Uptrend","Downtrend/NoTrend")</f>
        <v>Downtrend/NoTrend</v>
      </c>
      <c r="AL216">
        <v>0.2</v>
      </c>
      <c r="AM216" t="s">
        <v>3188</v>
      </c>
      <c r="AN216">
        <v>11.24</v>
      </c>
      <c r="AO216" t="s">
        <v>3188</v>
      </c>
      <c r="AP216">
        <v>0.114068353474746</v>
      </c>
      <c r="AQ216">
        <f>(Table2[[#This Row],[Sharpe Ratio]]-AVERAGE(Table2[Sharpe Ratio]))/_xlfn.STDEV.P(Table2[Sharpe Ratio])</f>
        <v>0.62476030625152512</v>
      </c>
      <c r="AR2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6">
        <f>_xlfn.RANK.AVG(Table2[[#This Row],[1Y Return vs Nifty Z-Score]],Table2[1Y Return vs Nifty Z-Score])</f>
        <v>135</v>
      </c>
      <c r="AT216">
        <f>_xlfn.RANK.AVG(Table2[[#This Row],[6M Return vs Nifty Z-Score]],Table2[6M Return vs Nifty Z-Score])</f>
        <v>447</v>
      </c>
      <c r="AU216">
        <f>_xlfn.RANK.AVG(Table2[[#This Row],[Sharpe Ratio Z-Score]],Table2[Sharpe Ratio Z-Score])</f>
        <v>188</v>
      </c>
      <c r="AV216">
        <f>(Table2[[#This Row],[Rank 1Y]]+Table2[[#This Row],[Rank 6M]]+Table2[[#This Row],[Rank Sharpe]])/3</f>
        <v>256.66666666666669</v>
      </c>
    </row>
    <row r="217" spans="1:48" x14ac:dyDescent="0.3">
      <c r="A217" t="s">
        <v>840</v>
      </c>
      <c r="B217" t="s">
        <v>841</v>
      </c>
      <c r="C217" t="s">
        <v>3145</v>
      </c>
      <c r="D217" t="s">
        <v>256</v>
      </c>
      <c r="E217">
        <v>18519.673558760001</v>
      </c>
      <c r="F217">
        <v>1140.05</v>
      </c>
      <c r="G217">
        <v>59.187498939120502</v>
      </c>
      <c r="H217">
        <f>(Table2[[#This Row],[1Y Return vs Nifty]]-AVERAGE(Table2[1Y Return vs Nifty]))/_xlfn.STDEV.P(Table2[1Y Return vs Nifty])</f>
        <v>0.8025387855447037</v>
      </c>
      <c r="I217">
        <v>-5.2973950644012699</v>
      </c>
      <c r="J217">
        <f>(Table2[[#This Row],[1M Return vs Nifty]]-AVERAGE(Table2[1M Return vs Nifty]))/_xlfn.STDEV.P(Table2[1M Return vs Nifty])</f>
        <v>-0.87505427315863871</v>
      </c>
      <c r="K217">
        <v>-12.319653450069501</v>
      </c>
      <c r="L217">
        <f>(Table2[[#This Row],[6M Return vs Nifty]]-AVERAGE(Table2[6M Return vs Nifty]))/_xlfn.STDEV.P(Table2[6M Return vs Nifty])</f>
        <v>-0.5906056090227414</v>
      </c>
      <c r="M217">
        <v>-1.1545245335632199</v>
      </c>
      <c r="N217">
        <f>(Table2[[#This Row],[1W Return vs Nifty]]-AVERAGE(Table2[1W Return vs Nifty]))/_xlfn.STDEV.P(Table2[1W Return vs Nifty])</f>
        <v>-0.96888758613851833</v>
      </c>
      <c r="O217">
        <v>1188.6099999999999</v>
      </c>
      <c r="P217">
        <v>1238.1376825730899</v>
      </c>
      <c r="Q217">
        <v>1163.04370972579</v>
      </c>
      <c r="R217">
        <v>34.360704941520801</v>
      </c>
      <c r="S217" s="1">
        <f>(Table2[[#This Row],[Close Price]]-Table2[[#This Row],[20D EMA]])/Table2[[#This Row],[20D EMA]]</f>
        <v>-4.0854443425513795E-2</v>
      </c>
      <c r="T217" s="1">
        <f>(Table2[[#This Row],[Close Price]]-Table2[[#This Row],[50D EMA]])/Table2[[#This Row],[50D EMA]]</f>
        <v>-7.9221950800531946E-2</v>
      </c>
      <c r="U217" s="1">
        <f>(Table2[[#This Row],[Close Price]]-Table2[[#This Row],[200D EMA]])/Table2[[#This Row],[200D EMA]]</f>
        <v>-1.9770288539896107E-2</v>
      </c>
      <c r="V217">
        <v>0.91079783984329199</v>
      </c>
      <c r="W217">
        <v>1131</v>
      </c>
      <c r="X217">
        <v>1150.95</v>
      </c>
      <c r="Y217">
        <v>1114.5</v>
      </c>
      <c r="Z217">
        <v>1170.05</v>
      </c>
      <c r="AA217">
        <v>1114.5</v>
      </c>
      <c r="AB217">
        <v>1320</v>
      </c>
      <c r="AC217" s="1">
        <f>(Table2[[#This Row],[Close Price]]/Table2[[#This Row],[Day Low]])-1</f>
        <v>8.0017683465958278E-3</v>
      </c>
      <c r="AD217" s="1">
        <f>(Table2[[#This Row],[Day High]]/Table2[[#This Row],[Close Price]])-1</f>
        <v>9.5609841673611751E-3</v>
      </c>
      <c r="AE217" s="1">
        <f>(Table2[[#This Row],[Close Price]]/Table2[[#This Row],[Current Week Low]])-1</f>
        <v>2.2925078510542818E-2</v>
      </c>
      <c r="AF217" s="1">
        <f>(Table2[[#This Row],[Current Week High]]/Table2[[#This Row],[Close Price]])-1</f>
        <v>2.6314635323012148E-2</v>
      </c>
      <c r="AG217" s="1">
        <f>(Table2[[#This Row],[Close Price]]/Table2[[#This Row],[Current Month Low]])-1</f>
        <v>2.2925078510542818E-2</v>
      </c>
      <c r="AH217" s="1">
        <f>(Table2[[#This Row],[Current Month High]]/Table2[[#This Row],[Close Price]])-1</f>
        <v>0.1578439542125345</v>
      </c>
      <c r="AI217">
        <v>27.099688610148601</v>
      </c>
      <c r="AJ217">
        <v>81.840657149692902</v>
      </c>
      <c r="AK217" t="str">
        <f>IF(AND(Table2[[#This Row],[20D EMA]]&gt;Table2[[#This Row],[50D EMA]],Table2[[#This Row],[50D EMA]]&gt;Table2[[#This Row],[200D EMA]]),"Uptrend","Downtrend/NoTrend")</f>
        <v>Downtrend/NoTrend</v>
      </c>
      <c r="AL217">
        <v>-0.13</v>
      </c>
      <c r="AM217" t="s">
        <v>3189</v>
      </c>
      <c r="AN217">
        <v>-8.8000000000000007</v>
      </c>
      <c r="AO217" t="s">
        <v>3189</v>
      </c>
      <c r="AP217">
        <v>0.14500055780516299</v>
      </c>
      <c r="AQ217">
        <f>(Table2[[#This Row],[Sharpe Ratio]]-AVERAGE(Table2[Sharpe Ratio]))/_xlfn.STDEV.P(Table2[Sharpe Ratio])</f>
        <v>0.98356651546193785</v>
      </c>
      <c r="AR2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7">
        <f>_xlfn.RANK.AVG(Table2[[#This Row],[1Y Return vs Nifty Z-Score]],Table2[1Y Return vs Nifty Z-Score])</f>
        <v>119</v>
      </c>
      <c r="AT217">
        <f>_xlfn.RANK.AVG(Table2[[#This Row],[6M Return vs Nifty Z-Score]],Table2[6M Return vs Nifty Z-Score])</f>
        <v>531</v>
      </c>
      <c r="AU217">
        <f>_xlfn.RANK.AVG(Table2[[#This Row],[Sharpe Ratio Z-Score]],Table2[Sharpe Ratio Z-Score])</f>
        <v>121</v>
      </c>
      <c r="AV217">
        <f>(Table2[[#This Row],[Rank 1Y]]+Table2[[#This Row],[Rank 6M]]+Table2[[#This Row],[Rank Sharpe]])/3</f>
        <v>257</v>
      </c>
    </row>
    <row r="218" spans="1:48" x14ac:dyDescent="0.3">
      <c r="A218" t="s">
        <v>179</v>
      </c>
      <c r="B218" t="s">
        <v>180</v>
      </c>
      <c r="C218" t="s">
        <v>3142</v>
      </c>
      <c r="D218" t="s">
        <v>144</v>
      </c>
      <c r="E218">
        <v>140245.51024</v>
      </c>
      <c r="F218">
        <v>532.6</v>
      </c>
      <c r="G218">
        <v>33.978124794019401</v>
      </c>
      <c r="H218">
        <f>(Table2[[#This Row],[1Y Return vs Nifty]]-AVERAGE(Table2[1Y Return vs Nifty]))/_xlfn.STDEV.P(Table2[1Y Return vs Nifty])</f>
        <v>0.31441698215474534</v>
      </c>
      <c r="I218">
        <v>2.4243930900611201</v>
      </c>
      <c r="J218">
        <f>(Table2[[#This Row],[1M Return vs Nifty]]-AVERAGE(Table2[1M Return vs Nifty]))/_xlfn.STDEV.P(Table2[1M Return vs Nifty])</f>
        <v>-0.11438897496935584</v>
      </c>
      <c r="K218">
        <v>-12.6384436354054</v>
      </c>
      <c r="L218">
        <f>(Table2[[#This Row],[6M Return vs Nifty]]-AVERAGE(Table2[6M Return vs Nifty]))/_xlfn.STDEV.P(Table2[6M Return vs Nifty])</f>
        <v>-0.60102449342755027</v>
      </c>
      <c r="M218">
        <v>5.7592902006024902</v>
      </c>
      <c r="N218">
        <f>(Table2[[#This Row],[1W Return vs Nifty]]-AVERAGE(Table2[1W Return vs Nifty]))/_xlfn.STDEV.P(Table2[1W Return vs Nifty])</f>
        <v>0.36728399177447135</v>
      </c>
      <c r="O218">
        <v>520.53</v>
      </c>
      <c r="P218">
        <v>532.14187358611696</v>
      </c>
      <c r="Q218">
        <v>508.24358510688597</v>
      </c>
      <c r="R218">
        <v>61.673798532017699</v>
      </c>
      <c r="S218" s="1">
        <f>(Table2[[#This Row],[Close Price]]-Table2[[#This Row],[20D EMA]])/Table2[[#This Row],[20D EMA]]</f>
        <v>2.3187904635659905E-2</v>
      </c>
      <c r="T218" s="1">
        <f>(Table2[[#This Row],[Close Price]]-Table2[[#This Row],[50D EMA]])/Table2[[#This Row],[50D EMA]]</f>
        <v>8.6091028844571045E-4</v>
      </c>
      <c r="U218" s="1">
        <f>(Table2[[#This Row],[Close Price]]-Table2[[#This Row],[200D EMA]])/Table2[[#This Row],[200D EMA]]</f>
        <v>4.7922719748625615E-2</v>
      </c>
      <c r="V218">
        <v>1.1097490557065599</v>
      </c>
      <c r="W218">
        <v>525.4</v>
      </c>
      <c r="X218">
        <v>535.4</v>
      </c>
      <c r="Y218">
        <v>513</v>
      </c>
      <c r="Z218">
        <v>535.75</v>
      </c>
      <c r="AA218">
        <v>469</v>
      </c>
      <c r="AB218">
        <v>541</v>
      </c>
      <c r="AC218" s="1">
        <f>(Table2[[#This Row],[Close Price]]/Table2[[#This Row],[Day Low]])-1</f>
        <v>1.3703844689760381E-2</v>
      </c>
      <c r="AD218" s="1">
        <f>(Table2[[#This Row],[Day High]]/Table2[[#This Row],[Close Price]])-1</f>
        <v>5.2572286894478903E-3</v>
      </c>
      <c r="AE218" s="1">
        <f>(Table2[[#This Row],[Close Price]]/Table2[[#This Row],[Current Week Low]])-1</f>
        <v>3.8206627680311911E-2</v>
      </c>
      <c r="AF218" s="1">
        <f>(Table2[[#This Row],[Current Week High]]/Table2[[#This Row],[Close Price]])-1</f>
        <v>5.9143822756289044E-3</v>
      </c>
      <c r="AG218" s="1">
        <f>(Table2[[#This Row],[Close Price]]/Table2[[#This Row],[Current Month Low]])-1</f>
        <v>0.1356076759061835</v>
      </c>
      <c r="AH218" s="1">
        <f>(Table2[[#This Row],[Current Month High]]/Table2[[#This Row],[Close Price]])-1</f>
        <v>1.5771686068343893E-2</v>
      </c>
      <c r="AI218">
        <v>22.793841532106601</v>
      </c>
      <c r="AJ218">
        <v>57.294743059657399</v>
      </c>
      <c r="AK218" t="str">
        <f>IF(AND(Table2[[#This Row],[20D EMA]]&gt;Table2[[#This Row],[50D EMA]],Table2[[#This Row],[50D EMA]]&gt;Table2[[#This Row],[200D EMA]]),"Uptrend","Downtrend/NoTrend")</f>
        <v>Downtrend/NoTrend</v>
      </c>
      <c r="AL218">
        <v>-0.09</v>
      </c>
      <c r="AM218" t="s">
        <v>3189</v>
      </c>
      <c r="AN218">
        <v>0.8</v>
      </c>
      <c r="AO218" t="s">
        <v>3188</v>
      </c>
      <c r="AP218">
        <v>0.20606697310996</v>
      </c>
      <c r="AQ218">
        <f>(Table2[[#This Row],[Sharpe Ratio]]-AVERAGE(Table2[Sharpe Ratio]))/_xlfn.STDEV.P(Table2[Sharpe Ratio])</f>
        <v>1.6919224008534259</v>
      </c>
      <c r="AR2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8">
        <f>_xlfn.RANK.AVG(Table2[[#This Row],[1Y Return vs Nifty Z-Score]],Table2[1Y Return vs Nifty Z-Score])</f>
        <v>210</v>
      </c>
      <c r="AT218">
        <f>_xlfn.RANK.AVG(Table2[[#This Row],[6M Return vs Nifty Z-Score]],Table2[6M Return vs Nifty Z-Score])</f>
        <v>534</v>
      </c>
      <c r="AU218">
        <f>_xlfn.RANK.AVG(Table2[[#This Row],[Sharpe Ratio Z-Score]],Table2[Sharpe Ratio Z-Score])</f>
        <v>29</v>
      </c>
      <c r="AV218">
        <f>(Table2[[#This Row],[Rank 1Y]]+Table2[[#This Row],[Rank 6M]]+Table2[[#This Row],[Rank Sharpe]])/3</f>
        <v>257.66666666666669</v>
      </c>
    </row>
    <row r="219" spans="1:48" x14ac:dyDescent="0.3">
      <c r="A219" t="s">
        <v>230</v>
      </c>
      <c r="B219" t="s">
        <v>231</v>
      </c>
      <c r="C219" t="s">
        <v>3150</v>
      </c>
      <c r="D219" t="s">
        <v>232</v>
      </c>
      <c r="E219">
        <v>109766.52069335</v>
      </c>
      <c r="F219">
        <v>7297.9</v>
      </c>
      <c r="G219">
        <v>18.395687682250799</v>
      </c>
      <c r="H219">
        <f>(Table2[[#This Row],[1Y Return vs Nifty]]-AVERAGE(Table2[1Y Return vs Nifty]))/_xlfn.STDEV.P(Table2[1Y Return vs Nifty])</f>
        <v>1.2698769698241633E-2</v>
      </c>
      <c r="I219">
        <v>13.507783704561099</v>
      </c>
      <c r="J219">
        <f>(Table2[[#This Row],[1M Return vs Nifty]]-AVERAGE(Table2[1M Return vs Nifty]))/_xlfn.STDEV.P(Table2[1M Return vs Nifty])</f>
        <v>0.97742427580660962</v>
      </c>
      <c r="K219">
        <v>-0.33300914177493002</v>
      </c>
      <c r="L219">
        <f>(Table2[[#This Row],[6M Return vs Nifty]]-AVERAGE(Table2[6M Return vs Nifty]))/_xlfn.STDEV.P(Table2[6M Return vs Nifty])</f>
        <v>-0.19885119751822461</v>
      </c>
      <c r="M219">
        <v>10.512198438819</v>
      </c>
      <c r="N219">
        <f>(Table2[[#This Row],[1W Return vs Nifty]]-AVERAGE(Table2[1W Return vs Nifty]))/_xlfn.STDEV.P(Table2[1W Return vs Nifty])</f>
        <v>1.2858363604039644</v>
      </c>
      <c r="O219">
        <v>6773.72</v>
      </c>
      <c r="P219">
        <v>6758.43453680724</v>
      </c>
      <c r="Q219">
        <v>6272.0652006176197</v>
      </c>
      <c r="R219">
        <v>79.643690919361106</v>
      </c>
      <c r="S219" s="1">
        <f>(Table2[[#This Row],[Close Price]]-Table2[[#This Row],[20D EMA]])/Table2[[#This Row],[20D EMA]]</f>
        <v>7.7384361916347205E-2</v>
      </c>
      <c r="T219" s="1">
        <f>(Table2[[#This Row],[Close Price]]-Table2[[#This Row],[50D EMA]])/Table2[[#This Row],[50D EMA]]</f>
        <v>7.9821068067577855E-2</v>
      </c>
      <c r="U219" s="1">
        <f>(Table2[[#This Row],[Close Price]]-Table2[[#This Row],[200D EMA]])/Table2[[#This Row],[200D EMA]]</f>
        <v>0.16355614404030183</v>
      </c>
      <c r="V219">
        <v>0.83132054603163996</v>
      </c>
      <c r="W219">
        <v>7110</v>
      </c>
      <c r="X219">
        <v>7320</v>
      </c>
      <c r="Y219">
        <v>6701.2</v>
      </c>
      <c r="Z219">
        <v>7320</v>
      </c>
      <c r="AA219">
        <v>6257.5</v>
      </c>
      <c r="AB219">
        <v>7320</v>
      </c>
      <c r="AC219" s="1">
        <f>(Table2[[#This Row],[Close Price]]/Table2[[#This Row],[Day Low]])-1</f>
        <v>2.6427566807313507E-2</v>
      </c>
      <c r="AD219" s="1">
        <f>(Table2[[#This Row],[Day High]]/Table2[[#This Row],[Close Price]])-1</f>
        <v>3.028268405979917E-3</v>
      </c>
      <c r="AE219" s="1">
        <f>(Table2[[#This Row],[Close Price]]/Table2[[#This Row],[Current Week Low]])-1</f>
        <v>8.9043753357607613E-2</v>
      </c>
      <c r="AF219" s="1">
        <f>(Table2[[#This Row],[Current Week High]]/Table2[[#This Row],[Close Price]])-1</f>
        <v>3.028268405979917E-3</v>
      </c>
      <c r="AG219" s="1">
        <f>(Table2[[#This Row],[Close Price]]/Table2[[#This Row],[Current Month Low]])-1</f>
        <v>0.16626448262085503</v>
      </c>
      <c r="AH219" s="1">
        <f>(Table2[[#This Row],[Current Month High]]/Table2[[#This Row],[Close Price]])-1</f>
        <v>3.028268405979917E-3</v>
      </c>
      <c r="AI219">
        <v>4.2080598528343804</v>
      </c>
      <c r="AJ219">
        <v>91.999473822678198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0.17</v>
      </c>
      <c r="AM219" t="s">
        <v>3188</v>
      </c>
      <c r="AN219">
        <v>8.7899999999999991</v>
      </c>
      <c r="AO219" t="s">
        <v>3188</v>
      </c>
      <c r="AP219">
        <v>0.145960645434077</v>
      </c>
      <c r="AQ219">
        <f>(Table2[[#This Row],[Sharpe Ratio]]-AVERAGE(Table2[Sharpe Ratio]))/_xlfn.STDEV.P(Table2[Sharpe Ratio])</f>
        <v>0.99470330348262537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3.0718115118732165</v>
      </c>
      <c r="AS219">
        <f>_xlfn.RANK.AVG(Table2[[#This Row],[1Y Return vs Nifty Z-Score]],Table2[1Y Return vs Nifty Z-Score])</f>
        <v>299</v>
      </c>
      <c r="AT219">
        <f>_xlfn.RANK.AVG(Table2[[#This Row],[6M Return vs Nifty Z-Score]],Table2[6M Return vs Nifty Z-Score])</f>
        <v>357</v>
      </c>
      <c r="AU219">
        <f>_xlfn.RANK.AVG(Table2[[#This Row],[Sharpe Ratio Z-Score]],Table2[Sharpe Ratio Z-Score])</f>
        <v>119</v>
      </c>
      <c r="AV219">
        <f>(Table2[[#This Row],[Rank 1Y]]+Table2[[#This Row],[Rank 6M]]+Table2[[#This Row],[Rank Sharpe]])/3</f>
        <v>258.33333333333331</v>
      </c>
    </row>
    <row r="220" spans="1:48" x14ac:dyDescent="0.3">
      <c r="A220" t="s">
        <v>1189</v>
      </c>
      <c r="B220" t="s">
        <v>1190</v>
      </c>
      <c r="C220" t="s">
        <v>3150</v>
      </c>
      <c r="D220" t="s">
        <v>318</v>
      </c>
      <c r="E220">
        <v>10224.478834244999</v>
      </c>
      <c r="F220">
        <v>1729.65</v>
      </c>
      <c r="G220">
        <v>134.76579324813099</v>
      </c>
      <c r="H220">
        <f>(Table2[[#This Row],[1Y Return vs Nifty]]-AVERAGE(Table2[1Y Return vs Nifty]))/_xlfn.STDEV.P(Table2[1Y Return vs Nifty])</f>
        <v>2.2659393881503136</v>
      </c>
      <c r="I220">
        <v>23.0288320017657</v>
      </c>
      <c r="J220">
        <f>(Table2[[#This Row],[1M Return vs Nifty]]-AVERAGE(Table2[1M Return vs Nifty]))/_xlfn.STDEV.P(Table2[1M Return vs Nifty])</f>
        <v>1.9153328142430581</v>
      </c>
      <c r="K220">
        <v>15.5196495442573</v>
      </c>
      <c r="L220">
        <f>(Table2[[#This Row],[6M Return vs Nifty]]-AVERAGE(Table2[6M Return vs Nifty]))/_xlfn.STDEV.P(Table2[6M Return vs Nifty])</f>
        <v>0.3192545220309122</v>
      </c>
      <c r="M220">
        <v>6.9966584940845298</v>
      </c>
      <c r="N220">
        <f>(Table2[[#This Row],[1W Return vs Nifty]]-AVERAGE(Table2[1W Return vs Nifty]))/_xlfn.STDEV.P(Table2[1W Return vs Nifty])</f>
        <v>0.60641917383122745</v>
      </c>
      <c r="O220">
        <v>1629.42</v>
      </c>
      <c r="P220">
        <v>1578.57300684968</v>
      </c>
      <c r="Q220">
        <v>1420.5489042566301</v>
      </c>
      <c r="R220">
        <v>68.488987241916803</v>
      </c>
      <c r="S220" s="1">
        <f>(Table2[[#This Row],[Close Price]]-Table2[[#This Row],[20D EMA]])/Table2[[#This Row],[20D EMA]]</f>
        <v>6.1512685495452378E-2</v>
      </c>
      <c r="T220" s="1">
        <f>(Table2[[#This Row],[Close Price]]-Table2[[#This Row],[50D EMA]])/Table2[[#This Row],[50D EMA]]</f>
        <v>9.5704786851652013E-2</v>
      </c>
      <c r="U220" s="1">
        <f>(Table2[[#This Row],[Close Price]]-Table2[[#This Row],[200D EMA]])/Table2[[#This Row],[200D EMA]]</f>
        <v>0.21759271702449548</v>
      </c>
      <c r="V220">
        <v>1.26633822884897</v>
      </c>
      <c r="W220">
        <v>1720</v>
      </c>
      <c r="X220">
        <v>1780</v>
      </c>
      <c r="Y220">
        <v>1582.75</v>
      </c>
      <c r="Z220">
        <v>1804</v>
      </c>
      <c r="AA220">
        <v>1450.05</v>
      </c>
      <c r="AB220">
        <v>1804</v>
      </c>
      <c r="AC220" s="1">
        <f>(Table2[[#This Row],[Close Price]]/Table2[[#This Row],[Day Low]])-1</f>
        <v>5.6104651162791619E-3</v>
      </c>
      <c r="AD220" s="1">
        <f>(Table2[[#This Row],[Day High]]/Table2[[#This Row],[Close Price]])-1</f>
        <v>2.9109935536091092E-2</v>
      </c>
      <c r="AE220" s="1">
        <f>(Table2[[#This Row],[Close Price]]/Table2[[#This Row],[Current Week Low]])-1</f>
        <v>9.28131416837783E-2</v>
      </c>
      <c r="AF220" s="1">
        <f>(Table2[[#This Row],[Current Week High]]/Table2[[#This Row],[Close Price]])-1</f>
        <v>4.2985575116353036E-2</v>
      </c>
      <c r="AG220" s="1">
        <f>(Table2[[#This Row],[Close Price]]/Table2[[#This Row],[Current Month Low]])-1</f>
        <v>0.1928209372090619</v>
      </c>
      <c r="AH220" s="1">
        <f>(Table2[[#This Row],[Current Month High]]/Table2[[#This Row],[Close Price]])-1</f>
        <v>4.2985575116353036E-2</v>
      </c>
      <c r="AI220">
        <v>20.255543028936401</v>
      </c>
      <c r="AJ220">
        <v>169.24813200498099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0.19</v>
      </c>
      <c r="AM220" t="s">
        <v>3188</v>
      </c>
      <c r="AN220">
        <v>3.12</v>
      </c>
      <c r="AO220" t="s">
        <v>3188</v>
      </c>
      <c r="AQ220">
        <f>(Table2[[#This Row],[Sharpe Ratio]]-AVERAGE(Table2[Sharpe Ratio]))/_xlfn.STDEV.P(Table2[Sharpe Ratio])</f>
        <v>-0.698405448893197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4.4085404493623148</v>
      </c>
      <c r="AS220">
        <f>_xlfn.RANK.AVG(Table2[[#This Row],[1Y Return vs Nifty Z-Score]],Table2[1Y Return vs Nifty Z-Score])</f>
        <v>31</v>
      </c>
      <c r="AT220">
        <f>_xlfn.RANK.AVG(Table2[[#This Row],[6M Return vs Nifty Z-Score]],Table2[6M Return vs Nifty Z-Score])</f>
        <v>206</v>
      </c>
      <c r="AU220">
        <f>_xlfn.RANK.AVG(Table2[[#This Row],[Sharpe Ratio Z-Score]],Table2[Sharpe Ratio Z-Score])</f>
        <v>538</v>
      </c>
      <c r="AV220">
        <f>(Table2[[#This Row],[Rank 1Y]]+Table2[[#This Row],[Rank 6M]]+Table2[[#This Row],[Rank Sharpe]])/3</f>
        <v>258.33333333333331</v>
      </c>
    </row>
    <row r="221" spans="1:48" x14ac:dyDescent="0.3">
      <c r="A221" t="s">
        <v>952</v>
      </c>
      <c r="B221" t="s">
        <v>953</v>
      </c>
      <c r="C221" t="s">
        <v>3153</v>
      </c>
      <c r="D221" t="s">
        <v>454</v>
      </c>
      <c r="E221">
        <v>15716.522918684999</v>
      </c>
      <c r="F221">
        <v>1100.8499999999999</v>
      </c>
      <c r="G221">
        <v>16.1767725271553</v>
      </c>
      <c r="H221">
        <f>(Table2[[#This Row],[1Y Return vs Nifty]]-AVERAGE(Table2[1Y Return vs Nifty]))/_xlfn.STDEV.P(Table2[1Y Return vs Nifty])</f>
        <v>-3.026544118777123E-2</v>
      </c>
      <c r="I221">
        <v>-9.4018190384832199</v>
      </c>
      <c r="J221">
        <f>(Table2[[#This Row],[1M Return vs Nifty]]-AVERAGE(Table2[1M Return vs Nifty]))/_xlfn.STDEV.P(Table2[1M Return vs Nifty])</f>
        <v>-1.2793767984193249</v>
      </c>
      <c r="K221">
        <v>-2.0451115437683098</v>
      </c>
      <c r="L221">
        <f>(Table2[[#This Row],[6M Return vs Nifty]]-AVERAGE(Table2[6M Return vs Nifty]))/_xlfn.STDEV.P(Table2[6M Return vs Nifty])</f>
        <v>-0.25480711409316259</v>
      </c>
      <c r="M221">
        <v>1.78273451865907</v>
      </c>
      <c r="N221">
        <f>(Table2[[#This Row],[1W Return vs Nifty]]-AVERAGE(Table2[1W Return vs Nifty]))/_xlfn.STDEV.P(Table2[1W Return vs Nifty])</f>
        <v>-0.40122961243658622</v>
      </c>
      <c r="O221">
        <v>1144.06</v>
      </c>
      <c r="P221">
        <v>1198.63234606736</v>
      </c>
      <c r="Q221">
        <v>1151.1421076174099</v>
      </c>
      <c r="R221">
        <v>38.199682198665798</v>
      </c>
      <c r="S221" s="1">
        <f>(Table2[[#This Row],[Close Price]]-Table2[[#This Row],[20D EMA]])/Table2[[#This Row],[20D EMA]]</f>
        <v>-3.7768998129468767E-2</v>
      </c>
      <c r="T221" s="1">
        <f>(Table2[[#This Row],[Close Price]]-Table2[[#This Row],[50D EMA]])/Table2[[#This Row],[50D EMA]]</f>
        <v>-8.1578264084210678E-2</v>
      </c>
      <c r="U221" s="1">
        <f>(Table2[[#This Row],[Close Price]]-Table2[[#This Row],[200D EMA]])/Table2[[#This Row],[200D EMA]]</f>
        <v>-4.3688878449162721E-2</v>
      </c>
      <c r="V221">
        <v>0.66867542595084395</v>
      </c>
      <c r="W221">
        <v>1091</v>
      </c>
      <c r="X221">
        <v>1114</v>
      </c>
      <c r="Y221">
        <v>1090.5</v>
      </c>
      <c r="Z221">
        <v>1133.55</v>
      </c>
      <c r="AA221">
        <v>1040.0999999999999</v>
      </c>
      <c r="AB221">
        <v>1334.6</v>
      </c>
      <c r="AC221" s="1">
        <f>(Table2[[#This Row],[Close Price]]/Table2[[#This Row],[Day Low]])-1</f>
        <v>9.0284142988084071E-3</v>
      </c>
      <c r="AD221" s="1">
        <f>(Table2[[#This Row],[Day High]]/Table2[[#This Row],[Close Price]])-1</f>
        <v>1.1945314983876187E-2</v>
      </c>
      <c r="AE221" s="1">
        <f>(Table2[[#This Row],[Close Price]]/Table2[[#This Row],[Current Week Low]])-1</f>
        <v>9.4910591471801808E-3</v>
      </c>
      <c r="AF221" s="1">
        <f>(Table2[[#This Row],[Current Week High]]/Table2[[#This Row],[Close Price]])-1</f>
        <v>2.970431938956275E-2</v>
      </c>
      <c r="AG221" s="1">
        <f>(Table2[[#This Row],[Close Price]]/Table2[[#This Row],[Current Month Low]])-1</f>
        <v>5.840784539948074E-2</v>
      </c>
      <c r="AH221" s="1">
        <f>(Table2[[#This Row],[Current Month High]]/Table2[[#This Row],[Close Price]])-1</f>
        <v>0.2123359222419039</v>
      </c>
      <c r="AI221">
        <v>40.228005632011602</v>
      </c>
      <c r="AJ221">
        <v>37.092154420921503</v>
      </c>
      <c r="AK221" t="str">
        <f>IF(AND(Table2[[#This Row],[20D EMA]]&gt;Table2[[#This Row],[50D EMA]],Table2[[#This Row],[50D EMA]]&gt;Table2[[#This Row],[200D EMA]]),"Uptrend","Downtrend/NoTrend")</f>
        <v>Downtrend/NoTrend</v>
      </c>
      <c r="AL221">
        <v>-0.1</v>
      </c>
      <c r="AM221" t="s">
        <v>3189</v>
      </c>
      <c r="AN221">
        <v>-6.77</v>
      </c>
      <c r="AO221" t="s">
        <v>3189</v>
      </c>
      <c r="AP221">
        <v>0.16547266586050599</v>
      </c>
      <c r="AQ221">
        <f>(Table2[[#This Row],[Sharpe Ratio]]-AVERAGE(Table2[Sharpe Ratio]))/_xlfn.STDEV.P(Table2[Sharpe Ratio])</f>
        <v>1.2210380970996035</v>
      </c>
      <c r="AR2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1">
        <f>_xlfn.RANK.AVG(Table2[[#This Row],[1Y Return vs Nifty Z-Score]],Table2[1Y Return vs Nifty Z-Score])</f>
        <v>311</v>
      </c>
      <c r="AT221">
        <f>_xlfn.RANK.AVG(Table2[[#This Row],[6M Return vs Nifty Z-Score]],Table2[6M Return vs Nifty Z-Score])</f>
        <v>385</v>
      </c>
      <c r="AU221">
        <f>_xlfn.RANK.AVG(Table2[[#This Row],[Sharpe Ratio Z-Score]],Table2[Sharpe Ratio Z-Score])</f>
        <v>80</v>
      </c>
      <c r="AV221">
        <f>(Table2[[#This Row],[Rank 1Y]]+Table2[[#This Row],[Rank 6M]]+Table2[[#This Row],[Rank Sharpe]])/3</f>
        <v>258.66666666666669</v>
      </c>
    </row>
    <row r="222" spans="1:48" x14ac:dyDescent="0.3">
      <c r="A222" t="s">
        <v>738</v>
      </c>
      <c r="B222" t="s">
        <v>739</v>
      </c>
      <c r="C222" t="s">
        <v>3147</v>
      </c>
      <c r="D222" t="s">
        <v>538</v>
      </c>
      <c r="E222">
        <v>23440.05836748</v>
      </c>
      <c r="F222">
        <v>1280.7</v>
      </c>
      <c r="G222">
        <v>62.664230285599501</v>
      </c>
      <c r="H222">
        <f>(Table2[[#This Row],[1Y Return vs Nifty]]-AVERAGE(Table2[1Y Return vs Nifty]))/_xlfn.STDEV.P(Table2[1Y Return vs Nifty])</f>
        <v>0.86985772670435624</v>
      </c>
      <c r="I222">
        <v>-4.0178749750400602</v>
      </c>
      <c r="J222">
        <f>(Table2[[#This Row],[1M Return vs Nifty]]-AVERAGE(Table2[1M Return vs Nifty]))/_xlfn.STDEV.P(Table2[1M Return vs Nifty])</f>
        <v>-0.74901008354296472</v>
      </c>
      <c r="K222">
        <v>-2.0372527478196698</v>
      </c>
      <c r="L222">
        <f>(Table2[[#This Row],[6M Return vs Nifty]]-AVERAGE(Table2[6M Return vs Nifty]))/_xlfn.STDEV.P(Table2[6M Return vs Nifty])</f>
        <v>-0.25455026839867051</v>
      </c>
      <c r="M222">
        <v>1.7763635088712499</v>
      </c>
      <c r="N222">
        <f>(Table2[[#This Row],[1W Return vs Nifty]]-AVERAGE(Table2[1W Return vs Nifty]))/_xlfn.STDEV.P(Table2[1W Return vs Nifty])</f>
        <v>-0.40246088092271204</v>
      </c>
      <c r="O222">
        <v>1276.52</v>
      </c>
      <c r="P222">
        <v>1325.8418779748199</v>
      </c>
      <c r="Q222">
        <v>1245.9302470649</v>
      </c>
      <c r="R222">
        <v>56.078015983497799</v>
      </c>
      <c r="S222" s="1">
        <f>(Table2[[#This Row],[Close Price]]-Table2[[#This Row],[20D EMA]])/Table2[[#This Row],[20D EMA]]</f>
        <v>3.2745276219722868E-3</v>
      </c>
      <c r="T222" s="1">
        <f>(Table2[[#This Row],[Close Price]]-Table2[[#This Row],[50D EMA]])/Table2[[#This Row],[50D EMA]]</f>
        <v>-3.4047708648162936E-2</v>
      </c>
      <c r="U222" s="1">
        <f>(Table2[[#This Row],[Close Price]]-Table2[[#This Row],[200D EMA]])/Table2[[#This Row],[200D EMA]]</f>
        <v>2.7906660920231231E-2</v>
      </c>
      <c r="V222">
        <v>0.75817259317610497</v>
      </c>
      <c r="W222">
        <v>1259.0999999999999</v>
      </c>
      <c r="X222">
        <v>1285</v>
      </c>
      <c r="Y222">
        <v>1224.05</v>
      </c>
      <c r="Z222">
        <v>1285</v>
      </c>
      <c r="AA222">
        <v>1209.05</v>
      </c>
      <c r="AB222">
        <v>1422</v>
      </c>
      <c r="AC222" s="1">
        <f>(Table2[[#This Row],[Close Price]]/Table2[[#This Row],[Day Low]])-1</f>
        <v>1.7155110793424022E-2</v>
      </c>
      <c r="AD222" s="1">
        <f>(Table2[[#This Row],[Day High]]/Table2[[#This Row],[Close Price]])-1</f>
        <v>3.3575388459436972E-3</v>
      </c>
      <c r="AE222" s="1">
        <f>(Table2[[#This Row],[Close Price]]/Table2[[#This Row],[Current Week Low]])-1</f>
        <v>4.6280789183448467E-2</v>
      </c>
      <c r="AF222" s="1">
        <f>(Table2[[#This Row],[Current Week High]]/Table2[[#This Row],[Close Price]])-1</f>
        <v>3.3575388459436972E-3</v>
      </c>
      <c r="AG222" s="1">
        <f>(Table2[[#This Row],[Close Price]]/Table2[[#This Row],[Current Month Low]])-1</f>
        <v>5.9261403581324368E-2</v>
      </c>
      <c r="AH222" s="1">
        <f>(Table2[[#This Row],[Current Month High]]/Table2[[#This Row],[Close Price]])-1</f>
        <v>0.11033028812368229</v>
      </c>
      <c r="AI222">
        <v>38.670258452408802</v>
      </c>
      <c r="AJ222">
        <v>85.9185599187051</v>
      </c>
      <c r="AK222" t="str">
        <f>IF(AND(Table2[[#This Row],[20D EMA]]&gt;Table2[[#This Row],[50D EMA]],Table2[[#This Row],[50D EMA]]&gt;Table2[[#This Row],[200D EMA]]),"Uptrend","Downtrend/NoTrend")</f>
        <v>Downtrend/NoTrend</v>
      </c>
      <c r="AL222">
        <v>-0.02</v>
      </c>
      <c r="AM222" t="s">
        <v>3189</v>
      </c>
      <c r="AN222">
        <v>-0.56000000000000005</v>
      </c>
      <c r="AO222" t="s">
        <v>3189</v>
      </c>
      <c r="AP222">
        <v>8.1038505475389003E-2</v>
      </c>
      <c r="AQ222">
        <f>(Table2[[#This Row],[Sharpe Ratio]]-AVERAGE(Table2[Sharpe Ratio]))/_xlfn.STDEV.P(Table2[Sharpe Ratio])</f>
        <v>0.24162192966348775</v>
      </c>
      <c r="AR2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2">
        <f>_xlfn.RANK.AVG(Table2[[#This Row],[1Y Return vs Nifty Z-Score]],Table2[1Y Return vs Nifty Z-Score])</f>
        <v>109</v>
      </c>
      <c r="AT222">
        <f>_xlfn.RANK.AVG(Table2[[#This Row],[6M Return vs Nifty Z-Score]],Table2[6M Return vs Nifty Z-Score])</f>
        <v>384</v>
      </c>
      <c r="AU222">
        <f>_xlfn.RANK.AVG(Table2[[#This Row],[Sharpe Ratio Z-Score]],Table2[Sharpe Ratio Z-Score])</f>
        <v>285</v>
      </c>
      <c r="AV222">
        <f>(Table2[[#This Row],[Rank 1Y]]+Table2[[#This Row],[Rank 6M]]+Table2[[#This Row],[Rank Sharpe]])/3</f>
        <v>259.33333333333331</v>
      </c>
    </row>
    <row r="223" spans="1:48" x14ac:dyDescent="0.3">
      <c r="A223" t="s">
        <v>227</v>
      </c>
      <c r="B223" t="s">
        <v>228</v>
      </c>
      <c r="C223" t="s">
        <v>3144</v>
      </c>
      <c r="D223" t="s">
        <v>229</v>
      </c>
      <c r="E223">
        <v>111219.21893223</v>
      </c>
      <c r="F223">
        <v>1502.75</v>
      </c>
      <c r="G223">
        <v>22.968584581646901</v>
      </c>
      <c r="H223">
        <f>(Table2[[#This Row],[1Y Return vs Nifty]]-AVERAGE(Table2[1Y Return vs Nifty]))/_xlfn.STDEV.P(Table2[1Y Return vs Nifty])</f>
        <v>0.10124244668132697</v>
      </c>
      <c r="I223">
        <v>3.81270256444872</v>
      </c>
      <c r="J223">
        <f>(Table2[[#This Row],[1M Return vs Nifty]]-AVERAGE(Table2[1M Return vs Nifty]))/_xlfn.STDEV.P(Table2[1M Return vs Nifty])</f>
        <v>2.2371943510875927E-2</v>
      </c>
      <c r="K223">
        <v>21.0531085187488</v>
      </c>
      <c r="L223">
        <f>(Table2[[#This Row],[6M Return vs Nifty]]-AVERAGE(Table2[6M Return vs Nifty]))/_xlfn.STDEV.P(Table2[6M Return vs Nifty])</f>
        <v>0.50010221454450843</v>
      </c>
      <c r="M223">
        <v>-0.39103044608401499</v>
      </c>
      <c r="N223">
        <f>(Table2[[#This Row],[1W Return vs Nifty]]-AVERAGE(Table2[1W Return vs Nifty]))/_xlfn.STDEV.P(Table2[1W Return vs Nifty])</f>
        <v>-0.82133386379865725</v>
      </c>
      <c r="O223">
        <v>1487.24</v>
      </c>
      <c r="P223">
        <v>1481.2603417068101</v>
      </c>
      <c r="Q223">
        <v>1344.81356349877</v>
      </c>
      <c r="R223">
        <v>68.309629320956006</v>
      </c>
      <c r="S223" s="1">
        <f>(Table2[[#This Row],[Close Price]]-Table2[[#This Row],[20D EMA]])/Table2[[#This Row],[20D EMA]]</f>
        <v>1.0428713590274596E-2</v>
      </c>
      <c r="T223" s="1">
        <f>(Table2[[#This Row],[Close Price]]-Table2[[#This Row],[50D EMA]])/Table2[[#This Row],[50D EMA]]</f>
        <v>1.4507684900567879E-2</v>
      </c>
      <c r="U223" s="1">
        <f>(Table2[[#This Row],[Close Price]]-Table2[[#This Row],[200D EMA]])/Table2[[#This Row],[200D EMA]]</f>
        <v>0.11744113889685233</v>
      </c>
      <c r="V223">
        <v>1.2237199126339999</v>
      </c>
      <c r="W223">
        <v>1501.15</v>
      </c>
      <c r="X223">
        <v>1541.95</v>
      </c>
      <c r="Y223">
        <v>1466.9</v>
      </c>
      <c r="Z223">
        <v>1543.7</v>
      </c>
      <c r="AA223">
        <v>1418.4</v>
      </c>
      <c r="AB223">
        <v>1543.7</v>
      </c>
      <c r="AC223" s="1">
        <f>(Table2[[#This Row],[Close Price]]/Table2[[#This Row],[Day Low]])-1</f>
        <v>1.0658495153714753E-3</v>
      </c>
      <c r="AD223" s="1">
        <f>(Table2[[#This Row],[Day High]]/Table2[[#This Row],[Close Price]])-1</f>
        <v>2.6085509898519321E-2</v>
      </c>
      <c r="AE223" s="1">
        <f>(Table2[[#This Row],[Close Price]]/Table2[[#This Row],[Current Week Low]])-1</f>
        <v>2.4439293748721669E-2</v>
      </c>
      <c r="AF223" s="1">
        <f>(Table2[[#This Row],[Current Week High]]/Table2[[#This Row],[Close Price]])-1</f>
        <v>2.7250041590417551E-2</v>
      </c>
      <c r="AG223" s="1">
        <f>(Table2[[#This Row],[Close Price]]/Table2[[#This Row],[Current Month Low]])-1</f>
        <v>5.9468415115623063E-2</v>
      </c>
      <c r="AH223" s="1">
        <f>(Table2[[#This Row],[Current Month High]]/Table2[[#This Row],[Close Price]])-1</f>
        <v>2.7250041590417551E-2</v>
      </c>
      <c r="AI223">
        <v>9.6323407087007098</v>
      </c>
      <c r="AJ223">
        <v>45.509561849431101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0.09</v>
      </c>
      <c r="AM223" t="s">
        <v>3188</v>
      </c>
      <c r="AN223">
        <v>3.61</v>
      </c>
      <c r="AO223" t="s">
        <v>3188</v>
      </c>
      <c r="AP223">
        <v>6.2701491732341005E-2</v>
      </c>
      <c r="AQ223">
        <f>(Table2[[#This Row],[Sharpe Ratio]]-AVERAGE(Table2[Sharpe Ratio]))/_xlfn.STDEV.P(Table2[Sharpe Ratio])</f>
        <v>2.8916933954130884E-2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-0.16870032510781507</v>
      </c>
      <c r="AS223">
        <f>_xlfn.RANK.AVG(Table2[[#This Row],[1Y Return vs Nifty Z-Score]],Table2[1Y Return vs Nifty Z-Score])</f>
        <v>274</v>
      </c>
      <c r="AT223">
        <f>_xlfn.RANK.AVG(Table2[[#This Row],[6M Return vs Nifty Z-Score]],Table2[6M Return vs Nifty Z-Score])</f>
        <v>162</v>
      </c>
      <c r="AU223">
        <f>_xlfn.RANK.AVG(Table2[[#This Row],[Sharpe Ratio Z-Score]],Table2[Sharpe Ratio Z-Score])</f>
        <v>344</v>
      </c>
      <c r="AV223">
        <f>(Table2[[#This Row],[Rank 1Y]]+Table2[[#This Row],[Rank 6M]]+Table2[[#This Row],[Rank Sharpe]])/3</f>
        <v>260</v>
      </c>
    </row>
    <row r="224" spans="1:48" x14ac:dyDescent="0.3">
      <c r="A224" t="s">
        <v>1806</v>
      </c>
      <c r="B224" t="s">
        <v>1807</v>
      </c>
      <c r="C224" t="s">
        <v>573</v>
      </c>
      <c r="D224" t="s">
        <v>573</v>
      </c>
      <c r="E224">
        <v>4363.6693672000001</v>
      </c>
      <c r="F224">
        <v>211.28</v>
      </c>
      <c r="G224">
        <v>12.4592837763518</v>
      </c>
      <c r="H224">
        <f>(Table2[[#This Row],[1Y Return vs Nifty]]-AVERAGE(Table2[1Y Return vs Nifty]))/_xlfn.STDEV.P(Table2[1Y Return vs Nifty])</f>
        <v>-0.10224609817193973</v>
      </c>
      <c r="I224">
        <v>-0.86061179060814696</v>
      </c>
      <c r="J224">
        <f>(Table2[[#This Row],[1M Return vs Nifty]]-AVERAGE(Table2[1M Return vs Nifty]))/_xlfn.STDEV.P(Table2[1M Return vs Nifty])</f>
        <v>-0.43799137989463172</v>
      </c>
      <c r="K224">
        <v>16.733611965470999</v>
      </c>
      <c r="L224">
        <f>(Table2[[#This Row],[6M Return vs Nifty]]-AVERAGE(Table2[6M Return vs Nifty]))/_xlfn.STDEV.P(Table2[6M Return vs Nifty])</f>
        <v>0.35892994091208147</v>
      </c>
      <c r="M224">
        <v>3.20784358984656</v>
      </c>
      <c r="N224">
        <f>(Table2[[#This Row],[1W Return vs Nifty]]-AVERAGE(Table2[1W Return vs Nifty]))/_xlfn.STDEV.P(Table2[1W Return vs Nifty])</f>
        <v>-0.12581143744024934</v>
      </c>
      <c r="O224">
        <v>215.06</v>
      </c>
      <c r="P224">
        <v>218.05518630563799</v>
      </c>
      <c r="Q224">
        <v>198.29230558349801</v>
      </c>
      <c r="R224">
        <v>45.387465876663398</v>
      </c>
      <c r="S224" s="1">
        <f>(Table2[[#This Row],[Close Price]]-Table2[[#This Row],[20D EMA]])/Table2[[#This Row],[20D EMA]]</f>
        <v>-1.7576490281781834E-2</v>
      </c>
      <c r="T224" s="1">
        <f>(Table2[[#This Row],[Close Price]]-Table2[[#This Row],[50D EMA]])/Table2[[#This Row],[50D EMA]]</f>
        <v>-3.1070970704368015E-2</v>
      </c>
      <c r="U224" s="1">
        <f>(Table2[[#This Row],[Close Price]]-Table2[[#This Row],[200D EMA]])/Table2[[#This Row],[200D EMA]]</f>
        <v>6.5497722558039775E-2</v>
      </c>
      <c r="V224">
        <v>0.46132262537950902</v>
      </c>
      <c r="W224">
        <v>210.8</v>
      </c>
      <c r="X224">
        <v>215.9</v>
      </c>
      <c r="Y224">
        <v>208.08</v>
      </c>
      <c r="Z224">
        <v>219.88</v>
      </c>
      <c r="AA224">
        <v>200.89</v>
      </c>
      <c r="AB224">
        <v>241.45</v>
      </c>
      <c r="AC224" s="1">
        <f>(Table2[[#This Row],[Close Price]]/Table2[[#This Row],[Day Low]])-1</f>
        <v>2.2770398481972709E-3</v>
      </c>
      <c r="AD224" s="1">
        <f>(Table2[[#This Row],[Day High]]/Table2[[#This Row],[Close Price]])-1</f>
        <v>2.1866717152593695E-2</v>
      </c>
      <c r="AE224" s="1">
        <f>(Table2[[#This Row],[Close Price]]/Table2[[#This Row],[Current Week Low]])-1</f>
        <v>1.5378700499807607E-2</v>
      </c>
      <c r="AF224" s="1">
        <f>(Table2[[#This Row],[Current Week High]]/Table2[[#This Row],[Close Price]])-1</f>
        <v>4.0704278682317296E-2</v>
      </c>
      <c r="AG224" s="1">
        <f>(Table2[[#This Row],[Close Price]]/Table2[[#This Row],[Current Month Low]])-1</f>
        <v>5.1719846682263926E-2</v>
      </c>
      <c r="AH224" s="1">
        <f>(Table2[[#This Row],[Current Month High]]/Table2[[#This Row],[Close Price]])-1</f>
        <v>0.14279628928436194</v>
      </c>
      <c r="AI224">
        <v>21.3555471412343</v>
      </c>
      <c r="AJ224">
        <v>57.554064131245298</v>
      </c>
      <c r="AK224" t="str">
        <f>IF(AND(Table2[[#This Row],[20D EMA]]&gt;Table2[[#This Row],[50D EMA]],Table2[[#This Row],[50D EMA]]&gt;Table2[[#This Row],[200D EMA]]),"Uptrend","Downtrend/NoTrend")</f>
        <v>Downtrend/NoTrend</v>
      </c>
      <c r="AL224">
        <v>7.0000000000000007E-2</v>
      </c>
      <c r="AM224" t="s">
        <v>3188</v>
      </c>
      <c r="AN224">
        <v>-4.42</v>
      </c>
      <c r="AO224" t="s">
        <v>3189</v>
      </c>
      <c r="AP224">
        <v>9.3896571997871006E-2</v>
      </c>
      <c r="AQ224">
        <f>(Table2[[#This Row],[Sharpe Ratio]]-AVERAGE(Table2[Sharpe Ratio]))/_xlfn.STDEV.P(Table2[Sharpe Ratio])</f>
        <v>0.39077244145453954</v>
      </c>
      <c r="AR2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4">
        <f>_xlfn.RANK.AVG(Table2[[#This Row],[1Y Return vs Nifty Z-Score]],Table2[1Y Return vs Nifty Z-Score])</f>
        <v>337</v>
      </c>
      <c r="AT224">
        <f>_xlfn.RANK.AVG(Table2[[#This Row],[6M Return vs Nifty Z-Score]],Table2[6M Return vs Nifty Z-Score])</f>
        <v>198</v>
      </c>
      <c r="AU224">
        <f>_xlfn.RANK.AVG(Table2[[#This Row],[Sharpe Ratio Z-Score]],Table2[Sharpe Ratio Z-Score])</f>
        <v>250</v>
      </c>
      <c r="AV224">
        <f>(Table2[[#This Row],[Rank 1Y]]+Table2[[#This Row],[Rank 6M]]+Table2[[#This Row],[Rank Sharpe]])/3</f>
        <v>261.66666666666669</v>
      </c>
    </row>
    <row r="225" spans="1:48" x14ac:dyDescent="0.3">
      <c r="A225" t="s">
        <v>343</v>
      </c>
      <c r="B225" t="s">
        <v>344</v>
      </c>
      <c r="C225" t="s">
        <v>3155</v>
      </c>
      <c r="D225" t="s">
        <v>139</v>
      </c>
      <c r="E225">
        <v>72987.695044194901</v>
      </c>
      <c r="F225">
        <v>2007.35</v>
      </c>
      <c r="G225">
        <v>24.062371255490799</v>
      </c>
      <c r="H225">
        <f>(Table2[[#This Row],[1Y Return vs Nifty]]-AVERAGE(Table2[1Y Return vs Nifty]))/_xlfn.STDEV.P(Table2[1Y Return vs Nifty])</f>
        <v>0.1224211209589008</v>
      </c>
      <c r="I225">
        <v>3.32621826919108</v>
      </c>
      <c r="J225">
        <f>(Table2[[#This Row],[1M Return vs Nifty]]-AVERAGE(Table2[1M Return vs Nifty]))/_xlfn.STDEV.P(Table2[1M Return vs Nifty])</f>
        <v>-2.5551117069684614E-2</v>
      </c>
      <c r="K225">
        <v>3.24426789668538</v>
      </c>
      <c r="L225">
        <f>(Table2[[#This Row],[6M Return vs Nifty]]-AVERAGE(Table2[6M Return vs Nifty]))/_xlfn.STDEV.P(Table2[6M Return vs Nifty])</f>
        <v>-8.1936569458319383E-2</v>
      </c>
      <c r="M225">
        <v>4.3342393093123199</v>
      </c>
      <c r="N225">
        <f>(Table2[[#This Row],[1W Return vs Nifty]]-AVERAGE(Table2[1W Return vs Nifty]))/_xlfn.STDEV.P(Table2[1W Return vs Nifty])</f>
        <v>9.1877060690242873E-2</v>
      </c>
      <c r="O225">
        <v>1969.36</v>
      </c>
      <c r="P225">
        <v>1929.0728468283301</v>
      </c>
      <c r="Q225">
        <v>1724.3835141495299</v>
      </c>
      <c r="R225">
        <v>59.942439311466103</v>
      </c>
      <c r="S225" s="1">
        <f>(Table2[[#This Row],[Close Price]]-Table2[[#This Row],[20D EMA]])/Table2[[#This Row],[20D EMA]]</f>
        <v>1.9290530933907469E-2</v>
      </c>
      <c r="T225" s="1">
        <f>(Table2[[#This Row],[Close Price]]-Table2[[#This Row],[50D EMA]])/Table2[[#This Row],[50D EMA]]</f>
        <v>4.0577603536522025E-2</v>
      </c>
      <c r="U225" s="1">
        <f>(Table2[[#This Row],[Close Price]]-Table2[[#This Row],[200D EMA]])/Table2[[#This Row],[200D EMA]]</f>
        <v>0.16409718808407292</v>
      </c>
      <c r="V225">
        <v>2.14406777756537</v>
      </c>
      <c r="W225">
        <v>1955.6</v>
      </c>
      <c r="X225">
        <v>2019.5</v>
      </c>
      <c r="Y225">
        <v>1918.2</v>
      </c>
      <c r="Z225">
        <v>2046.75</v>
      </c>
      <c r="AA225">
        <v>1891.15</v>
      </c>
      <c r="AB225">
        <v>2089.9</v>
      </c>
      <c r="AC225" s="1">
        <f>(Table2[[#This Row],[Close Price]]/Table2[[#This Row],[Day Low]])-1</f>
        <v>2.6462466762118941E-2</v>
      </c>
      <c r="AD225" s="1">
        <f>(Table2[[#This Row],[Day High]]/Table2[[#This Row],[Close Price]])-1</f>
        <v>6.0527561212544434E-3</v>
      </c>
      <c r="AE225" s="1">
        <f>(Table2[[#This Row],[Close Price]]/Table2[[#This Row],[Current Week Low]])-1</f>
        <v>4.6475862788030398E-2</v>
      </c>
      <c r="AF225" s="1">
        <f>(Table2[[#This Row],[Current Week High]]/Table2[[#This Row],[Close Price]])-1</f>
        <v>1.9627867586619274E-2</v>
      </c>
      <c r="AG225" s="1">
        <f>(Table2[[#This Row],[Close Price]]/Table2[[#This Row],[Current Month Low]])-1</f>
        <v>6.1444094862914023E-2</v>
      </c>
      <c r="AH225" s="1">
        <f>(Table2[[#This Row],[Current Month High]]/Table2[[#This Row],[Close Price]])-1</f>
        <v>4.112386977856386E-2</v>
      </c>
      <c r="AI225">
        <v>4.1123869778563797</v>
      </c>
      <c r="AJ225">
        <v>58.289634506958897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0.16</v>
      </c>
      <c r="AM225" t="s">
        <v>3188</v>
      </c>
      <c r="AN225">
        <v>-0.27</v>
      </c>
      <c r="AO225" t="s">
        <v>3189</v>
      </c>
      <c r="AP225">
        <v>0.112388659891184</v>
      </c>
      <c r="AQ225">
        <f>(Table2[[#This Row],[Sharpe Ratio]]-AVERAGE(Table2[Sharpe Ratio]))/_xlfn.STDEV.P(Table2[Sharpe Ratio])</f>
        <v>0.60527626040354487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0.71208675552468459</v>
      </c>
      <c r="AS225">
        <f>_xlfn.RANK.AVG(Table2[[#This Row],[1Y Return vs Nifty Z-Score]],Table2[1Y Return vs Nifty Z-Score])</f>
        <v>265</v>
      </c>
      <c r="AT225">
        <f>_xlfn.RANK.AVG(Table2[[#This Row],[6M Return vs Nifty Z-Score]],Table2[6M Return vs Nifty Z-Score])</f>
        <v>324</v>
      </c>
      <c r="AU225">
        <f>_xlfn.RANK.AVG(Table2[[#This Row],[Sharpe Ratio Z-Score]],Table2[Sharpe Ratio Z-Score])</f>
        <v>197</v>
      </c>
      <c r="AV225">
        <f>(Table2[[#This Row],[Rank 1Y]]+Table2[[#This Row],[Rank 6M]]+Table2[[#This Row],[Rank Sharpe]])/3</f>
        <v>262</v>
      </c>
    </row>
    <row r="226" spans="1:48" x14ac:dyDescent="0.3">
      <c r="A226" t="s">
        <v>1045</v>
      </c>
      <c r="B226" t="s">
        <v>1046</v>
      </c>
      <c r="C226" t="s">
        <v>3150</v>
      </c>
      <c r="D226" t="s">
        <v>166</v>
      </c>
      <c r="E226">
        <v>13121.785906749999</v>
      </c>
      <c r="F226">
        <v>584.75</v>
      </c>
      <c r="G226">
        <v>7.8933517761272602</v>
      </c>
      <c r="H226">
        <f>(Table2[[#This Row],[1Y Return vs Nifty]]-AVERAGE(Table2[1Y Return vs Nifty]))/_xlfn.STDEV.P(Table2[1Y Return vs Nifty])</f>
        <v>-0.19065491583148594</v>
      </c>
      <c r="I226">
        <v>5.8254527961729003</v>
      </c>
      <c r="J226">
        <f>(Table2[[#This Row],[1M Return vs Nifty]]-AVERAGE(Table2[1M Return vs Nifty]))/_xlfn.STDEV.P(Table2[1M Return vs Nifty])</f>
        <v>0.22064586977887982</v>
      </c>
      <c r="K226">
        <v>-1.07369151095562</v>
      </c>
      <c r="L226">
        <f>(Table2[[#This Row],[6M Return vs Nifty]]-AVERAGE(Table2[6M Return vs Nifty]))/_xlfn.STDEV.P(Table2[6M Return vs Nifty])</f>
        <v>-0.22305860521191603</v>
      </c>
      <c r="M226">
        <v>2.7473230736549099</v>
      </c>
      <c r="N226">
        <f>(Table2[[#This Row],[1W Return vs Nifty]]-AVERAGE(Table2[1W Return vs Nifty]))/_xlfn.STDEV.P(Table2[1W Return vs Nifty])</f>
        <v>-0.21481214811019675</v>
      </c>
      <c r="O226">
        <v>580.30999999999995</v>
      </c>
      <c r="P226">
        <v>600.51594724074403</v>
      </c>
      <c r="Q226">
        <v>572.44722578380402</v>
      </c>
      <c r="R226">
        <v>54.628008951786398</v>
      </c>
      <c r="S226" s="1">
        <f>(Table2[[#This Row],[Close Price]]-Table2[[#This Row],[20D EMA]])/Table2[[#This Row],[20D EMA]]</f>
        <v>7.6510830418225692E-3</v>
      </c>
      <c r="T226" s="1">
        <f>(Table2[[#This Row],[Close Price]]-Table2[[#This Row],[50D EMA]])/Table2[[#This Row],[50D EMA]]</f>
        <v>-2.6254002600906004E-2</v>
      </c>
      <c r="U226" s="1">
        <f>(Table2[[#This Row],[Close Price]]-Table2[[#This Row],[200D EMA]])/Table2[[#This Row],[200D EMA]]</f>
        <v>2.1491543083907563E-2</v>
      </c>
      <c r="V226">
        <v>0.62246190084621</v>
      </c>
      <c r="W226">
        <v>574</v>
      </c>
      <c r="X226">
        <v>588.65</v>
      </c>
      <c r="Y226">
        <v>556</v>
      </c>
      <c r="Z226">
        <v>602</v>
      </c>
      <c r="AA226">
        <v>530.15</v>
      </c>
      <c r="AB226">
        <v>613</v>
      </c>
      <c r="AC226" s="1">
        <f>(Table2[[#This Row],[Close Price]]/Table2[[#This Row],[Day Low]])-1</f>
        <v>1.8728222996515775E-2</v>
      </c>
      <c r="AD226" s="1">
        <f>(Table2[[#This Row],[Day High]]/Table2[[#This Row],[Close Price]])-1</f>
        <v>6.6695168875587907E-3</v>
      </c>
      <c r="AE226" s="1">
        <f>(Table2[[#This Row],[Close Price]]/Table2[[#This Row],[Current Week Low]])-1</f>
        <v>5.1708633093525247E-2</v>
      </c>
      <c r="AF226" s="1">
        <f>(Table2[[#This Row],[Current Week High]]/Table2[[#This Row],[Close Price]])-1</f>
        <v>2.949978623343319E-2</v>
      </c>
      <c r="AG226" s="1">
        <f>(Table2[[#This Row],[Close Price]]/Table2[[#This Row],[Current Month Low]])-1</f>
        <v>0.10298971989059713</v>
      </c>
      <c r="AH226" s="1">
        <f>(Table2[[#This Row],[Current Month High]]/Table2[[#This Row],[Close Price]])-1</f>
        <v>4.8311244121419517E-2</v>
      </c>
      <c r="AI226">
        <v>26.395895681915299</v>
      </c>
      <c r="AJ226">
        <v>47.981779071238698</v>
      </c>
      <c r="AK226" t="str">
        <f>IF(AND(Table2[[#This Row],[20D EMA]]&gt;Table2[[#This Row],[50D EMA]],Table2[[#This Row],[50D EMA]]&gt;Table2[[#This Row],[200D EMA]]),"Uptrend","Downtrend/NoTrend")</f>
        <v>Downtrend/NoTrend</v>
      </c>
      <c r="AL226">
        <v>-0.02</v>
      </c>
      <c r="AM226" t="s">
        <v>3189</v>
      </c>
      <c r="AN226">
        <v>1.92</v>
      </c>
      <c r="AO226" t="s">
        <v>3188</v>
      </c>
      <c r="AP226">
        <v>0.18126378305768101</v>
      </c>
      <c r="AQ226">
        <f>(Table2[[#This Row],[Sharpe Ratio]]-AVERAGE(Table2[Sharpe Ratio]))/_xlfn.STDEV.P(Table2[Sharpe Ratio])</f>
        <v>1.4042112987308935</v>
      </c>
      <c r="AR2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6">
        <f>_xlfn.RANK.AVG(Table2[[#This Row],[1Y Return vs Nifty Z-Score]],Table2[1Y Return vs Nifty Z-Score])</f>
        <v>363</v>
      </c>
      <c r="AT226">
        <f>_xlfn.RANK.AVG(Table2[[#This Row],[6M Return vs Nifty Z-Score]],Table2[6M Return vs Nifty Z-Score])</f>
        <v>373</v>
      </c>
      <c r="AU226">
        <f>_xlfn.RANK.AVG(Table2[[#This Row],[Sharpe Ratio Z-Score]],Table2[Sharpe Ratio Z-Score])</f>
        <v>53</v>
      </c>
      <c r="AV226">
        <f>(Table2[[#This Row],[Rank 1Y]]+Table2[[#This Row],[Rank 6M]]+Table2[[#This Row],[Rank Sharpe]])/3</f>
        <v>263</v>
      </c>
    </row>
    <row r="227" spans="1:48" x14ac:dyDescent="0.3">
      <c r="A227" t="s">
        <v>1585</v>
      </c>
      <c r="B227" t="s">
        <v>1586</v>
      </c>
      <c r="C227" t="s">
        <v>3150</v>
      </c>
      <c r="D227" t="s">
        <v>1377</v>
      </c>
      <c r="E227">
        <v>6206.4197593299996</v>
      </c>
      <c r="F227">
        <v>959.3</v>
      </c>
      <c r="G227">
        <v>-19.280805477815701</v>
      </c>
      <c r="H227">
        <f>(Table2[[#This Row],[1Y Return vs Nifty]]-AVERAGE(Table2[1Y Return vs Nifty]))/_xlfn.STDEV.P(Table2[1Y Return vs Nifty])</f>
        <v>-0.71682024496856767</v>
      </c>
      <c r="I227">
        <v>11.431639208087301</v>
      </c>
      <c r="J227">
        <f>(Table2[[#This Row],[1M Return vs Nifty]]-AVERAGE(Table2[1M Return vs Nifty]))/_xlfn.STDEV.P(Table2[1M Return vs Nifty])</f>
        <v>0.77290544663080052</v>
      </c>
      <c r="K227">
        <v>40.062396494630697</v>
      </c>
      <c r="L227">
        <f>(Table2[[#This Row],[6M Return vs Nifty]]-AVERAGE(Table2[6M Return vs Nifty]))/_xlfn.STDEV.P(Table2[6M Return vs Nifty])</f>
        <v>1.1213747102135683</v>
      </c>
      <c r="M227">
        <v>4.6213580902986697</v>
      </c>
      <c r="N227">
        <f>(Table2[[#This Row],[1W Return vs Nifty]]-AVERAGE(Table2[1W Return vs Nifty]))/_xlfn.STDEV.P(Table2[1W Return vs Nifty])</f>
        <v>0.1473659578316672</v>
      </c>
      <c r="O227">
        <v>928.17</v>
      </c>
      <c r="P227">
        <v>921.59777543765301</v>
      </c>
      <c r="Q227">
        <v>847.45376243719204</v>
      </c>
      <c r="R227">
        <v>62.010482052143097</v>
      </c>
      <c r="S227" s="1">
        <f>(Table2[[#This Row],[Close Price]]-Table2[[#This Row],[20D EMA]])/Table2[[#This Row],[20D EMA]]</f>
        <v>3.3539114601850953E-2</v>
      </c>
      <c r="T227" s="1">
        <f>(Table2[[#This Row],[Close Price]]-Table2[[#This Row],[50D EMA]])/Table2[[#This Row],[50D EMA]]</f>
        <v>4.0909630608041259E-2</v>
      </c>
      <c r="U227" s="1">
        <f>(Table2[[#This Row],[Close Price]]-Table2[[#This Row],[200D EMA]])/Table2[[#This Row],[200D EMA]]</f>
        <v>0.13197916219186914</v>
      </c>
      <c r="V227">
        <v>0.82593844437571395</v>
      </c>
      <c r="W227">
        <v>950.25</v>
      </c>
      <c r="X227">
        <v>975</v>
      </c>
      <c r="Y227">
        <v>884.05</v>
      </c>
      <c r="Z227">
        <v>977</v>
      </c>
      <c r="AA227">
        <v>884.05</v>
      </c>
      <c r="AB227">
        <v>1015</v>
      </c>
      <c r="AC227" s="1">
        <f>(Table2[[#This Row],[Close Price]]/Table2[[#This Row],[Day Low]])-1</f>
        <v>9.52380952380949E-3</v>
      </c>
      <c r="AD227" s="1">
        <f>(Table2[[#This Row],[Day High]]/Table2[[#This Row],[Close Price]])-1</f>
        <v>1.6366100281455243E-2</v>
      </c>
      <c r="AE227" s="1">
        <f>(Table2[[#This Row],[Close Price]]/Table2[[#This Row],[Current Week Low]])-1</f>
        <v>8.5119619930999368E-2</v>
      </c>
      <c r="AF227" s="1">
        <f>(Table2[[#This Row],[Current Week High]]/Table2[[#This Row],[Close Price]])-1</f>
        <v>1.845095382049422E-2</v>
      </c>
      <c r="AG227" s="1">
        <f>(Table2[[#This Row],[Close Price]]/Table2[[#This Row],[Current Month Low]])-1</f>
        <v>8.5119619930999368E-2</v>
      </c>
      <c r="AH227" s="1">
        <f>(Table2[[#This Row],[Current Month High]]/Table2[[#This Row],[Close Price]])-1</f>
        <v>5.8063171062233021E-2</v>
      </c>
      <c r="AI227">
        <v>9.9708120504534694</v>
      </c>
      <c r="AJ227">
        <v>57.159239842726002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0.13</v>
      </c>
      <c r="AM227" t="s">
        <v>3188</v>
      </c>
      <c r="AN227">
        <v>0.48</v>
      </c>
      <c r="AO227" t="s">
        <v>3188</v>
      </c>
      <c r="AP227">
        <v>0.13432358147445</v>
      </c>
      <c r="AQ227">
        <f>(Table2[[#This Row],[Sharpe Ratio]]-AVERAGE(Table2[Sharpe Ratio]))/_xlfn.STDEV.P(Table2[Sharpe Ratio])</f>
        <v>0.85971613085532661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2.1845420005627947</v>
      </c>
      <c r="AS227">
        <f>_xlfn.RANK.AVG(Table2[[#This Row],[1Y Return vs Nifty Z-Score]],Table2[1Y Return vs Nifty Z-Score])</f>
        <v>566</v>
      </c>
      <c r="AT227">
        <f>_xlfn.RANK.AVG(Table2[[#This Row],[6M Return vs Nifty Z-Score]],Table2[6M Return vs Nifty Z-Score])</f>
        <v>85</v>
      </c>
      <c r="AU227">
        <f>_xlfn.RANK.AVG(Table2[[#This Row],[Sharpe Ratio Z-Score]],Table2[Sharpe Ratio Z-Score])</f>
        <v>138</v>
      </c>
      <c r="AV227">
        <f>(Table2[[#This Row],[Rank 1Y]]+Table2[[#This Row],[Rank 6M]]+Table2[[#This Row],[Rank Sharpe]])/3</f>
        <v>263</v>
      </c>
    </row>
    <row r="228" spans="1:48" x14ac:dyDescent="0.3">
      <c r="A228" t="s">
        <v>142</v>
      </c>
      <c r="B228" t="s">
        <v>143</v>
      </c>
      <c r="C228" t="s">
        <v>3142</v>
      </c>
      <c r="D228" t="s">
        <v>144</v>
      </c>
      <c r="E228">
        <v>195165.068604</v>
      </c>
      <c r="F228">
        <v>149.34</v>
      </c>
      <c r="G228">
        <v>83.642924330199605</v>
      </c>
      <c r="H228">
        <f>(Table2[[#This Row],[1Y Return vs Nifty]]-AVERAGE(Table2[1Y Return vs Nifty]))/_xlfn.STDEV.P(Table2[1Y Return vs Nifty])</f>
        <v>1.2760620977798016</v>
      </c>
      <c r="I228">
        <v>8.4577797559265502</v>
      </c>
      <c r="J228">
        <f>(Table2[[#This Row],[1M Return vs Nifty]]-AVERAGE(Table2[1M Return vs Nifty]))/_xlfn.STDEV.P(Table2[1M Return vs Nifty])</f>
        <v>0.47995365338021651</v>
      </c>
      <c r="K228">
        <v>-21.201978159672102</v>
      </c>
      <c r="L228">
        <f>(Table2[[#This Row],[6M Return vs Nifty]]-AVERAGE(Table2[6M Return vs Nifty]))/_xlfn.STDEV.P(Table2[6M Return vs Nifty])</f>
        <v>-0.88090285985502859</v>
      </c>
      <c r="M228">
        <v>7.2137013543309196</v>
      </c>
      <c r="N228">
        <f>(Table2[[#This Row],[1W Return vs Nifty]]-AVERAGE(Table2[1W Return vs Nifty]))/_xlfn.STDEV.P(Table2[1W Return vs Nifty])</f>
        <v>0.64836512005640679</v>
      </c>
      <c r="O228">
        <v>147.37</v>
      </c>
      <c r="P228">
        <v>152.017324122183</v>
      </c>
      <c r="Q228">
        <v>150.64973109982799</v>
      </c>
      <c r="R228">
        <v>55.370155280438503</v>
      </c>
      <c r="S228" s="1">
        <f>(Table2[[#This Row],[Close Price]]-Table2[[#This Row],[20D EMA]])/Table2[[#This Row],[20D EMA]]</f>
        <v>1.3367713917350877E-2</v>
      </c>
      <c r="T228" s="1">
        <f>(Table2[[#This Row],[Close Price]]-Table2[[#This Row],[50D EMA]])/Table2[[#This Row],[50D EMA]]</f>
        <v>-1.7611967173103982E-2</v>
      </c>
      <c r="U228" s="1">
        <f>(Table2[[#This Row],[Close Price]]-Table2[[#This Row],[200D EMA]])/Table2[[#This Row],[200D EMA]]</f>
        <v>-8.6938827588088578E-3</v>
      </c>
      <c r="V228">
        <v>0.96386201060961896</v>
      </c>
      <c r="W228">
        <v>148.80000000000001</v>
      </c>
      <c r="X228">
        <v>152.99</v>
      </c>
      <c r="Y228">
        <v>145.05000000000001</v>
      </c>
      <c r="Z228">
        <v>155.65</v>
      </c>
      <c r="AA228">
        <v>137.80000000000001</v>
      </c>
      <c r="AB228">
        <v>161</v>
      </c>
      <c r="AC228" s="1">
        <f>(Table2[[#This Row],[Close Price]]/Table2[[#This Row],[Day Low]])-1</f>
        <v>3.6290322580645462E-3</v>
      </c>
      <c r="AD228" s="1">
        <f>(Table2[[#This Row],[Day High]]/Table2[[#This Row],[Close Price]])-1</f>
        <v>2.4440873175304745E-2</v>
      </c>
      <c r="AE228" s="1">
        <f>(Table2[[#This Row],[Close Price]]/Table2[[#This Row],[Current Week Low]])-1</f>
        <v>2.9576008273009213E-2</v>
      </c>
      <c r="AF228" s="1">
        <f>(Table2[[#This Row],[Current Week High]]/Table2[[#This Row],[Close Price]])-1</f>
        <v>4.2252578009910335E-2</v>
      </c>
      <c r="AG228" s="1">
        <f>(Table2[[#This Row],[Close Price]]/Table2[[#This Row],[Current Month Low]])-1</f>
        <v>8.3744557329462843E-2</v>
      </c>
      <c r="AH228" s="1">
        <f>(Table2[[#This Row],[Current Month High]]/Table2[[#This Row],[Close Price]])-1</f>
        <v>7.8076871568233619E-2</v>
      </c>
      <c r="AI228">
        <v>53.341368688897802</v>
      </c>
      <c r="AJ228">
        <v>101.40256237356699</v>
      </c>
      <c r="AK228" t="str">
        <f>IF(AND(Table2[[#This Row],[20D EMA]]&gt;Table2[[#This Row],[50D EMA]],Table2[[#This Row],[50D EMA]]&gt;Table2[[#This Row],[200D EMA]]),"Uptrend","Downtrend/NoTrend")</f>
        <v>Downtrend/NoTrend</v>
      </c>
      <c r="AL228">
        <v>-0.13</v>
      </c>
      <c r="AM228" t="s">
        <v>3189</v>
      </c>
      <c r="AN228">
        <v>1.32</v>
      </c>
      <c r="AO228" t="s">
        <v>3188</v>
      </c>
      <c r="AP228">
        <v>0.16136523923332799</v>
      </c>
      <c r="AQ228">
        <f>(Table2[[#This Row],[Sharpe Ratio]]-AVERAGE(Table2[Sharpe Ratio]))/_xlfn.STDEV.P(Table2[Sharpe Ratio])</f>
        <v>1.1733929256800411</v>
      </c>
      <c r="AR2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8">
        <f>_xlfn.RANK.AVG(Table2[[#This Row],[1Y Return vs Nifty Z-Score]],Table2[1Y Return vs Nifty Z-Score])</f>
        <v>67</v>
      </c>
      <c r="AT228">
        <f>_xlfn.RANK.AVG(Table2[[#This Row],[6M Return vs Nifty Z-Score]],Table2[6M Return vs Nifty Z-Score])</f>
        <v>639</v>
      </c>
      <c r="AU228">
        <f>_xlfn.RANK.AVG(Table2[[#This Row],[Sharpe Ratio Z-Score]],Table2[Sharpe Ratio Z-Score])</f>
        <v>85</v>
      </c>
      <c r="AV228">
        <f>(Table2[[#This Row],[Rank 1Y]]+Table2[[#This Row],[Rank 6M]]+Table2[[#This Row],[Rank Sharpe]])/3</f>
        <v>263.66666666666669</v>
      </c>
    </row>
    <row r="229" spans="1:48" x14ac:dyDescent="0.3">
      <c r="A229" t="s">
        <v>164</v>
      </c>
      <c r="B229" t="s">
        <v>165</v>
      </c>
      <c r="C229" t="s">
        <v>3150</v>
      </c>
      <c r="D229" t="s">
        <v>166</v>
      </c>
      <c r="E229">
        <v>157262.50279687499</v>
      </c>
      <c r="F229">
        <v>7394.85</v>
      </c>
      <c r="G229">
        <v>54.006567532722002</v>
      </c>
      <c r="H229">
        <f>(Table2[[#This Row],[1Y Return vs Nifty]]-AVERAGE(Table2[1Y Return vs Nifty]))/_xlfn.STDEV.P(Table2[1Y Return vs Nifty])</f>
        <v>0.70222191267135026</v>
      </c>
      <c r="I229">
        <v>2.74248402918092</v>
      </c>
      <c r="J229">
        <f>(Table2[[#This Row],[1M Return vs Nifty]]-AVERAGE(Table2[1M Return vs Nifty]))/_xlfn.STDEV.P(Table2[1M Return vs Nifty])</f>
        <v>-8.305416828768801E-2</v>
      </c>
      <c r="K229">
        <v>-14.283421569822901</v>
      </c>
      <c r="L229">
        <f>(Table2[[#This Row],[6M Return vs Nifty]]-AVERAGE(Table2[6M Return vs Nifty]))/_xlfn.STDEV.P(Table2[6M Return vs Nifty])</f>
        <v>-0.65478660950116319</v>
      </c>
      <c r="M229">
        <v>6.3392922952471604</v>
      </c>
      <c r="N229">
        <f>(Table2[[#This Row],[1W Return vs Nifty]]-AVERAGE(Table2[1W Return vs Nifty]))/_xlfn.STDEV.P(Table2[1W Return vs Nifty])</f>
        <v>0.4793758460968775</v>
      </c>
      <c r="O229">
        <v>7245.3</v>
      </c>
      <c r="P229">
        <v>7501.7222263511803</v>
      </c>
      <c r="Q229">
        <v>7122.7133263475898</v>
      </c>
      <c r="R229">
        <v>63.6428323407549</v>
      </c>
      <c r="S229" s="1">
        <f>(Table2[[#This Row],[Close Price]]-Table2[[#This Row],[20D EMA]])/Table2[[#This Row],[20D EMA]]</f>
        <v>2.0640967247733039E-2</v>
      </c>
      <c r="T229" s="1">
        <f>(Table2[[#This Row],[Close Price]]-Table2[[#This Row],[50D EMA]])/Table2[[#This Row],[50D EMA]]</f>
        <v>-1.4246358786222661E-2</v>
      </c>
      <c r="U229" s="1">
        <f>(Table2[[#This Row],[Close Price]]-Table2[[#This Row],[200D EMA]])/Table2[[#This Row],[200D EMA]]</f>
        <v>3.8206882852599343E-2</v>
      </c>
      <c r="V229">
        <v>1.1973010009303899</v>
      </c>
      <c r="W229">
        <v>7375</v>
      </c>
      <c r="X229">
        <v>7471.95</v>
      </c>
      <c r="Y229">
        <v>7051</v>
      </c>
      <c r="Z229">
        <v>7540.1</v>
      </c>
      <c r="AA229">
        <v>6605</v>
      </c>
      <c r="AB229">
        <v>7540.1</v>
      </c>
      <c r="AC229" s="1">
        <f>(Table2[[#This Row],[Close Price]]/Table2[[#This Row],[Day Low]])-1</f>
        <v>2.6915254237289687E-3</v>
      </c>
      <c r="AD229" s="1">
        <f>(Table2[[#This Row],[Day High]]/Table2[[#This Row],[Close Price]])-1</f>
        <v>1.0426174973123148E-2</v>
      </c>
      <c r="AE229" s="1">
        <f>(Table2[[#This Row],[Close Price]]/Table2[[#This Row],[Current Week Low]])-1</f>
        <v>4.8766132463480494E-2</v>
      </c>
      <c r="AF229" s="1">
        <f>(Table2[[#This Row],[Current Week High]]/Table2[[#This Row],[Close Price]])-1</f>
        <v>1.9642048182180849E-2</v>
      </c>
      <c r="AG229" s="1">
        <f>(Table2[[#This Row],[Close Price]]/Table2[[#This Row],[Current Month Low]])-1</f>
        <v>0.11958364875094629</v>
      </c>
      <c r="AH229" s="1">
        <f>(Table2[[#This Row],[Current Month High]]/Table2[[#This Row],[Close Price]])-1</f>
        <v>1.9642048182180849E-2</v>
      </c>
      <c r="AI229">
        <v>23.734085207948699</v>
      </c>
      <c r="AJ229">
        <v>76.254603091370598</v>
      </c>
      <c r="AK229" t="str">
        <f>IF(AND(Table2[[#This Row],[20D EMA]]&gt;Table2[[#This Row],[50D EMA]],Table2[[#This Row],[50D EMA]]&gt;Table2[[#This Row],[200D EMA]]),"Uptrend","Downtrend/NoTrend")</f>
        <v>Downtrend/NoTrend</v>
      </c>
      <c r="AL229">
        <v>0.04</v>
      </c>
      <c r="AM229" t="s">
        <v>3188</v>
      </c>
      <c r="AN229">
        <v>2.5299999999999998</v>
      </c>
      <c r="AO229" t="s">
        <v>3188</v>
      </c>
      <c r="AP229">
        <v>0.155618300423849</v>
      </c>
      <c r="AQ229">
        <f>(Table2[[#This Row],[Sharpe Ratio]]-AVERAGE(Table2[Sharpe Ratio]))/_xlfn.STDEV.P(Table2[Sharpe Ratio])</f>
        <v>1.1067298031050468</v>
      </c>
      <c r="AR2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9">
        <f>_xlfn.RANK.AVG(Table2[[#This Row],[1Y Return vs Nifty Z-Score]],Table2[1Y Return vs Nifty Z-Score])</f>
        <v>131</v>
      </c>
      <c r="AT229">
        <f>_xlfn.RANK.AVG(Table2[[#This Row],[6M Return vs Nifty Z-Score]],Table2[6M Return vs Nifty Z-Score])</f>
        <v>556</v>
      </c>
      <c r="AU229">
        <f>_xlfn.RANK.AVG(Table2[[#This Row],[Sharpe Ratio Z-Score]],Table2[Sharpe Ratio Z-Score])</f>
        <v>104</v>
      </c>
      <c r="AV229">
        <f>(Table2[[#This Row],[Rank 1Y]]+Table2[[#This Row],[Rank 6M]]+Table2[[#This Row],[Rank Sharpe]])/3</f>
        <v>263.66666666666669</v>
      </c>
    </row>
    <row r="230" spans="1:48" x14ac:dyDescent="0.3">
      <c r="A230" t="s">
        <v>1005</v>
      </c>
      <c r="B230" t="s">
        <v>1006</v>
      </c>
      <c r="C230" t="s">
        <v>3144</v>
      </c>
      <c r="D230" t="s">
        <v>1007</v>
      </c>
      <c r="E230">
        <v>14430.179752275</v>
      </c>
      <c r="F230">
        <v>750.55</v>
      </c>
      <c r="G230">
        <v>29.5015371803546</v>
      </c>
      <c r="H230">
        <f>(Table2[[#This Row],[1Y Return vs Nifty]]-AVERAGE(Table2[1Y Return vs Nifty]))/_xlfn.STDEV.P(Table2[1Y Return vs Nifty])</f>
        <v>0.22773811395127411</v>
      </c>
      <c r="I230">
        <v>3.7562987068851101</v>
      </c>
      <c r="J230">
        <f>(Table2[[#This Row],[1M Return vs Nifty]]-AVERAGE(Table2[1M Return vs Nifty]))/_xlfn.STDEV.P(Table2[1M Return vs Nifty])</f>
        <v>1.6815658324800878E-2</v>
      </c>
      <c r="K230">
        <v>34.589202944818403</v>
      </c>
      <c r="L230">
        <f>(Table2[[#This Row],[6M Return vs Nifty]]-AVERAGE(Table2[6M Return vs Nifty]))/_xlfn.STDEV.P(Table2[6M Return vs Nifty])</f>
        <v>0.9424966470117333</v>
      </c>
      <c r="M230">
        <v>4.2049714187903096</v>
      </c>
      <c r="N230">
        <f>(Table2[[#This Row],[1W Return vs Nifty]]-AVERAGE(Table2[1W Return vs Nifty]))/_xlfn.STDEV.P(Table2[1W Return vs Nifty])</f>
        <v>6.6894603408196418E-2</v>
      </c>
      <c r="O230">
        <v>735.69</v>
      </c>
      <c r="P230">
        <v>744.78567864204501</v>
      </c>
      <c r="Q230">
        <v>687.097040124317</v>
      </c>
      <c r="R230">
        <v>64.409720042072294</v>
      </c>
      <c r="S230" s="1">
        <f>(Table2[[#This Row],[Close Price]]-Table2[[#This Row],[20D EMA]])/Table2[[#This Row],[20D EMA]]</f>
        <v>2.0198725006456385E-2</v>
      </c>
      <c r="T230" s="1">
        <f>(Table2[[#This Row],[Close Price]]-Table2[[#This Row],[50D EMA]])/Table2[[#This Row],[50D EMA]]</f>
        <v>7.7395706217994542E-3</v>
      </c>
      <c r="U230" s="1">
        <f>(Table2[[#This Row],[Close Price]]-Table2[[#This Row],[200D EMA]])/Table2[[#This Row],[200D EMA]]</f>
        <v>9.2349342480361085E-2</v>
      </c>
      <c r="V230">
        <v>0.32793458057888603</v>
      </c>
      <c r="W230">
        <v>739.75</v>
      </c>
      <c r="X230">
        <v>763</v>
      </c>
      <c r="Y230">
        <v>730.35</v>
      </c>
      <c r="Z230">
        <v>764.45</v>
      </c>
      <c r="AA230">
        <v>689</v>
      </c>
      <c r="AB230">
        <v>764.45</v>
      </c>
      <c r="AC230" s="1">
        <f>(Table2[[#This Row],[Close Price]]/Table2[[#This Row],[Day Low]])-1</f>
        <v>1.4599526867184798E-2</v>
      </c>
      <c r="AD230" s="1">
        <f>(Table2[[#This Row],[Day High]]/Table2[[#This Row],[Close Price]])-1</f>
        <v>1.6587835587236199E-2</v>
      </c>
      <c r="AE230" s="1">
        <f>(Table2[[#This Row],[Close Price]]/Table2[[#This Row],[Current Week Low]])-1</f>
        <v>2.7657972205107129E-2</v>
      </c>
      <c r="AF230" s="1">
        <f>(Table2[[#This Row],[Current Week High]]/Table2[[#This Row],[Close Price]])-1</f>
        <v>1.8519752181733518E-2</v>
      </c>
      <c r="AG230" s="1">
        <f>(Table2[[#This Row],[Close Price]]/Table2[[#This Row],[Current Month Low]])-1</f>
        <v>8.9332365747460063E-2</v>
      </c>
      <c r="AH230" s="1">
        <f>(Table2[[#This Row],[Current Month High]]/Table2[[#This Row],[Close Price]])-1</f>
        <v>1.8519752181733518E-2</v>
      </c>
      <c r="AI230">
        <v>16.807674372127099</v>
      </c>
      <c r="AJ230">
        <v>57.662010293036403</v>
      </c>
      <c r="AK230" t="str">
        <f>IF(AND(Table2[[#This Row],[20D EMA]]&gt;Table2[[#This Row],[50D EMA]],Table2[[#This Row],[50D EMA]]&gt;Table2[[#This Row],[200D EMA]]),"Uptrend","Downtrend/NoTrend")</f>
        <v>Downtrend/NoTrend</v>
      </c>
      <c r="AL230">
        <v>0.06</v>
      </c>
      <c r="AM230" t="s">
        <v>3188</v>
      </c>
      <c r="AN230">
        <v>4.51</v>
      </c>
      <c r="AO230" t="s">
        <v>3188</v>
      </c>
      <c r="AP230">
        <v>2.0989971321144E-2</v>
      </c>
      <c r="AQ230">
        <f>(Table2[[#This Row],[Sharpe Ratio]]-AVERAGE(Table2[Sharpe Ratio]))/_xlfn.STDEV.P(Table2[Sharpe Ratio])</f>
        <v>-0.45492677660959663</v>
      </c>
      <c r="AR2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0">
        <f>_xlfn.RANK.AVG(Table2[[#This Row],[1Y Return vs Nifty Z-Score]],Table2[1Y Return vs Nifty Z-Score])</f>
        <v>241</v>
      </c>
      <c r="AT230">
        <f>_xlfn.RANK.AVG(Table2[[#This Row],[6M Return vs Nifty Z-Score]],Table2[6M Return vs Nifty Z-Score])</f>
        <v>98</v>
      </c>
      <c r="AU230">
        <f>_xlfn.RANK.AVG(Table2[[#This Row],[Sharpe Ratio Z-Score]],Table2[Sharpe Ratio Z-Score])</f>
        <v>457</v>
      </c>
      <c r="AV230">
        <f>(Table2[[#This Row],[Rank 1Y]]+Table2[[#This Row],[Rank 6M]]+Table2[[#This Row],[Rank Sharpe]])/3</f>
        <v>265.33333333333331</v>
      </c>
    </row>
    <row r="231" spans="1:48" x14ac:dyDescent="0.3">
      <c r="A231" t="s">
        <v>959</v>
      </c>
      <c r="B231" t="s">
        <v>960</v>
      </c>
      <c r="C231" t="s">
        <v>3150</v>
      </c>
      <c r="D231" t="s">
        <v>961</v>
      </c>
      <c r="E231">
        <v>15567.611765400001</v>
      </c>
      <c r="F231">
        <v>1287.6500000000001</v>
      </c>
      <c r="G231">
        <v>34.7646557100053</v>
      </c>
      <c r="H231">
        <f>(Table2[[#This Row],[1Y Return vs Nifty]]-AVERAGE(Table2[1Y Return vs Nifty]))/_xlfn.STDEV.P(Table2[1Y Return vs Nifty])</f>
        <v>0.32964635226616479</v>
      </c>
      <c r="I231">
        <v>16.026166814041598</v>
      </c>
      <c r="J231">
        <f>(Table2[[#This Row],[1M Return vs Nifty]]-AVERAGE(Table2[1M Return vs Nifty]))/_xlfn.STDEV.P(Table2[1M Return vs Nifty])</f>
        <v>1.2255075695474245</v>
      </c>
      <c r="K231">
        <v>-14.0101588792397</v>
      </c>
      <c r="L231">
        <f>(Table2[[#This Row],[6M Return vs Nifty]]-AVERAGE(Table2[6M Return vs Nifty]))/_xlfn.STDEV.P(Table2[6M Return vs Nifty])</f>
        <v>-0.64585568089577483</v>
      </c>
      <c r="M231">
        <v>4.0140506699131802</v>
      </c>
      <c r="N231">
        <f>(Table2[[#This Row],[1W Return vs Nifty]]-AVERAGE(Table2[1W Return vs Nifty]))/_xlfn.STDEV.P(Table2[1W Return vs Nifty])</f>
        <v>2.9997045678908069E-2</v>
      </c>
      <c r="O231">
        <v>1278.5899999999999</v>
      </c>
      <c r="P231">
        <v>1300.5228944622299</v>
      </c>
      <c r="Q231">
        <v>1261.13269215587</v>
      </c>
      <c r="R231">
        <v>60.473070768564</v>
      </c>
      <c r="S231" s="1">
        <f>(Table2[[#This Row],[Close Price]]-Table2[[#This Row],[20D EMA]])/Table2[[#This Row],[20D EMA]]</f>
        <v>7.0859305954216545E-3</v>
      </c>
      <c r="T231" s="1">
        <f>(Table2[[#This Row],[Close Price]]-Table2[[#This Row],[50D EMA]])/Table2[[#This Row],[50D EMA]]</f>
        <v>-9.8982451728024598E-3</v>
      </c>
      <c r="U231" s="1">
        <f>(Table2[[#This Row],[Close Price]]-Table2[[#This Row],[200D EMA]])/Table2[[#This Row],[200D EMA]]</f>
        <v>2.1026580318681216E-2</v>
      </c>
      <c r="V231">
        <v>0.56181963820351399</v>
      </c>
      <c r="W231">
        <v>1272.2</v>
      </c>
      <c r="X231">
        <v>1312</v>
      </c>
      <c r="Y231">
        <v>1246.25</v>
      </c>
      <c r="Z231">
        <v>1314.5</v>
      </c>
      <c r="AA231">
        <v>1186.3</v>
      </c>
      <c r="AB231">
        <v>1406</v>
      </c>
      <c r="AC231" s="1">
        <f>(Table2[[#This Row],[Close Price]]/Table2[[#This Row],[Day Low]])-1</f>
        <v>1.2144316931300247E-2</v>
      </c>
      <c r="AD231" s="1">
        <f>(Table2[[#This Row],[Day High]]/Table2[[#This Row],[Close Price]])-1</f>
        <v>1.8910418203704316E-2</v>
      </c>
      <c r="AE231" s="1">
        <f>(Table2[[#This Row],[Close Price]]/Table2[[#This Row],[Current Week Low]])-1</f>
        <v>3.321965897693091E-2</v>
      </c>
      <c r="AF231" s="1">
        <f>(Table2[[#This Row],[Current Week High]]/Table2[[#This Row],[Close Price]])-1</f>
        <v>2.0851939579854761E-2</v>
      </c>
      <c r="AG231" s="1">
        <f>(Table2[[#This Row],[Close Price]]/Table2[[#This Row],[Current Month Low]])-1</f>
        <v>8.5433701424597608E-2</v>
      </c>
      <c r="AH231" s="1">
        <f>(Table2[[#This Row],[Current Month High]]/Table2[[#This Row],[Close Price]])-1</f>
        <v>9.1911621946957567E-2</v>
      </c>
      <c r="AI231">
        <v>31.635149302993799</v>
      </c>
      <c r="AJ231">
        <v>65.0833333333333</v>
      </c>
      <c r="AK231" t="str">
        <f>IF(AND(Table2[[#This Row],[20D EMA]]&gt;Table2[[#This Row],[50D EMA]],Table2[[#This Row],[50D EMA]]&gt;Table2[[#This Row],[200D EMA]]),"Uptrend","Downtrend/NoTrend")</f>
        <v>Downtrend/NoTrend</v>
      </c>
      <c r="AL231">
        <v>0.09</v>
      </c>
      <c r="AM231" t="s">
        <v>3188</v>
      </c>
      <c r="AN231">
        <v>-2.42</v>
      </c>
      <c r="AO231" t="s">
        <v>3189</v>
      </c>
      <c r="AP231">
        <v>0.195409037691779</v>
      </c>
      <c r="AQ231">
        <f>(Table2[[#This Row],[Sharpe Ratio]]-AVERAGE(Table2[Sharpe Ratio]))/_xlfn.STDEV.P(Table2[Sharpe Ratio])</f>
        <v>1.5682928863009671</v>
      </c>
      <c r="AR2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1">
        <f>_xlfn.RANK.AVG(Table2[[#This Row],[1Y Return vs Nifty Z-Score]],Table2[1Y Return vs Nifty Z-Score])</f>
        <v>206</v>
      </c>
      <c r="AT231">
        <f>_xlfn.RANK.AVG(Table2[[#This Row],[6M Return vs Nifty Z-Score]],Table2[6M Return vs Nifty Z-Score])</f>
        <v>550</v>
      </c>
      <c r="AU231">
        <f>_xlfn.RANK.AVG(Table2[[#This Row],[Sharpe Ratio Z-Score]],Table2[Sharpe Ratio Z-Score])</f>
        <v>41</v>
      </c>
      <c r="AV231">
        <f>(Table2[[#This Row],[Rank 1Y]]+Table2[[#This Row],[Rank 6M]]+Table2[[#This Row],[Rank Sharpe]])/3</f>
        <v>265.66666666666669</v>
      </c>
    </row>
    <row r="232" spans="1:48" x14ac:dyDescent="0.3">
      <c r="A232" t="s">
        <v>1421</v>
      </c>
      <c r="B232" t="s">
        <v>1422</v>
      </c>
      <c r="C232" t="s">
        <v>3154</v>
      </c>
      <c r="D232" t="s">
        <v>573</v>
      </c>
      <c r="E232">
        <v>7582.0513749000002</v>
      </c>
      <c r="F232">
        <v>569</v>
      </c>
      <c r="G232">
        <v>12.6968914334318</v>
      </c>
      <c r="H232">
        <f>(Table2[[#This Row],[1Y Return vs Nifty]]-AVERAGE(Table2[1Y Return vs Nifty]))/_xlfn.STDEV.P(Table2[1Y Return vs Nifty])</f>
        <v>-9.7645369990209341E-2</v>
      </c>
      <c r="I232">
        <v>0.394248650299445</v>
      </c>
      <c r="J232">
        <f>(Table2[[#This Row],[1M Return vs Nifty]]-AVERAGE(Table2[1M Return vs Nifty]))/_xlfn.STDEV.P(Table2[1M Return vs Nifty])</f>
        <v>-0.31437638653104277</v>
      </c>
      <c r="K232">
        <v>20.825699420738399</v>
      </c>
      <c r="L232">
        <f>(Table2[[#This Row],[6M Return vs Nifty]]-AVERAGE(Table2[6M Return vs Nifty]))/_xlfn.STDEV.P(Table2[6M Return vs Nifty])</f>
        <v>0.49266989945527284</v>
      </c>
      <c r="M232">
        <v>-0.35610706623893101</v>
      </c>
      <c r="N232">
        <f>(Table2[[#This Row],[1W Return vs Nifty]]-AVERAGE(Table2[1W Return vs Nifty]))/_xlfn.STDEV.P(Table2[1W Return vs Nifty])</f>
        <v>-0.81458453230108852</v>
      </c>
      <c r="O232">
        <v>570.94000000000005</v>
      </c>
      <c r="P232">
        <v>569.088823354022</v>
      </c>
      <c r="Q232">
        <v>513.05732801215004</v>
      </c>
      <c r="R232">
        <v>48.2862286417297</v>
      </c>
      <c r="S232" s="1">
        <f>(Table2[[#This Row],[Close Price]]-Table2[[#This Row],[20D EMA]])/Table2[[#This Row],[20D EMA]]</f>
        <v>-3.3979052089537507E-3</v>
      </c>
      <c r="T232" s="1">
        <f>(Table2[[#This Row],[Close Price]]-Table2[[#This Row],[50D EMA]])/Table2[[#This Row],[50D EMA]]</f>
        <v>-1.5607994811513178E-4</v>
      </c>
      <c r="U232" s="1">
        <f>(Table2[[#This Row],[Close Price]]-Table2[[#This Row],[200D EMA]])/Table2[[#This Row],[200D EMA]]</f>
        <v>0.10903785782497419</v>
      </c>
      <c r="V232">
        <v>0.43720455735959701</v>
      </c>
      <c r="W232">
        <v>556.9</v>
      </c>
      <c r="X232">
        <v>576.9</v>
      </c>
      <c r="Y232">
        <v>556.9</v>
      </c>
      <c r="Z232">
        <v>584.85</v>
      </c>
      <c r="AA232">
        <v>545.15</v>
      </c>
      <c r="AB232">
        <v>599.5</v>
      </c>
      <c r="AC232" s="1">
        <f>(Table2[[#This Row],[Close Price]]/Table2[[#This Row],[Day Low]])-1</f>
        <v>2.1727419644460344E-2</v>
      </c>
      <c r="AD232" s="1">
        <f>(Table2[[#This Row],[Day High]]/Table2[[#This Row],[Close Price]])-1</f>
        <v>1.388400702987691E-2</v>
      </c>
      <c r="AE232" s="1">
        <f>(Table2[[#This Row],[Close Price]]/Table2[[#This Row],[Current Week Low]])-1</f>
        <v>2.1727419644460344E-2</v>
      </c>
      <c r="AF232" s="1">
        <f>(Table2[[#This Row],[Current Week High]]/Table2[[#This Row],[Close Price]])-1</f>
        <v>2.7855887521968326E-2</v>
      </c>
      <c r="AG232" s="1">
        <f>(Table2[[#This Row],[Close Price]]/Table2[[#This Row],[Current Month Low]])-1</f>
        <v>4.3749426763276311E-2</v>
      </c>
      <c r="AH232" s="1">
        <f>(Table2[[#This Row],[Current Month High]]/Table2[[#This Row],[Close Price]])-1</f>
        <v>5.3602811950790752E-2</v>
      </c>
      <c r="AI232">
        <v>12.4253075571177</v>
      </c>
      <c r="AJ232">
        <v>48.350932081866702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0.05</v>
      </c>
      <c r="AM232" t="s">
        <v>3188</v>
      </c>
      <c r="AN232">
        <v>-2.61</v>
      </c>
      <c r="AO232" t="s">
        <v>3189</v>
      </c>
      <c r="AP232">
        <v>7.6609789956708002E-2</v>
      </c>
      <c r="AQ232">
        <f>(Table2[[#This Row],[Sharpe Ratio]]-AVERAGE(Table2[Sharpe Ratio]))/_xlfn.STDEV.P(Table2[Sharpe Ratio])</f>
        <v>0.19024988356049874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-0.54368650580656908</v>
      </c>
      <c r="AS232">
        <f>_xlfn.RANK.AVG(Table2[[#This Row],[1Y Return vs Nifty Z-Score]],Table2[1Y Return vs Nifty Z-Score])</f>
        <v>335</v>
      </c>
      <c r="AT232">
        <f>_xlfn.RANK.AVG(Table2[[#This Row],[6M Return vs Nifty Z-Score]],Table2[6M Return vs Nifty Z-Score])</f>
        <v>165</v>
      </c>
      <c r="AU232">
        <f>_xlfn.RANK.AVG(Table2[[#This Row],[Sharpe Ratio Z-Score]],Table2[Sharpe Ratio Z-Score])</f>
        <v>297</v>
      </c>
      <c r="AV232">
        <f>(Table2[[#This Row],[Rank 1Y]]+Table2[[#This Row],[Rank 6M]]+Table2[[#This Row],[Rank Sharpe]])/3</f>
        <v>265.66666666666669</v>
      </c>
    </row>
    <row r="233" spans="1:48" x14ac:dyDescent="0.3">
      <c r="A233" t="s">
        <v>73</v>
      </c>
      <c r="B233" t="s">
        <v>74</v>
      </c>
      <c r="C233" t="s">
        <v>3148</v>
      </c>
      <c r="D233" t="s">
        <v>75</v>
      </c>
      <c r="E233">
        <v>306361.88979786</v>
      </c>
      <c r="F233">
        <v>329.4</v>
      </c>
      <c r="G233">
        <v>38.014964716392299</v>
      </c>
      <c r="H233">
        <f>(Table2[[#This Row],[1Y Return vs Nifty]]-AVERAGE(Table2[1Y Return vs Nifty]))/_xlfn.STDEV.P(Table2[1Y Return vs Nifty])</f>
        <v>0.39258114329430926</v>
      </c>
      <c r="I233">
        <v>6.4257913700833198</v>
      </c>
      <c r="J233">
        <f>(Table2[[#This Row],[1M Return vs Nifty]]-AVERAGE(Table2[1M Return vs Nifty]))/_xlfn.STDEV.P(Table2[1M Return vs Nifty])</f>
        <v>0.27978459661305199</v>
      </c>
      <c r="K233">
        <v>-1.2619401263240699</v>
      </c>
      <c r="L233">
        <f>(Table2[[#This Row],[6M Return vs Nifty]]-AVERAGE(Table2[6M Return vs Nifty]))/_xlfn.STDEV.P(Table2[6M Return vs Nifty])</f>
        <v>-0.22921105485782531</v>
      </c>
      <c r="M233">
        <v>1.59901427216452</v>
      </c>
      <c r="N233">
        <f>(Table2[[#This Row],[1W Return vs Nifty]]-AVERAGE(Table2[1W Return vs Nifty]))/_xlfn.STDEV.P(Table2[1W Return vs Nifty])</f>
        <v>-0.43673559301198395</v>
      </c>
      <c r="O233">
        <v>327.58999999999997</v>
      </c>
      <c r="P233">
        <v>328.42967376736601</v>
      </c>
      <c r="Q233">
        <v>309.30972443472098</v>
      </c>
      <c r="R233">
        <v>50.848601045772199</v>
      </c>
      <c r="S233" s="1">
        <f>(Table2[[#This Row],[Close Price]]-Table2[[#This Row],[20D EMA]])/Table2[[#This Row],[20D EMA]]</f>
        <v>5.5251991819042171E-3</v>
      </c>
      <c r="T233" s="1">
        <f>(Table2[[#This Row],[Close Price]]-Table2[[#This Row],[50D EMA]])/Table2[[#This Row],[50D EMA]]</f>
        <v>2.9544414227359642E-3</v>
      </c>
      <c r="U233" s="1">
        <f>(Table2[[#This Row],[Close Price]]-Table2[[#This Row],[200D EMA]])/Table2[[#This Row],[200D EMA]]</f>
        <v>6.49519687814374E-2</v>
      </c>
      <c r="V233">
        <v>1.18208047195967</v>
      </c>
      <c r="W233">
        <v>326.5</v>
      </c>
      <c r="X233">
        <v>332.5</v>
      </c>
      <c r="Y233">
        <v>326.5</v>
      </c>
      <c r="Z233">
        <v>345.4</v>
      </c>
      <c r="AA233">
        <v>308.7</v>
      </c>
      <c r="AB233">
        <v>345.4</v>
      </c>
      <c r="AC233" s="1">
        <f>(Table2[[#This Row],[Close Price]]/Table2[[#This Row],[Day Low]])-1</f>
        <v>8.8820826952527021E-3</v>
      </c>
      <c r="AD233" s="1">
        <f>(Table2[[#This Row],[Day High]]/Table2[[#This Row],[Close Price]])-1</f>
        <v>9.4110503946569501E-3</v>
      </c>
      <c r="AE233" s="1">
        <f>(Table2[[#This Row],[Close Price]]/Table2[[#This Row],[Current Week Low]])-1</f>
        <v>8.8820826952527021E-3</v>
      </c>
      <c r="AF233" s="1">
        <f>(Table2[[#This Row],[Current Week High]]/Table2[[#This Row],[Close Price]])-1</f>
        <v>4.8573163327261693E-2</v>
      </c>
      <c r="AG233" s="1">
        <f>(Table2[[#This Row],[Close Price]]/Table2[[#This Row],[Current Month Low]])-1</f>
        <v>6.7055393586005874E-2</v>
      </c>
      <c r="AH233" s="1">
        <f>(Table2[[#This Row],[Current Month High]]/Table2[[#This Row],[Close Price]])-1</f>
        <v>4.8573163327261693E-2</v>
      </c>
      <c r="AI233">
        <v>11.187006678809899</v>
      </c>
      <c r="AJ233">
        <v>58.1752701080432</v>
      </c>
      <c r="AK233" t="str">
        <f>IF(AND(Table2[[#This Row],[20D EMA]]&gt;Table2[[#This Row],[50D EMA]],Table2[[#This Row],[50D EMA]]&gt;Table2[[#This Row],[200D EMA]]),"Uptrend","Downtrend/NoTrend")</f>
        <v>Downtrend/NoTrend</v>
      </c>
      <c r="AL233">
        <v>0.11</v>
      </c>
      <c r="AM233" t="s">
        <v>3188</v>
      </c>
      <c r="AN233">
        <v>-0.12</v>
      </c>
      <c r="AO233" t="s">
        <v>3189</v>
      </c>
      <c r="AP233">
        <v>0.100640477405326</v>
      </c>
      <c r="AQ233">
        <f>(Table2[[#This Row],[Sharpe Ratio]]-AVERAGE(Table2[Sharpe Ratio]))/_xlfn.STDEV.P(Table2[Sharpe Ratio])</f>
        <v>0.46900013931515017</v>
      </c>
      <c r="AR2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3">
        <f>_xlfn.RANK.AVG(Table2[[#This Row],[1Y Return vs Nifty Z-Score]],Table2[1Y Return vs Nifty Z-Score])</f>
        <v>194</v>
      </c>
      <c r="AT233">
        <f>_xlfn.RANK.AVG(Table2[[#This Row],[6M Return vs Nifty Z-Score]],Table2[6M Return vs Nifty Z-Score])</f>
        <v>375</v>
      </c>
      <c r="AU233">
        <f>_xlfn.RANK.AVG(Table2[[#This Row],[Sharpe Ratio Z-Score]],Table2[Sharpe Ratio Z-Score])</f>
        <v>231</v>
      </c>
      <c r="AV233">
        <f>(Table2[[#This Row],[Rank 1Y]]+Table2[[#This Row],[Rank 6M]]+Table2[[#This Row],[Rank Sharpe]])/3</f>
        <v>266.66666666666669</v>
      </c>
    </row>
    <row r="234" spans="1:48" x14ac:dyDescent="0.3">
      <c r="A234" t="s">
        <v>1062</v>
      </c>
      <c r="B234" t="s">
        <v>1063</v>
      </c>
      <c r="C234" t="s">
        <v>3150</v>
      </c>
      <c r="D234" t="s">
        <v>117</v>
      </c>
      <c r="E234">
        <v>12602.81889466</v>
      </c>
      <c r="F234">
        <v>188.39</v>
      </c>
      <c r="G234">
        <v>25.241036964235899</v>
      </c>
      <c r="H234">
        <f>(Table2[[#This Row],[1Y Return vs Nifty]]-AVERAGE(Table2[1Y Return vs Nifty]))/_xlfn.STDEV.P(Table2[1Y Return vs Nifty])</f>
        <v>0.14524328338288806</v>
      </c>
      <c r="I234">
        <v>11.082913069868701</v>
      </c>
      <c r="J234">
        <f>(Table2[[#This Row],[1M Return vs Nifty]]-AVERAGE(Table2[1M Return vs Nifty]))/_xlfn.STDEV.P(Table2[1M Return vs Nifty])</f>
        <v>0.7385527984347795</v>
      </c>
      <c r="K234">
        <v>-3.3426696099664102</v>
      </c>
      <c r="L234">
        <f>(Table2[[#This Row],[6M Return vs Nifty]]-AVERAGE(Table2[6M Return vs Nifty]))/_xlfn.STDEV.P(Table2[6M Return vs Nifty])</f>
        <v>-0.29721465398025371</v>
      </c>
      <c r="M234">
        <v>2.9488175450148</v>
      </c>
      <c r="N234">
        <f>(Table2[[#This Row],[1W Return vs Nifty]]-AVERAGE(Table2[1W Return vs Nifty]))/_xlfn.STDEV.P(Table2[1W Return vs Nifty])</f>
        <v>-0.17587110093297928</v>
      </c>
      <c r="O234">
        <v>189.11</v>
      </c>
      <c r="P234">
        <v>191.722050633886</v>
      </c>
      <c r="Q234">
        <v>182.75310992107899</v>
      </c>
      <c r="R234">
        <v>49.623421321322503</v>
      </c>
      <c r="S234" s="1">
        <f>(Table2[[#This Row],[Close Price]]-Table2[[#This Row],[20D EMA]])/Table2[[#This Row],[20D EMA]]</f>
        <v>-3.8073079160278528E-3</v>
      </c>
      <c r="T234" s="1">
        <f>(Table2[[#This Row],[Close Price]]-Table2[[#This Row],[50D EMA]])/Table2[[#This Row],[50D EMA]]</f>
        <v>-1.7379589999529703E-2</v>
      </c>
      <c r="U234" s="1">
        <f>(Table2[[#This Row],[Close Price]]-Table2[[#This Row],[200D EMA]])/Table2[[#This Row],[200D EMA]]</f>
        <v>3.0844290865174668E-2</v>
      </c>
      <c r="V234">
        <v>0.42164181840833198</v>
      </c>
      <c r="W234">
        <v>187.08</v>
      </c>
      <c r="X234">
        <v>190.58</v>
      </c>
      <c r="Y234">
        <v>182.17</v>
      </c>
      <c r="Z234">
        <v>192.27</v>
      </c>
      <c r="AA234">
        <v>180.43</v>
      </c>
      <c r="AB234">
        <v>207.2</v>
      </c>
      <c r="AC234" s="1">
        <f>(Table2[[#This Row],[Close Price]]/Table2[[#This Row],[Day Low]])-1</f>
        <v>7.0023519350008723E-3</v>
      </c>
      <c r="AD234" s="1">
        <f>(Table2[[#This Row],[Day High]]/Table2[[#This Row],[Close Price]])-1</f>
        <v>1.162482085036376E-2</v>
      </c>
      <c r="AE234" s="1">
        <f>(Table2[[#This Row],[Close Price]]/Table2[[#This Row],[Current Week Low]])-1</f>
        <v>3.4143931492561785E-2</v>
      </c>
      <c r="AF234" s="1">
        <f>(Table2[[#This Row],[Current Week High]]/Table2[[#This Row],[Close Price]])-1</f>
        <v>2.0595573013429735E-2</v>
      </c>
      <c r="AG234" s="1">
        <f>(Table2[[#This Row],[Close Price]]/Table2[[#This Row],[Current Month Low]])-1</f>
        <v>4.4116832012414564E-2</v>
      </c>
      <c r="AH234" s="1">
        <f>(Table2[[#This Row],[Current Month High]]/Table2[[#This Row],[Close Price]])-1</f>
        <v>9.9846064016136715E-2</v>
      </c>
      <c r="AI234">
        <v>29.937894792717199</v>
      </c>
      <c r="AJ234">
        <v>45.745010057248898</v>
      </c>
      <c r="AK234" t="str">
        <f>IF(AND(Table2[[#This Row],[20D EMA]]&gt;Table2[[#This Row],[50D EMA]],Table2[[#This Row],[50D EMA]]&gt;Table2[[#This Row],[200D EMA]]),"Uptrend","Downtrend/NoTrend")</f>
        <v>Downtrend/NoTrend</v>
      </c>
      <c r="AL234">
        <v>0.04</v>
      </c>
      <c r="AM234" t="s">
        <v>3188</v>
      </c>
      <c r="AN234">
        <v>-4.54</v>
      </c>
      <c r="AO234" t="s">
        <v>3189</v>
      </c>
      <c r="AP234">
        <v>0.13403737048227601</v>
      </c>
      <c r="AQ234">
        <f>(Table2[[#This Row],[Sharpe Ratio]]-AVERAGE(Table2[Sharpe Ratio]))/_xlfn.STDEV.P(Table2[Sharpe Ratio])</f>
        <v>0.85639615145653158</v>
      </c>
      <c r="AR2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4">
        <f>_xlfn.RANK.AVG(Table2[[#This Row],[1Y Return vs Nifty Z-Score]],Table2[1Y Return vs Nifty Z-Score])</f>
        <v>259</v>
      </c>
      <c r="AT234">
        <f>_xlfn.RANK.AVG(Table2[[#This Row],[6M Return vs Nifty Z-Score]],Table2[6M Return vs Nifty Z-Score])</f>
        <v>405</v>
      </c>
      <c r="AU234">
        <f>_xlfn.RANK.AVG(Table2[[#This Row],[Sharpe Ratio Z-Score]],Table2[Sharpe Ratio Z-Score])</f>
        <v>139</v>
      </c>
      <c r="AV234">
        <f>(Table2[[#This Row],[Rank 1Y]]+Table2[[#This Row],[Rank 6M]]+Table2[[#This Row],[Rank Sharpe]])/3</f>
        <v>267.66666666666669</v>
      </c>
    </row>
    <row r="235" spans="1:48" x14ac:dyDescent="0.3">
      <c r="A235" t="s">
        <v>159</v>
      </c>
      <c r="B235" t="s">
        <v>160</v>
      </c>
      <c r="C235" t="s">
        <v>3146</v>
      </c>
      <c r="D235" t="s">
        <v>161</v>
      </c>
      <c r="E235">
        <v>163865.79037659999</v>
      </c>
      <c r="F235">
        <v>6172.7</v>
      </c>
      <c r="G235">
        <v>39.500843948729297</v>
      </c>
      <c r="H235">
        <f>(Table2[[#This Row],[1Y Return vs Nifty]]-AVERAGE(Table2[1Y Return vs Nifty]))/_xlfn.STDEV.P(Table2[1Y Return vs Nifty])</f>
        <v>0.42135179211460005</v>
      </c>
      <c r="I235">
        <v>3.72216131304328</v>
      </c>
      <c r="J235">
        <f>(Table2[[#This Row],[1M Return vs Nifty]]-AVERAGE(Table2[1M Return vs Nifty]))/_xlfn.STDEV.P(Table2[1M Return vs Nifty])</f>
        <v>1.3452819258684516E-2</v>
      </c>
      <c r="K235">
        <v>27.526053558048499</v>
      </c>
      <c r="L235">
        <f>(Table2[[#This Row],[6M Return vs Nifty]]-AVERAGE(Table2[6M Return vs Nifty]))/_xlfn.STDEV.P(Table2[6M Return vs Nifty])</f>
        <v>0.71165473160862103</v>
      </c>
      <c r="M235">
        <v>-2.1036937118378898</v>
      </c>
      <c r="N235">
        <f>(Table2[[#This Row],[1W Return vs Nifty]]-AVERAGE(Table2[1W Return vs Nifty]))/_xlfn.STDEV.P(Table2[1W Return vs Nifty])</f>
        <v>-1.152325084452491</v>
      </c>
      <c r="O235">
        <v>5943.79</v>
      </c>
      <c r="P235">
        <v>5750.7670671627702</v>
      </c>
      <c r="Q235">
        <v>4896.1759741481201</v>
      </c>
      <c r="R235">
        <v>67.858870674170603</v>
      </c>
      <c r="S235" s="1">
        <f>(Table2[[#This Row],[Close Price]]-Table2[[#This Row],[20D EMA]])/Table2[[#This Row],[20D EMA]]</f>
        <v>3.8512464269430759E-2</v>
      </c>
      <c r="T235" s="1">
        <f>(Table2[[#This Row],[Close Price]]-Table2[[#This Row],[50D EMA]])/Table2[[#This Row],[50D EMA]]</f>
        <v>7.3369852736079738E-2</v>
      </c>
      <c r="U235" s="1">
        <f>(Table2[[#This Row],[Close Price]]-Table2[[#This Row],[200D EMA]])/Table2[[#This Row],[200D EMA]]</f>
        <v>0.26071857559694445</v>
      </c>
      <c r="V235">
        <v>0.64850364680399697</v>
      </c>
      <c r="W235">
        <v>6000</v>
      </c>
      <c r="X235">
        <v>6208.3</v>
      </c>
      <c r="Y235">
        <v>5902.1</v>
      </c>
      <c r="Z235">
        <v>6208.3</v>
      </c>
      <c r="AA235">
        <v>5678.35</v>
      </c>
      <c r="AB235">
        <v>6208.3</v>
      </c>
      <c r="AC235" s="1">
        <f>(Table2[[#This Row],[Close Price]]/Table2[[#This Row],[Day Low]])-1</f>
        <v>2.8783333333333383E-2</v>
      </c>
      <c r="AD235" s="1">
        <f>(Table2[[#This Row],[Day High]]/Table2[[#This Row],[Close Price]])-1</f>
        <v>5.7673303416658772E-3</v>
      </c>
      <c r="AE235" s="1">
        <f>(Table2[[#This Row],[Close Price]]/Table2[[#This Row],[Current Week Low]])-1</f>
        <v>4.5848087968689111E-2</v>
      </c>
      <c r="AF235" s="1">
        <f>(Table2[[#This Row],[Current Week High]]/Table2[[#This Row],[Close Price]])-1</f>
        <v>5.7673303416658772E-3</v>
      </c>
      <c r="AG235" s="1">
        <f>(Table2[[#This Row],[Close Price]]/Table2[[#This Row],[Current Month Low]])-1</f>
        <v>8.7058740655295841E-2</v>
      </c>
      <c r="AH235" s="1">
        <f>(Table2[[#This Row],[Current Month High]]/Table2[[#This Row],[Close Price]])-1</f>
        <v>5.7673303416658772E-3</v>
      </c>
      <c r="AI235">
        <v>1.6710677661315201</v>
      </c>
      <c r="AJ235">
        <v>84.259701492537303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0.19</v>
      </c>
      <c r="AM235" t="s">
        <v>3188</v>
      </c>
      <c r="AN235">
        <v>4.62</v>
      </c>
      <c r="AO235" t="s">
        <v>3188</v>
      </c>
      <c r="AP235">
        <v>9.2621085873490008E-3</v>
      </c>
      <c r="AQ235">
        <f>(Table2[[#This Row],[Sharpe Ratio]]-AVERAGE(Table2[Sharpe Ratio]))/_xlfn.STDEV.P(Table2[Sharpe Ratio])</f>
        <v>-0.59096719340960835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-0.59683293488019373</v>
      </c>
      <c r="AS235">
        <f>_xlfn.RANK.AVG(Table2[[#This Row],[1Y Return vs Nifty Z-Score]],Table2[1Y Return vs Nifty Z-Score])</f>
        <v>181</v>
      </c>
      <c r="AT235">
        <f>_xlfn.RANK.AVG(Table2[[#This Row],[6M Return vs Nifty Z-Score]],Table2[6M Return vs Nifty Z-Score])</f>
        <v>129</v>
      </c>
      <c r="AU235">
        <f>_xlfn.RANK.AVG(Table2[[#This Row],[Sharpe Ratio Z-Score]],Table2[Sharpe Ratio Z-Score])</f>
        <v>500</v>
      </c>
      <c r="AV235">
        <f>(Table2[[#This Row],[Rank 1Y]]+Table2[[#This Row],[Rank 6M]]+Table2[[#This Row],[Rank Sharpe]])/3</f>
        <v>270</v>
      </c>
    </row>
    <row r="236" spans="1:48" x14ac:dyDescent="0.3">
      <c r="A236" t="s">
        <v>58</v>
      </c>
      <c r="B236" t="s">
        <v>59</v>
      </c>
      <c r="C236" t="s">
        <v>3148</v>
      </c>
      <c r="D236" t="s">
        <v>60</v>
      </c>
      <c r="E236">
        <v>352619.26396290999</v>
      </c>
      <c r="F236">
        <v>363.65</v>
      </c>
      <c r="G236">
        <v>20.0366939370148</v>
      </c>
      <c r="H236">
        <f>(Table2[[#This Row],[1Y Return vs Nifty]]-AVERAGE(Table2[1Y Return vs Nifty]))/_xlfn.STDEV.P(Table2[1Y Return vs Nifty])</f>
        <v>4.4473098082560725E-2</v>
      </c>
      <c r="I236">
        <v>-10.4626309750284</v>
      </c>
      <c r="J236">
        <f>(Table2[[#This Row],[1M Return vs Nifty]]-AVERAGE(Table2[1M Return vs Nifty]))/_xlfn.STDEV.P(Table2[1M Return vs Nifty])</f>
        <v>-1.3838762759876875</v>
      </c>
      <c r="K236">
        <v>-6.5429591966407497</v>
      </c>
      <c r="L236">
        <f>(Table2[[#This Row],[6M Return vs Nifty]]-AVERAGE(Table2[6M Return vs Nifty]))/_xlfn.STDEV.P(Table2[6M Return vs Nifty])</f>
        <v>-0.40180836106173268</v>
      </c>
      <c r="M236">
        <v>0.25148757500580099</v>
      </c>
      <c r="N236">
        <f>(Table2[[#This Row],[1W Return vs Nifty]]-AVERAGE(Table2[1W Return vs Nifty]))/_xlfn.STDEV.P(Table2[1W Return vs Nifty])</f>
        <v>-0.69716011152342972</v>
      </c>
      <c r="O236">
        <v>379.02</v>
      </c>
      <c r="P236">
        <v>393.90011235474299</v>
      </c>
      <c r="Q236">
        <v>370.39361861770999</v>
      </c>
      <c r="R236">
        <v>37.3148148776475</v>
      </c>
      <c r="S236" s="1">
        <f>(Table2[[#This Row],[Close Price]]-Table2[[#This Row],[20D EMA]])/Table2[[#This Row],[20D EMA]]</f>
        <v>-4.0551949765183906E-2</v>
      </c>
      <c r="T236" s="1">
        <f>(Table2[[#This Row],[Close Price]]-Table2[[#This Row],[50D EMA]])/Table2[[#This Row],[50D EMA]]</f>
        <v>-7.6796404484139935E-2</v>
      </c>
      <c r="U236" s="1">
        <f>(Table2[[#This Row],[Close Price]]-Table2[[#This Row],[200D EMA]])/Table2[[#This Row],[200D EMA]]</f>
        <v>-1.8206627432937026E-2</v>
      </c>
      <c r="V236">
        <v>1.01935029021804</v>
      </c>
      <c r="W236">
        <v>360.2</v>
      </c>
      <c r="X236">
        <v>365.4</v>
      </c>
      <c r="Y236">
        <v>359.6</v>
      </c>
      <c r="Z236">
        <v>377.2</v>
      </c>
      <c r="AA236">
        <v>354.8</v>
      </c>
      <c r="AB236">
        <v>415.45</v>
      </c>
      <c r="AC236" s="1">
        <f>(Table2[[#This Row],[Close Price]]/Table2[[#This Row],[Day Low]])-1</f>
        <v>9.5780122154358605E-3</v>
      </c>
      <c r="AD236" s="1">
        <f>(Table2[[#This Row],[Day High]]/Table2[[#This Row],[Close Price]])-1</f>
        <v>4.8123195380174177E-3</v>
      </c>
      <c r="AE236" s="1">
        <f>(Table2[[#This Row],[Close Price]]/Table2[[#This Row],[Current Week Low]])-1</f>
        <v>1.1262513904338078E-2</v>
      </c>
      <c r="AF236" s="1">
        <f>(Table2[[#This Row],[Current Week High]]/Table2[[#This Row],[Close Price]])-1</f>
        <v>3.7261102708648464E-2</v>
      </c>
      <c r="AG236" s="1">
        <f>(Table2[[#This Row],[Close Price]]/Table2[[#This Row],[Current Month Low]])-1</f>
        <v>2.4943630214204981E-2</v>
      </c>
      <c r="AH236" s="1">
        <f>(Table2[[#This Row],[Current Month High]]/Table2[[#This Row],[Close Price]])-1</f>
        <v>0.14244465832531295</v>
      </c>
      <c r="AI236">
        <v>23.319125532792501</v>
      </c>
      <c r="AJ236">
        <v>42.050781249999901</v>
      </c>
      <c r="AK236" t="str">
        <f>IF(AND(Table2[[#This Row],[20D EMA]]&gt;Table2[[#This Row],[50D EMA]],Table2[[#This Row],[50D EMA]]&gt;Table2[[#This Row],[200D EMA]]),"Uptrend","Downtrend/NoTrend")</f>
        <v>Downtrend/NoTrend</v>
      </c>
      <c r="AL236">
        <v>0.03</v>
      </c>
      <c r="AM236" t="s">
        <v>3188</v>
      </c>
      <c r="AN236">
        <v>-7.36</v>
      </c>
      <c r="AO236" t="s">
        <v>3189</v>
      </c>
      <c r="AP236">
        <v>0.17092223659851899</v>
      </c>
      <c r="AQ236">
        <f>(Table2[[#This Row],[Sharpe Ratio]]-AVERAGE(Table2[Sharpe Ratio]))/_xlfn.STDEV.P(Table2[Sharpe Ratio])</f>
        <v>1.2842518208110969</v>
      </c>
      <c r="AR2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6">
        <f>_xlfn.RANK.AVG(Table2[[#This Row],[1Y Return vs Nifty Z-Score]],Table2[1Y Return vs Nifty Z-Score])</f>
        <v>291</v>
      </c>
      <c r="AT236">
        <f>_xlfn.RANK.AVG(Table2[[#This Row],[6M Return vs Nifty Z-Score]],Table2[6M Return vs Nifty Z-Score])</f>
        <v>451</v>
      </c>
      <c r="AU236">
        <f>_xlfn.RANK.AVG(Table2[[#This Row],[Sharpe Ratio Z-Score]],Table2[Sharpe Ratio Z-Score])</f>
        <v>69</v>
      </c>
      <c r="AV236">
        <f>(Table2[[#This Row],[Rank 1Y]]+Table2[[#This Row],[Rank 6M]]+Table2[[#This Row],[Rank Sharpe]])/3</f>
        <v>270.33333333333331</v>
      </c>
    </row>
    <row r="237" spans="1:48" x14ac:dyDescent="0.3">
      <c r="A237" t="s">
        <v>349</v>
      </c>
      <c r="B237" t="s">
        <v>350</v>
      </c>
      <c r="C237" t="s">
        <v>3142</v>
      </c>
      <c r="D237" t="s">
        <v>37</v>
      </c>
      <c r="E237">
        <v>70105.823999999993</v>
      </c>
      <c r="F237">
        <v>399.6</v>
      </c>
      <c r="G237">
        <v>9.9622378681864792</v>
      </c>
      <c r="H237">
        <f>(Table2[[#This Row],[1Y Return vs Nifty]]-AVERAGE(Table2[1Y Return vs Nifty]))/_xlfn.STDEV.P(Table2[1Y Return vs Nifty])</f>
        <v>-0.15059567419971401</v>
      </c>
      <c r="I237">
        <v>11.2203312200631</v>
      </c>
      <c r="J237">
        <f>(Table2[[#This Row],[1M Return vs Nifty]]-AVERAGE(Table2[1M Return vs Nifty]))/_xlfn.STDEV.P(Table2[1M Return vs Nifty])</f>
        <v>0.75208971709964023</v>
      </c>
      <c r="K237">
        <v>6.2651288377487298</v>
      </c>
      <c r="L237">
        <f>(Table2[[#This Row],[6M Return vs Nifty]]-AVERAGE(Table2[6M Return vs Nifty]))/_xlfn.STDEV.P(Table2[6M Return vs Nifty])</f>
        <v>1.6792947307631083E-2</v>
      </c>
      <c r="M237">
        <v>7.7854776648194797</v>
      </c>
      <c r="N237">
        <f>(Table2[[#This Row],[1W Return vs Nifty]]-AVERAGE(Table2[1W Return vs Nifty]))/_xlfn.STDEV.P(Table2[1W Return vs Nifty])</f>
        <v>0.75886725012121503</v>
      </c>
      <c r="O237">
        <v>380.1</v>
      </c>
      <c r="P237">
        <v>380.45438395046</v>
      </c>
      <c r="Q237">
        <v>363.064564696079</v>
      </c>
      <c r="R237">
        <v>71.030730716587399</v>
      </c>
      <c r="S237" s="1">
        <f>(Table2[[#This Row],[Close Price]]-Table2[[#This Row],[20D EMA]])/Table2[[#This Row],[20D EMA]]</f>
        <v>5.130228887134964E-2</v>
      </c>
      <c r="T237" s="1">
        <f>(Table2[[#This Row],[Close Price]]-Table2[[#This Row],[50D EMA]])/Table2[[#This Row],[50D EMA]]</f>
        <v>5.0323026510408216E-2</v>
      </c>
      <c r="U237" s="1">
        <f>(Table2[[#This Row],[Close Price]]-Table2[[#This Row],[200D EMA]])/Table2[[#This Row],[200D EMA]]</f>
        <v>0.1006306835108097</v>
      </c>
      <c r="V237">
        <v>0.80958254474386304</v>
      </c>
      <c r="W237">
        <v>397.1</v>
      </c>
      <c r="X237">
        <v>407.7</v>
      </c>
      <c r="Y237">
        <v>381</v>
      </c>
      <c r="Z237">
        <v>407.7</v>
      </c>
      <c r="AA237">
        <v>348</v>
      </c>
      <c r="AB237">
        <v>407.7</v>
      </c>
      <c r="AC237" s="1">
        <f>(Table2[[#This Row],[Close Price]]/Table2[[#This Row],[Day Low]])-1</f>
        <v>6.2956434147569684E-3</v>
      </c>
      <c r="AD237" s="1">
        <f>(Table2[[#This Row],[Day High]]/Table2[[#This Row],[Close Price]])-1</f>
        <v>2.0270270270270174E-2</v>
      </c>
      <c r="AE237" s="1">
        <f>(Table2[[#This Row],[Close Price]]/Table2[[#This Row],[Current Week Low]])-1</f>
        <v>4.8818897637795233E-2</v>
      </c>
      <c r="AF237" s="1">
        <f>(Table2[[#This Row],[Current Week High]]/Table2[[#This Row],[Close Price]])-1</f>
        <v>2.0270270270270174E-2</v>
      </c>
      <c r="AG237" s="1">
        <f>(Table2[[#This Row],[Close Price]]/Table2[[#This Row],[Current Month Low]])-1</f>
        <v>0.14827586206896548</v>
      </c>
      <c r="AH237" s="1">
        <f>(Table2[[#This Row],[Current Month High]]/Table2[[#This Row],[Close Price]])-1</f>
        <v>2.0270270270270174E-2</v>
      </c>
      <c r="AI237">
        <v>17.067067067067001</v>
      </c>
      <c r="AJ237">
        <v>36.545361353152202</v>
      </c>
      <c r="AK237" t="str">
        <f>IF(AND(Table2[[#This Row],[20D EMA]]&gt;Table2[[#This Row],[50D EMA]],Table2[[#This Row],[50D EMA]]&gt;Table2[[#This Row],[200D EMA]]),"Uptrend","Downtrend/NoTrend")</f>
        <v>Downtrend/NoTrend</v>
      </c>
      <c r="AL237">
        <v>-0.01</v>
      </c>
      <c r="AM237" t="s">
        <v>3189</v>
      </c>
      <c r="AN237">
        <v>8.6199999999999992</v>
      </c>
      <c r="AO237" t="s">
        <v>3188</v>
      </c>
      <c r="AP237">
        <v>0.118783584834803</v>
      </c>
      <c r="AQ237">
        <f>(Table2[[#This Row],[Sharpe Ratio]]-AVERAGE(Table2[Sharpe Ratio]))/_xlfn.STDEV.P(Table2[Sharpe Ratio])</f>
        <v>0.67945586793150647</v>
      </c>
      <c r="AR2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7">
        <f>_xlfn.RANK.AVG(Table2[[#This Row],[1Y Return vs Nifty Z-Score]],Table2[1Y Return vs Nifty Z-Score])</f>
        <v>348</v>
      </c>
      <c r="AT237">
        <f>_xlfn.RANK.AVG(Table2[[#This Row],[6M Return vs Nifty Z-Score]],Table2[6M Return vs Nifty Z-Score])</f>
        <v>288</v>
      </c>
      <c r="AU237">
        <f>_xlfn.RANK.AVG(Table2[[#This Row],[Sharpe Ratio Z-Score]],Table2[Sharpe Ratio Z-Score])</f>
        <v>175</v>
      </c>
      <c r="AV237">
        <f>(Table2[[#This Row],[Rank 1Y]]+Table2[[#This Row],[Rank 6M]]+Table2[[#This Row],[Rank Sharpe]])/3</f>
        <v>270.33333333333331</v>
      </c>
    </row>
    <row r="238" spans="1:48" x14ac:dyDescent="0.3">
      <c r="A238" t="s">
        <v>214</v>
      </c>
      <c r="B238" t="s">
        <v>215</v>
      </c>
      <c r="C238" t="s">
        <v>3148</v>
      </c>
      <c r="D238" t="s">
        <v>60</v>
      </c>
      <c r="E238">
        <v>114241.438898885</v>
      </c>
      <c r="F238">
        <v>654.65</v>
      </c>
      <c r="G238">
        <v>39.693055891856197</v>
      </c>
      <c r="H238">
        <f>(Table2[[#This Row],[1Y Return vs Nifty]]-AVERAGE(Table2[1Y Return vs Nifty]))/_xlfn.STDEV.P(Table2[1Y Return vs Nifty])</f>
        <v>0.42507353624724536</v>
      </c>
      <c r="I238">
        <v>4.6926078679404002</v>
      </c>
      <c r="J238">
        <f>(Table2[[#This Row],[1M Return vs Nifty]]-AVERAGE(Table2[1M Return vs Nifty]))/_xlfn.STDEV.P(Table2[1M Return vs Nifty])</f>
        <v>0.1090504973212439</v>
      </c>
      <c r="K238">
        <v>3.4163755606252102</v>
      </c>
      <c r="L238">
        <f>(Table2[[#This Row],[6M Return vs Nifty]]-AVERAGE(Table2[6M Return vs Nifty]))/_xlfn.STDEV.P(Table2[6M Return vs Nifty])</f>
        <v>-7.6311647681378936E-2</v>
      </c>
      <c r="M238">
        <v>-6.31819693924957</v>
      </c>
      <c r="N238">
        <f>(Table2[[#This Row],[1W Return vs Nifty]]-AVERAGE(Table2[1W Return vs Nifty]))/_xlfn.STDEV.P(Table2[1W Return vs Nifty])</f>
        <v>-1.9668246977646753</v>
      </c>
      <c r="O238">
        <v>687.98</v>
      </c>
      <c r="P238">
        <v>697.85678852903504</v>
      </c>
      <c r="Q238">
        <v>639.20447737221195</v>
      </c>
      <c r="R238">
        <v>32.424974201058198</v>
      </c>
      <c r="S238" s="1">
        <f>(Table2[[#This Row],[Close Price]]-Table2[[#This Row],[20D EMA]])/Table2[[#This Row],[20D EMA]]</f>
        <v>-4.8446175760923339E-2</v>
      </c>
      <c r="T238" s="1">
        <f>(Table2[[#This Row],[Close Price]]-Table2[[#This Row],[50D EMA]])/Table2[[#This Row],[50D EMA]]</f>
        <v>-6.1913546216420312E-2</v>
      </c>
      <c r="U238" s="1">
        <f>(Table2[[#This Row],[Close Price]]-Table2[[#This Row],[200D EMA]])/Table2[[#This Row],[200D EMA]]</f>
        <v>2.4163664640280701E-2</v>
      </c>
      <c r="V238">
        <v>1.12730795464889</v>
      </c>
      <c r="W238">
        <v>648.04999999999995</v>
      </c>
      <c r="X238">
        <v>670.4</v>
      </c>
      <c r="Y238">
        <v>648.04999999999995</v>
      </c>
      <c r="Z238">
        <v>711.5</v>
      </c>
      <c r="AA238">
        <v>648.04999999999995</v>
      </c>
      <c r="AB238">
        <v>776.9</v>
      </c>
      <c r="AC238" s="1">
        <f>(Table2[[#This Row],[Close Price]]/Table2[[#This Row],[Day Low]])-1</f>
        <v>1.0184399351901963E-2</v>
      </c>
      <c r="AD238" s="1">
        <f>(Table2[[#This Row],[Day High]]/Table2[[#This Row],[Close Price]])-1</f>
        <v>2.4058657297792774E-2</v>
      </c>
      <c r="AE238" s="1">
        <f>(Table2[[#This Row],[Close Price]]/Table2[[#This Row],[Current Week Low]])-1</f>
        <v>1.0184399351901963E-2</v>
      </c>
      <c r="AF238" s="1">
        <f>(Table2[[#This Row],[Current Week High]]/Table2[[#This Row],[Close Price]])-1</f>
        <v>8.6840296341556655E-2</v>
      </c>
      <c r="AG238" s="1">
        <f>(Table2[[#This Row],[Close Price]]/Table2[[#This Row],[Current Month Low]])-1</f>
        <v>1.0184399351901963E-2</v>
      </c>
      <c r="AH238" s="1">
        <f>(Table2[[#This Row],[Current Month High]]/Table2[[#This Row],[Close Price]])-1</f>
        <v>0.18674100664477211</v>
      </c>
      <c r="AI238">
        <v>22.951195295195902</v>
      </c>
      <c r="AJ238">
        <v>64.629699484471203</v>
      </c>
      <c r="AK238" t="str">
        <f>IF(AND(Table2[[#This Row],[20D EMA]]&gt;Table2[[#This Row],[50D EMA]],Table2[[#This Row],[50D EMA]]&gt;Table2[[#This Row],[200D EMA]]),"Uptrend","Downtrend/NoTrend")</f>
        <v>Downtrend/NoTrend</v>
      </c>
      <c r="AL238">
        <v>-0.01</v>
      </c>
      <c r="AM238" t="s">
        <v>3189</v>
      </c>
      <c r="AN238">
        <v>-11.44</v>
      </c>
      <c r="AO238" t="s">
        <v>3189</v>
      </c>
      <c r="AP238">
        <v>7.1776412200417E-2</v>
      </c>
      <c r="AQ238">
        <f>(Table2[[#This Row],[Sharpe Ratio]]-AVERAGE(Table2[Sharpe Ratio]))/_xlfn.STDEV.P(Table2[Sharpe Ratio])</f>
        <v>0.13418385179982836</v>
      </c>
      <c r="AR2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8">
        <f>_xlfn.RANK.AVG(Table2[[#This Row],[1Y Return vs Nifty Z-Score]],Table2[1Y Return vs Nifty Z-Score])</f>
        <v>180</v>
      </c>
      <c r="AT238">
        <f>_xlfn.RANK.AVG(Table2[[#This Row],[6M Return vs Nifty Z-Score]],Table2[6M Return vs Nifty Z-Score])</f>
        <v>320</v>
      </c>
      <c r="AU238">
        <f>_xlfn.RANK.AVG(Table2[[#This Row],[Sharpe Ratio Z-Score]],Table2[Sharpe Ratio Z-Score])</f>
        <v>312</v>
      </c>
      <c r="AV238">
        <f>(Table2[[#This Row],[Rank 1Y]]+Table2[[#This Row],[Rank 6M]]+Table2[[#This Row],[Rank Sharpe]])/3</f>
        <v>270.66666666666669</v>
      </c>
    </row>
    <row r="239" spans="1:48" x14ac:dyDescent="0.3">
      <c r="A239" t="s">
        <v>766</v>
      </c>
      <c r="B239" t="s">
        <v>767</v>
      </c>
      <c r="C239" t="s">
        <v>3146</v>
      </c>
      <c r="D239" t="s">
        <v>51</v>
      </c>
      <c r="E239">
        <v>22257.097400999999</v>
      </c>
      <c r="F239">
        <v>2127.5</v>
      </c>
      <c r="G239">
        <v>38.084436837802897</v>
      </c>
      <c r="H239">
        <f>(Table2[[#This Row],[1Y Return vs Nifty]]-AVERAGE(Table2[1Y Return vs Nifty]))/_xlfn.STDEV.P(Table2[1Y Return vs Nifty])</f>
        <v>0.39392631184125859</v>
      </c>
      <c r="I239">
        <v>12.6858938215564</v>
      </c>
      <c r="J239">
        <f>(Table2[[#This Row],[1M Return vs Nifty]]-AVERAGE(Table2[1M Return vs Nifty]))/_xlfn.STDEV.P(Table2[1M Return vs Nifty])</f>
        <v>0.8964607605652295</v>
      </c>
      <c r="K239">
        <v>40.568333711492599</v>
      </c>
      <c r="L239">
        <f>(Table2[[#This Row],[6M Return vs Nifty]]-AVERAGE(Table2[6M Return vs Nifty]))/_xlfn.STDEV.P(Table2[6M Return vs Nifty])</f>
        <v>1.1379100416668271</v>
      </c>
      <c r="M239">
        <v>1.14935947234258</v>
      </c>
      <c r="N239">
        <f>(Table2[[#This Row],[1W Return vs Nifty]]-AVERAGE(Table2[1W Return vs Nifty]))/_xlfn.STDEV.P(Table2[1W Return vs Nifty])</f>
        <v>-0.52363638316842309</v>
      </c>
      <c r="O239">
        <v>1968.4</v>
      </c>
      <c r="P239">
        <v>1919.4048480772899</v>
      </c>
      <c r="Q239">
        <v>1688.0091552445999</v>
      </c>
      <c r="R239">
        <v>78.319843810932596</v>
      </c>
      <c r="S239" s="1">
        <f>(Table2[[#This Row],[Close Price]]-Table2[[#This Row],[20D EMA]])/Table2[[#This Row],[20D EMA]]</f>
        <v>8.0827067669172886E-2</v>
      </c>
      <c r="T239" s="1">
        <f>(Table2[[#This Row],[Close Price]]-Table2[[#This Row],[50D EMA]])/Table2[[#This Row],[50D EMA]]</f>
        <v>0.10841649802602281</v>
      </c>
      <c r="U239" s="1">
        <f>(Table2[[#This Row],[Close Price]]-Table2[[#This Row],[200D EMA]])/Table2[[#This Row],[200D EMA]]</f>
        <v>0.26036046273203767</v>
      </c>
      <c r="V239">
        <v>0.411619550987673</v>
      </c>
      <c r="W239">
        <v>2031.05</v>
      </c>
      <c r="X239">
        <v>2145</v>
      </c>
      <c r="Y239">
        <v>2004.45</v>
      </c>
      <c r="Z239">
        <v>2145</v>
      </c>
      <c r="AA239">
        <v>1795</v>
      </c>
      <c r="AB239">
        <v>2145</v>
      </c>
      <c r="AC239" s="1">
        <f>(Table2[[#This Row],[Close Price]]/Table2[[#This Row],[Day Low]])-1</f>
        <v>4.748775264025995E-2</v>
      </c>
      <c r="AD239" s="1">
        <f>(Table2[[#This Row],[Day High]]/Table2[[#This Row],[Close Price]])-1</f>
        <v>8.2256169212691077E-3</v>
      </c>
      <c r="AE239" s="1">
        <f>(Table2[[#This Row],[Close Price]]/Table2[[#This Row],[Current Week Low]])-1</f>
        <v>6.1388410786001213E-2</v>
      </c>
      <c r="AF239" s="1">
        <f>(Table2[[#This Row],[Current Week High]]/Table2[[#This Row],[Close Price]])-1</f>
        <v>8.2256169212691077E-3</v>
      </c>
      <c r="AG239" s="1">
        <f>(Table2[[#This Row],[Close Price]]/Table2[[#This Row],[Current Month Low]])-1</f>
        <v>0.1852367688022285</v>
      </c>
      <c r="AH239" s="1">
        <f>(Table2[[#This Row],[Current Month High]]/Table2[[#This Row],[Close Price]])-1</f>
        <v>8.2256169212691077E-3</v>
      </c>
      <c r="AI239">
        <v>25.2173913043478</v>
      </c>
      <c r="AJ239">
        <v>68.922942554289506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0.17</v>
      </c>
      <c r="AM239" t="s">
        <v>3188</v>
      </c>
      <c r="AN239">
        <v>12.99</v>
      </c>
      <c r="AO239" t="s">
        <v>3188</v>
      </c>
      <c r="AQ239">
        <f>(Table2[[#This Row],[Sharpe Ratio]]-AVERAGE(Table2[Sharpe Ratio]))/_xlfn.STDEV.P(Table2[Sharpe Ratio])</f>
        <v>-0.698405448893197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1.206255282011695</v>
      </c>
      <c r="AS239">
        <f>_xlfn.RANK.AVG(Table2[[#This Row],[1Y Return vs Nifty Z-Score]],Table2[1Y Return vs Nifty Z-Score])</f>
        <v>192</v>
      </c>
      <c r="AT239">
        <f>_xlfn.RANK.AVG(Table2[[#This Row],[6M Return vs Nifty Z-Score]],Table2[6M Return vs Nifty Z-Score])</f>
        <v>82</v>
      </c>
      <c r="AU239">
        <f>_xlfn.RANK.AVG(Table2[[#This Row],[Sharpe Ratio Z-Score]],Table2[Sharpe Ratio Z-Score])</f>
        <v>538</v>
      </c>
      <c r="AV239">
        <f>(Table2[[#This Row],[Rank 1Y]]+Table2[[#This Row],[Rank 6M]]+Table2[[#This Row],[Rank Sharpe]])/3</f>
        <v>270.66666666666669</v>
      </c>
    </row>
    <row r="240" spans="1:48" x14ac:dyDescent="0.3">
      <c r="A240" t="s">
        <v>1703</v>
      </c>
      <c r="B240" t="s">
        <v>1704</v>
      </c>
      <c r="C240" t="s">
        <v>3146</v>
      </c>
      <c r="D240" t="s">
        <v>261</v>
      </c>
      <c r="E240">
        <v>5105.0841053449903</v>
      </c>
      <c r="F240">
        <v>599.20000000000005</v>
      </c>
      <c r="G240">
        <v>37.277406011318199</v>
      </c>
      <c r="H240">
        <f>(Table2[[#This Row],[1Y Return vs Nifty]]-AVERAGE(Table2[1Y Return vs Nifty]))/_xlfn.STDEV.P(Table2[1Y Return vs Nifty])</f>
        <v>0.37830000790576196</v>
      </c>
      <c r="I240">
        <v>-8.5292462428534606</v>
      </c>
      <c r="J240">
        <f>(Table2[[#This Row],[1M Return vs Nifty]]-AVERAGE(Table2[1M Return vs Nifty]))/_xlfn.STDEV.P(Table2[1M Return vs Nifty])</f>
        <v>-1.1934205623115011</v>
      </c>
      <c r="K240">
        <v>40.868877334390902</v>
      </c>
      <c r="L240">
        <f>(Table2[[#This Row],[6M Return vs Nifty]]-AVERAGE(Table2[6M Return vs Nifty]))/_xlfn.STDEV.P(Table2[6M Return vs Nifty])</f>
        <v>1.1477325814112063</v>
      </c>
      <c r="M240">
        <v>-2.7711892317797902</v>
      </c>
      <c r="N240">
        <f>(Table2[[#This Row],[1W Return vs Nifty]]-AVERAGE(Table2[1W Return vs Nifty]))/_xlfn.STDEV.P(Table2[1W Return vs Nifty])</f>
        <v>-1.2813260161267535</v>
      </c>
      <c r="O240">
        <v>613.37</v>
      </c>
      <c r="P240">
        <v>598.84005752051496</v>
      </c>
      <c r="Q240">
        <v>503.984584221624</v>
      </c>
      <c r="R240">
        <v>32.725792451327997</v>
      </c>
      <c r="S240" s="1">
        <f>(Table2[[#This Row],[Close Price]]-Table2[[#This Row],[20D EMA]])/Table2[[#This Row],[20D EMA]]</f>
        <v>-2.3101879778926193E-2</v>
      </c>
      <c r="T240" s="1">
        <f>(Table2[[#This Row],[Close Price]]-Table2[[#This Row],[50D EMA]])/Table2[[#This Row],[50D EMA]]</f>
        <v>6.0106613604877937E-4</v>
      </c>
      <c r="U240" s="1">
        <f>(Table2[[#This Row],[Close Price]]-Table2[[#This Row],[200D EMA]])/Table2[[#This Row],[200D EMA]]</f>
        <v>0.1889252543814032</v>
      </c>
      <c r="V240">
        <v>0.54473811579506703</v>
      </c>
      <c r="W240">
        <v>588.54999999999995</v>
      </c>
      <c r="X240">
        <v>605.95000000000005</v>
      </c>
      <c r="Y240">
        <v>588.54999999999995</v>
      </c>
      <c r="Z240">
        <v>625</v>
      </c>
      <c r="AA240">
        <v>581</v>
      </c>
      <c r="AB240">
        <v>693</v>
      </c>
      <c r="AC240" s="1">
        <f>(Table2[[#This Row],[Close Price]]/Table2[[#This Row],[Day Low]])-1</f>
        <v>1.8095319004332922E-2</v>
      </c>
      <c r="AD240" s="1">
        <f>(Table2[[#This Row],[Day High]]/Table2[[#This Row],[Close Price]])-1</f>
        <v>1.1265020026702377E-2</v>
      </c>
      <c r="AE240" s="1">
        <f>(Table2[[#This Row],[Close Price]]/Table2[[#This Row],[Current Week Low]])-1</f>
        <v>1.8095319004332922E-2</v>
      </c>
      <c r="AF240" s="1">
        <f>(Table2[[#This Row],[Current Week High]]/Table2[[#This Row],[Close Price]])-1</f>
        <v>4.3057409879839748E-2</v>
      </c>
      <c r="AG240" s="1">
        <f>(Table2[[#This Row],[Close Price]]/Table2[[#This Row],[Current Month Low]])-1</f>
        <v>3.1325301204819356E-2</v>
      </c>
      <c r="AH240" s="1">
        <f>(Table2[[#This Row],[Current Month High]]/Table2[[#This Row],[Close Price]])-1</f>
        <v>0.15654205607476634</v>
      </c>
      <c r="AI240">
        <v>15.6542056074766</v>
      </c>
      <c r="AJ240">
        <v>66.4444444444444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0.18</v>
      </c>
      <c r="AM240" t="s">
        <v>3188</v>
      </c>
      <c r="AN240">
        <v>-2.95</v>
      </c>
      <c r="AO240" t="s">
        <v>3189</v>
      </c>
      <c r="AQ240">
        <f>(Table2[[#This Row],[Sharpe Ratio]]-AVERAGE(Table2[Sharpe Ratio]))/_xlfn.STDEV.P(Table2[Sharpe Ratio])</f>
        <v>-0.698405448893197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-1.6471194380144834</v>
      </c>
      <c r="AS240">
        <f>_xlfn.RANK.AVG(Table2[[#This Row],[1Y Return vs Nifty Z-Score]],Table2[1Y Return vs Nifty Z-Score])</f>
        <v>197</v>
      </c>
      <c r="AT240">
        <f>_xlfn.RANK.AVG(Table2[[#This Row],[6M Return vs Nifty Z-Score]],Table2[6M Return vs Nifty Z-Score])</f>
        <v>79</v>
      </c>
      <c r="AU240">
        <f>_xlfn.RANK.AVG(Table2[[#This Row],[Sharpe Ratio Z-Score]],Table2[Sharpe Ratio Z-Score])</f>
        <v>538</v>
      </c>
      <c r="AV240">
        <f>(Table2[[#This Row],[Rank 1Y]]+Table2[[#This Row],[Rank 6M]]+Table2[[#This Row],[Rank Sharpe]])/3</f>
        <v>271.33333333333331</v>
      </c>
    </row>
    <row r="241" spans="1:48" x14ac:dyDescent="0.3">
      <c r="A241" t="s">
        <v>759</v>
      </c>
      <c r="B241" t="s">
        <v>760</v>
      </c>
      <c r="C241" t="s">
        <v>3141</v>
      </c>
      <c r="D241" t="s">
        <v>761</v>
      </c>
      <c r="E241">
        <v>22727.316940500001</v>
      </c>
      <c r="F241">
        <v>1600.1</v>
      </c>
      <c r="G241">
        <v>22.371213625211499</v>
      </c>
      <c r="H241">
        <f>(Table2[[#This Row],[1Y Return vs Nifty]]-AVERAGE(Table2[1Y Return vs Nifty]))/_xlfn.STDEV.P(Table2[1Y Return vs Nifty])</f>
        <v>8.9675726029331063E-2</v>
      </c>
      <c r="I241">
        <v>12.063645615196799</v>
      </c>
      <c r="J241">
        <f>(Table2[[#This Row],[1M Return vs Nifty]]-AVERAGE(Table2[1M Return vs Nifty]))/_xlfn.STDEV.P(Table2[1M Return vs Nifty])</f>
        <v>0.83516373868762972</v>
      </c>
      <c r="K241">
        <v>31.684465732576701</v>
      </c>
      <c r="L241">
        <f>(Table2[[#This Row],[6M Return vs Nifty]]-AVERAGE(Table2[6M Return vs Nifty]))/_xlfn.STDEV.P(Table2[6M Return vs Nifty])</f>
        <v>0.84756235281818837</v>
      </c>
      <c r="M241">
        <v>0.98587307194347995</v>
      </c>
      <c r="N241">
        <f>(Table2[[#This Row],[1W Return vs Nifty]]-AVERAGE(Table2[1W Return vs Nifty]))/_xlfn.STDEV.P(Table2[1W Return vs Nifty])</f>
        <v>-0.55523194798868003</v>
      </c>
      <c r="O241">
        <v>1576.74</v>
      </c>
      <c r="P241">
        <v>1555.5825017339</v>
      </c>
      <c r="Q241">
        <v>1399.7831166680201</v>
      </c>
      <c r="R241">
        <v>62.996164917221797</v>
      </c>
      <c r="S241" s="1">
        <f>(Table2[[#This Row],[Close Price]]-Table2[[#This Row],[20D EMA]])/Table2[[#This Row],[20D EMA]]</f>
        <v>1.4815378565901734E-2</v>
      </c>
      <c r="T241" s="1">
        <f>(Table2[[#This Row],[Close Price]]-Table2[[#This Row],[50D EMA]])/Table2[[#This Row],[50D EMA]]</f>
        <v>2.8617896007752285E-2</v>
      </c>
      <c r="U241" s="1">
        <f>(Table2[[#This Row],[Close Price]]-Table2[[#This Row],[200D EMA]])/Table2[[#This Row],[200D EMA]]</f>
        <v>0.14310565754558108</v>
      </c>
      <c r="V241">
        <v>1.23897510451242</v>
      </c>
      <c r="W241">
        <v>1591.55</v>
      </c>
      <c r="X241">
        <v>1629.9</v>
      </c>
      <c r="Y241">
        <v>1569.55</v>
      </c>
      <c r="Z241">
        <v>1636</v>
      </c>
      <c r="AA241">
        <v>1501</v>
      </c>
      <c r="AB241">
        <v>1672</v>
      </c>
      <c r="AC241" s="1">
        <f>(Table2[[#This Row],[Close Price]]/Table2[[#This Row],[Day Low]])-1</f>
        <v>5.3721215167603642E-3</v>
      </c>
      <c r="AD241" s="1">
        <f>(Table2[[#This Row],[Day High]]/Table2[[#This Row],[Close Price]])-1</f>
        <v>1.8623836010249528E-2</v>
      </c>
      <c r="AE241" s="1">
        <f>(Table2[[#This Row],[Close Price]]/Table2[[#This Row],[Current Week Low]])-1</f>
        <v>1.9464177630531099E-2</v>
      </c>
      <c r="AF241" s="1">
        <f>(Table2[[#This Row],[Current Week High]]/Table2[[#This Row],[Close Price]])-1</f>
        <v>2.2436097743891104E-2</v>
      </c>
      <c r="AG241" s="1">
        <f>(Table2[[#This Row],[Close Price]]/Table2[[#This Row],[Current Month Low]])-1</f>
        <v>6.6022651565622814E-2</v>
      </c>
      <c r="AH241" s="1">
        <f>(Table2[[#This Row],[Current Month High]]/Table2[[#This Row],[Close Price]])-1</f>
        <v>4.4934691581776098E-2</v>
      </c>
      <c r="AI241">
        <v>7.1808011999250096</v>
      </c>
      <c r="AJ241">
        <v>60.298537367260998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0.02</v>
      </c>
      <c r="AM241" t="s">
        <v>3188</v>
      </c>
      <c r="AN241">
        <v>1.36</v>
      </c>
      <c r="AO241" t="s">
        <v>3188</v>
      </c>
      <c r="AP241">
        <v>3.3739060356654998E-2</v>
      </c>
      <c r="AQ241">
        <f>(Table2[[#This Row],[Sharpe Ratio]]-AVERAGE(Table2[Sharpe Ratio]))/_xlfn.STDEV.P(Table2[Sharpe Ratio])</f>
        <v>-0.30704037773373383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0.91012949181273539</v>
      </c>
      <c r="AS241">
        <f>_xlfn.RANK.AVG(Table2[[#This Row],[1Y Return vs Nifty Z-Score]],Table2[1Y Return vs Nifty Z-Score])</f>
        <v>276</v>
      </c>
      <c r="AT241">
        <f>_xlfn.RANK.AVG(Table2[[#This Row],[6M Return vs Nifty Z-Score]],Table2[6M Return vs Nifty Z-Score])</f>
        <v>110</v>
      </c>
      <c r="AU241">
        <f>_xlfn.RANK.AVG(Table2[[#This Row],[Sharpe Ratio Z-Score]],Table2[Sharpe Ratio Z-Score])</f>
        <v>429</v>
      </c>
      <c r="AV241">
        <f>(Table2[[#This Row],[Rank 1Y]]+Table2[[#This Row],[Rank 6M]]+Table2[[#This Row],[Rank Sharpe]])/3</f>
        <v>271.66666666666669</v>
      </c>
    </row>
    <row r="242" spans="1:48" x14ac:dyDescent="0.3">
      <c r="A242" t="s">
        <v>47</v>
      </c>
      <c r="B242" t="s">
        <v>48</v>
      </c>
      <c r="C242" t="s">
        <v>3141</v>
      </c>
      <c r="D242" t="s">
        <v>21</v>
      </c>
      <c r="E242">
        <v>500106.95508144499</v>
      </c>
      <c r="F242">
        <v>1848.05</v>
      </c>
      <c r="G242">
        <v>17.9281381359459</v>
      </c>
      <c r="H242">
        <f>(Table2[[#This Row],[1Y Return vs Nifty]]-AVERAGE(Table2[1Y Return vs Nifty]))/_xlfn.STDEV.P(Table2[1Y Return vs Nifty])</f>
        <v>3.6457433754579051E-3</v>
      </c>
      <c r="I242">
        <v>0.125047691347521</v>
      </c>
      <c r="J242">
        <f>(Table2[[#This Row],[1M Return vs Nifty]]-AVERAGE(Table2[1M Return vs Nifty]))/_xlfn.STDEV.P(Table2[1M Return vs Nifty])</f>
        <v>-0.34089509225280873</v>
      </c>
      <c r="K242">
        <v>30.296567137577298</v>
      </c>
      <c r="L242">
        <f>(Table2[[#This Row],[6M Return vs Nifty]]-AVERAGE(Table2[6M Return vs Nifty]))/_xlfn.STDEV.P(Table2[6M Return vs Nifty])</f>
        <v>0.80220225174839221</v>
      </c>
      <c r="M242">
        <v>-0.80578564439179601</v>
      </c>
      <c r="N242">
        <f>(Table2[[#This Row],[1W Return vs Nifty]]-AVERAGE(Table2[1W Return vs Nifty]))/_xlfn.STDEV.P(Table2[1W Return vs Nifty])</f>
        <v>-0.90148991788439004</v>
      </c>
      <c r="O242">
        <v>1851.95</v>
      </c>
      <c r="P242">
        <v>1813.4440797555601</v>
      </c>
      <c r="Q242">
        <v>1634.28323609578</v>
      </c>
      <c r="R242">
        <v>46.291657501434202</v>
      </c>
      <c r="S242" s="1">
        <f>(Table2[[#This Row],[Close Price]]-Table2[[#This Row],[20D EMA]])/Table2[[#This Row],[20D EMA]]</f>
        <v>-2.1058883879154894E-3</v>
      </c>
      <c r="T242" s="1">
        <f>(Table2[[#This Row],[Close Price]]-Table2[[#This Row],[50D EMA]])/Table2[[#This Row],[50D EMA]]</f>
        <v>1.9082981731151312E-2</v>
      </c>
      <c r="U242" s="1">
        <f>(Table2[[#This Row],[Close Price]]-Table2[[#This Row],[200D EMA]])/Table2[[#This Row],[200D EMA]]</f>
        <v>0.13080153989396473</v>
      </c>
      <c r="V242">
        <v>1.06281244239782</v>
      </c>
      <c r="W242">
        <v>1833.95</v>
      </c>
      <c r="X242">
        <v>1872.3</v>
      </c>
      <c r="Y242">
        <v>1833.95</v>
      </c>
      <c r="Z242">
        <v>1919.95</v>
      </c>
      <c r="AA242">
        <v>1745</v>
      </c>
      <c r="AB242">
        <v>1919.95</v>
      </c>
      <c r="AC242" s="1">
        <f>(Table2[[#This Row],[Close Price]]/Table2[[#This Row],[Day Low]])-1</f>
        <v>7.6883230186208795E-3</v>
      </c>
      <c r="AD242" s="1">
        <f>(Table2[[#This Row],[Day High]]/Table2[[#This Row],[Close Price]])-1</f>
        <v>1.3121939341468103E-2</v>
      </c>
      <c r="AE242" s="1">
        <f>(Table2[[#This Row],[Close Price]]/Table2[[#This Row],[Current Week Low]])-1</f>
        <v>7.6883230186208795E-3</v>
      </c>
      <c r="AF242" s="1">
        <f>(Table2[[#This Row],[Current Week High]]/Table2[[#This Row],[Close Price]])-1</f>
        <v>3.8905873758826814E-2</v>
      </c>
      <c r="AG242" s="1">
        <f>(Table2[[#This Row],[Close Price]]/Table2[[#This Row],[Current Month Low]])-1</f>
        <v>5.9054441260744994E-2</v>
      </c>
      <c r="AH242" s="1">
        <f>(Table2[[#This Row],[Current Month High]]/Table2[[#This Row],[Close Price]])-1</f>
        <v>3.8905873758826814E-2</v>
      </c>
      <c r="AI242">
        <v>3.8905873758826801</v>
      </c>
      <c r="AJ242">
        <v>49.639676113360302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0.03</v>
      </c>
      <c r="AM242" t="s">
        <v>3188</v>
      </c>
      <c r="AN242">
        <v>-1.03</v>
      </c>
      <c r="AO242" t="s">
        <v>3189</v>
      </c>
      <c r="AP242">
        <v>4.4763232914558998E-2</v>
      </c>
      <c r="AQ242">
        <f>(Table2[[#This Row],[Sharpe Ratio]]-AVERAGE(Table2[Sharpe Ratio]))/_xlfn.STDEV.P(Table2[Sharpe Ratio])</f>
        <v>-0.17916259951495561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-0.61569961452830424</v>
      </c>
      <c r="AS242">
        <f>_xlfn.RANK.AVG(Table2[[#This Row],[1Y Return vs Nifty Z-Score]],Table2[1Y Return vs Nifty Z-Score])</f>
        <v>302</v>
      </c>
      <c r="AT242">
        <f>_xlfn.RANK.AVG(Table2[[#This Row],[6M Return vs Nifty Z-Score]],Table2[6M Return vs Nifty Z-Score])</f>
        <v>116</v>
      </c>
      <c r="AU242">
        <f>_xlfn.RANK.AVG(Table2[[#This Row],[Sharpe Ratio Z-Score]],Table2[Sharpe Ratio Z-Score])</f>
        <v>398</v>
      </c>
      <c r="AV242">
        <f>(Table2[[#This Row],[Rank 1Y]]+Table2[[#This Row],[Rank 6M]]+Table2[[#This Row],[Rank Sharpe]])/3</f>
        <v>272</v>
      </c>
    </row>
    <row r="243" spans="1:48" x14ac:dyDescent="0.3">
      <c r="A243" t="s">
        <v>1384</v>
      </c>
      <c r="B243" t="s">
        <v>1385</v>
      </c>
      <c r="C243" t="s">
        <v>3161</v>
      </c>
      <c r="D243" t="s">
        <v>1386</v>
      </c>
      <c r="E243">
        <v>8144.1423125000001</v>
      </c>
      <c r="F243">
        <v>662.5</v>
      </c>
      <c r="G243">
        <v>-9.1392376020911694</v>
      </c>
      <c r="H243">
        <f>(Table2[[#This Row],[1Y Return vs Nifty]]-AVERAGE(Table2[1Y Return vs Nifty]))/_xlfn.STDEV.P(Table2[1Y Return vs Nifty])</f>
        <v>-0.52045200622503196</v>
      </c>
      <c r="I243">
        <v>1.94590833257333</v>
      </c>
      <c r="J243">
        <f>(Table2[[#This Row],[1M Return vs Nifty]]-AVERAGE(Table2[1M Return vs Nifty]))/_xlfn.STDEV.P(Table2[1M Return vs Nifty])</f>
        <v>-0.16152400942677508</v>
      </c>
      <c r="K243">
        <v>17.479882110202499</v>
      </c>
      <c r="L243">
        <f>(Table2[[#This Row],[6M Return vs Nifty]]-AVERAGE(Table2[6M Return vs Nifty]))/_xlfn.STDEV.P(Table2[6M Return vs Nifty])</f>
        <v>0.38331997150391067</v>
      </c>
      <c r="M243">
        <v>1.54392591815425</v>
      </c>
      <c r="N243">
        <f>(Table2[[#This Row],[1W Return vs Nifty]]-AVERAGE(Table2[1W Return vs Nifty]))/_xlfn.STDEV.P(Table2[1W Return vs Nifty])</f>
        <v>-0.44738202999832499</v>
      </c>
      <c r="O243">
        <v>648.83000000000004</v>
      </c>
      <c r="P243">
        <v>651.94173593263895</v>
      </c>
      <c r="Q243">
        <v>607.21157105524503</v>
      </c>
      <c r="R243">
        <v>63.677472033549897</v>
      </c>
      <c r="S243" s="1">
        <f>(Table2[[#This Row],[Close Price]]-Table2[[#This Row],[20D EMA]])/Table2[[#This Row],[20D EMA]]</f>
        <v>2.1068692877949477E-2</v>
      </c>
      <c r="T243" s="1">
        <f>(Table2[[#This Row],[Close Price]]-Table2[[#This Row],[50D EMA]])/Table2[[#This Row],[50D EMA]]</f>
        <v>1.6195103772972699E-2</v>
      </c>
      <c r="U243" s="1">
        <f>(Table2[[#This Row],[Close Price]]-Table2[[#This Row],[200D EMA]])/Table2[[#This Row],[200D EMA]]</f>
        <v>9.1052989732510789E-2</v>
      </c>
      <c r="V243">
        <v>0.46843573482217199</v>
      </c>
      <c r="W243">
        <v>641.79999999999995</v>
      </c>
      <c r="X243">
        <v>668.4</v>
      </c>
      <c r="Y243">
        <v>625</v>
      </c>
      <c r="Z243">
        <v>668.4</v>
      </c>
      <c r="AA243">
        <v>621.20000000000005</v>
      </c>
      <c r="AB243">
        <v>723.1</v>
      </c>
      <c r="AC243" s="1">
        <f>(Table2[[#This Row],[Close Price]]/Table2[[#This Row],[Day Low]])-1</f>
        <v>3.2253038329697725E-2</v>
      </c>
      <c r="AD243" s="1">
        <f>(Table2[[#This Row],[Day High]]/Table2[[#This Row],[Close Price]])-1</f>
        <v>8.9056603773585152E-3</v>
      </c>
      <c r="AE243" s="1">
        <f>(Table2[[#This Row],[Close Price]]/Table2[[#This Row],[Current Week Low]])-1</f>
        <v>6.0000000000000053E-2</v>
      </c>
      <c r="AF243" s="1">
        <f>(Table2[[#This Row],[Current Week High]]/Table2[[#This Row],[Close Price]])-1</f>
        <v>8.9056603773585152E-3</v>
      </c>
      <c r="AG243" s="1">
        <f>(Table2[[#This Row],[Close Price]]/Table2[[#This Row],[Current Month Low]])-1</f>
        <v>6.6484224082421051E-2</v>
      </c>
      <c r="AH243" s="1">
        <f>(Table2[[#This Row],[Current Month High]]/Table2[[#This Row],[Close Price]])-1</f>
        <v>9.1471698113207545E-2</v>
      </c>
      <c r="AI243">
        <v>15.984905660377301</v>
      </c>
      <c r="AJ243">
        <v>62.796412335667704</v>
      </c>
      <c r="AK243" t="str">
        <f>IF(AND(Table2[[#This Row],[20D EMA]]&gt;Table2[[#This Row],[50D EMA]],Table2[[#This Row],[50D EMA]]&gt;Table2[[#This Row],[200D EMA]]),"Uptrend","Downtrend/NoTrend")</f>
        <v>Downtrend/NoTrend</v>
      </c>
      <c r="AL243">
        <v>0.03</v>
      </c>
      <c r="AM243" t="s">
        <v>3188</v>
      </c>
      <c r="AN243">
        <v>2.4500000000000002</v>
      </c>
      <c r="AO243" t="s">
        <v>3188</v>
      </c>
      <c r="AP243">
        <v>0.13503313507186299</v>
      </c>
      <c r="AQ243">
        <f>(Table2[[#This Row],[Sharpe Ratio]]-AVERAGE(Table2[Sharpe Ratio]))/_xlfn.STDEV.P(Table2[Sharpe Ratio])</f>
        <v>0.8679467837308803</v>
      </c>
      <c r="AR2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3">
        <f>_xlfn.RANK.AVG(Table2[[#This Row],[1Y Return vs Nifty Z-Score]],Table2[1Y Return vs Nifty Z-Score])</f>
        <v>493</v>
      </c>
      <c r="AT243">
        <f>_xlfn.RANK.AVG(Table2[[#This Row],[6M Return vs Nifty Z-Score]],Table2[6M Return vs Nifty Z-Score])</f>
        <v>188</v>
      </c>
      <c r="AU243">
        <f>_xlfn.RANK.AVG(Table2[[#This Row],[Sharpe Ratio Z-Score]],Table2[Sharpe Ratio Z-Score])</f>
        <v>135</v>
      </c>
      <c r="AV243">
        <f>(Table2[[#This Row],[Rank 1Y]]+Table2[[#This Row],[Rank 6M]]+Table2[[#This Row],[Rank Sharpe]])/3</f>
        <v>272</v>
      </c>
    </row>
    <row r="244" spans="1:48" x14ac:dyDescent="0.3">
      <c r="A244" t="s">
        <v>1750</v>
      </c>
      <c r="B244" t="s">
        <v>1751</v>
      </c>
      <c r="C244" t="s">
        <v>3152</v>
      </c>
      <c r="D244" t="s">
        <v>128</v>
      </c>
      <c r="E244">
        <v>4690.8</v>
      </c>
      <c r="F244">
        <v>7684.55</v>
      </c>
      <c r="G244">
        <v>-15.1634221237515</v>
      </c>
      <c r="H244">
        <f>(Table2[[#This Row],[1Y Return vs Nifty]]-AVERAGE(Table2[1Y Return vs Nifty]))/_xlfn.STDEV.P(Table2[1Y Return vs Nifty])</f>
        <v>-0.63709654471065502</v>
      </c>
      <c r="I244">
        <v>-0.54233132184155597</v>
      </c>
      <c r="J244">
        <f>(Table2[[#This Row],[1M Return vs Nifty]]-AVERAGE(Table2[1M Return vs Nifty]))/_xlfn.STDEV.P(Table2[1M Return vs Nifty])</f>
        <v>-0.40663790284511542</v>
      </c>
      <c r="K244">
        <v>29.405526301498</v>
      </c>
      <c r="L244">
        <f>(Table2[[#This Row],[6M Return vs Nifty]]-AVERAGE(Table2[6M Return vs Nifty]))/_xlfn.STDEV.P(Table2[6M Return vs Nifty])</f>
        <v>0.77308074205921362</v>
      </c>
      <c r="M244">
        <v>1.45334964450756</v>
      </c>
      <c r="N244">
        <f>(Table2[[#This Row],[1W Return vs Nifty]]-AVERAGE(Table2[1W Return vs Nifty]))/_xlfn.STDEV.P(Table2[1W Return vs Nifty])</f>
        <v>-0.46488690207450462</v>
      </c>
      <c r="O244">
        <v>7796.23</v>
      </c>
      <c r="P244">
        <v>8014.8294190595598</v>
      </c>
      <c r="Q244">
        <v>7364.5592149263202</v>
      </c>
      <c r="R244">
        <v>58.603662175296201</v>
      </c>
      <c r="S244" s="1">
        <f>(Table2[[#This Row],[Close Price]]-Table2[[#This Row],[20D EMA]])/Table2[[#This Row],[20D EMA]]</f>
        <v>-1.4324872406278341E-2</v>
      </c>
      <c r="T244" s="1">
        <f>(Table2[[#This Row],[Close Price]]-Table2[[#This Row],[50D EMA]])/Table2[[#This Row],[50D EMA]]</f>
        <v>-4.1208540043802172E-2</v>
      </c>
      <c r="U244" s="1">
        <f>(Table2[[#This Row],[Close Price]]-Table2[[#This Row],[200D EMA]])/Table2[[#This Row],[200D EMA]]</f>
        <v>4.3450093309743497E-2</v>
      </c>
      <c r="V244">
        <v>0.27786672134151102</v>
      </c>
      <c r="W244">
        <v>7733.95</v>
      </c>
      <c r="X244">
        <v>8015.75</v>
      </c>
      <c r="Y244">
        <v>7610.15</v>
      </c>
      <c r="Z244">
        <v>8015.75</v>
      </c>
      <c r="AA244">
        <v>7305.05</v>
      </c>
      <c r="AB244">
        <v>8349.9500000000007</v>
      </c>
      <c r="AC244" s="1">
        <f>(Table2[[#This Row],[Close Price]]/Table2[[#This Row],[Day Low]])-1</f>
        <v>-6.387421692666706E-3</v>
      </c>
      <c r="AD244" s="1">
        <f>(Table2[[#This Row],[Day High]]/Table2[[#This Row],[Close Price]])-1</f>
        <v>4.3099465811270665E-2</v>
      </c>
      <c r="AE244" s="1">
        <f>(Table2[[#This Row],[Close Price]]/Table2[[#This Row],[Current Week Low]])-1</f>
        <v>9.7764170220036029E-3</v>
      </c>
      <c r="AF244" s="1">
        <f>(Table2[[#This Row],[Current Week High]]/Table2[[#This Row],[Close Price]])-1</f>
        <v>4.3099465811270665E-2</v>
      </c>
      <c r="AG244" s="1">
        <f>(Table2[[#This Row],[Close Price]]/Table2[[#This Row],[Current Month Low]])-1</f>
        <v>5.1950363104975361E-2</v>
      </c>
      <c r="AH244" s="1">
        <f>(Table2[[#This Row],[Current Month High]]/Table2[[#This Row],[Close Price]])-1</f>
        <v>8.6589325334599954E-2</v>
      </c>
      <c r="AI244">
        <v>26.501226486912</v>
      </c>
      <c r="AJ244">
        <v>62.325070499889001</v>
      </c>
      <c r="AK244" t="str">
        <f>IF(AND(Table2[[#This Row],[20D EMA]]&gt;Table2[[#This Row],[50D EMA]],Table2[[#This Row],[50D EMA]]&gt;Table2[[#This Row],[200D EMA]]),"Uptrend","Downtrend/NoTrend")</f>
        <v>Downtrend/NoTrend</v>
      </c>
      <c r="AL244">
        <v>0</v>
      </c>
      <c r="AM244" t="s">
        <v>3187</v>
      </c>
      <c r="AN244">
        <v>-0.44</v>
      </c>
      <c r="AO244" t="s">
        <v>3189</v>
      </c>
      <c r="AP244">
        <v>0.12594495538570699</v>
      </c>
      <c r="AQ244">
        <f>(Table2[[#This Row],[Sharpe Ratio]]-AVERAGE(Table2[Sharpe Ratio]))/_xlfn.STDEV.P(Table2[Sharpe Ratio])</f>
        <v>0.76252606211078777</v>
      </c>
      <c r="AR2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4">
        <f>_xlfn.RANK.AVG(Table2[[#This Row],[1Y Return vs Nifty Z-Score]],Table2[1Y Return vs Nifty Z-Score])</f>
        <v>542</v>
      </c>
      <c r="AT244">
        <f>_xlfn.RANK.AVG(Table2[[#This Row],[6M Return vs Nifty Z-Score]],Table2[6M Return vs Nifty Z-Score])</f>
        <v>121</v>
      </c>
      <c r="AU244">
        <f>_xlfn.RANK.AVG(Table2[[#This Row],[Sharpe Ratio Z-Score]],Table2[Sharpe Ratio Z-Score])</f>
        <v>153</v>
      </c>
      <c r="AV244">
        <f>(Table2[[#This Row],[Rank 1Y]]+Table2[[#This Row],[Rank 6M]]+Table2[[#This Row],[Rank Sharpe]])/3</f>
        <v>272</v>
      </c>
    </row>
    <row r="245" spans="1:48" x14ac:dyDescent="0.3">
      <c r="A245" t="s">
        <v>101</v>
      </c>
      <c r="B245" t="s">
        <v>102</v>
      </c>
      <c r="C245" t="s">
        <v>3147</v>
      </c>
      <c r="D245" t="s">
        <v>103</v>
      </c>
      <c r="E245">
        <v>252271.54905092</v>
      </c>
      <c r="F245">
        <v>9033.65</v>
      </c>
      <c r="G245">
        <v>28.418274503790499</v>
      </c>
      <c r="H245">
        <f>(Table2[[#This Row],[1Y Return vs Nifty]]-AVERAGE(Table2[1Y Return vs Nifty]))/_xlfn.STDEV.P(Table2[1Y Return vs Nifty])</f>
        <v>0.20676321278212884</v>
      </c>
      <c r="I245">
        <v>-8.5814306881037101</v>
      </c>
      <c r="J245">
        <f>(Table2[[#This Row],[1M Return vs Nifty]]-AVERAGE(Table2[1M Return vs Nifty]))/_xlfn.STDEV.P(Table2[1M Return vs Nifty])</f>
        <v>-1.1985611975909323</v>
      </c>
      <c r="K245">
        <v>-6.9075237119076798</v>
      </c>
      <c r="L245">
        <f>(Table2[[#This Row],[6M Return vs Nifty]]-AVERAGE(Table2[6M Return vs Nifty]))/_xlfn.STDEV.P(Table2[6M Return vs Nifty])</f>
        <v>-0.41372326847539448</v>
      </c>
      <c r="M245">
        <v>-6.5541278935791203</v>
      </c>
      <c r="N245">
        <f>(Table2[[#This Row],[1W Return vs Nifty]]-AVERAGE(Table2[1W Return vs Nifty]))/_xlfn.STDEV.P(Table2[1W Return vs Nifty])</f>
        <v>-2.012420978204069</v>
      </c>
      <c r="O245">
        <v>9594.19</v>
      </c>
      <c r="P245">
        <v>10128.4106304696</v>
      </c>
      <c r="Q245">
        <v>9442.7905770595298</v>
      </c>
      <c r="R245">
        <v>22.349766184524501</v>
      </c>
      <c r="S245" s="1">
        <f>(Table2[[#This Row],[Close Price]]-Table2[[#This Row],[20D EMA]])/Table2[[#This Row],[20D EMA]]</f>
        <v>-5.8424942595466718E-2</v>
      </c>
      <c r="T245" s="1">
        <f>(Table2[[#This Row],[Close Price]]-Table2[[#This Row],[50D EMA]])/Table2[[#This Row],[50D EMA]]</f>
        <v>-0.10808809697902641</v>
      </c>
      <c r="U245" s="1">
        <f>(Table2[[#This Row],[Close Price]]-Table2[[#This Row],[200D EMA]])/Table2[[#This Row],[200D EMA]]</f>
        <v>-4.3328354443600919E-2</v>
      </c>
      <c r="V245">
        <v>0.83590700191636602</v>
      </c>
      <c r="W245">
        <v>8993</v>
      </c>
      <c r="X245">
        <v>9090.9</v>
      </c>
      <c r="Y245">
        <v>8992.25</v>
      </c>
      <c r="Z245">
        <v>9636.35</v>
      </c>
      <c r="AA245">
        <v>8992.25</v>
      </c>
      <c r="AB245">
        <v>10079.799999999999</v>
      </c>
      <c r="AC245" s="1">
        <f>(Table2[[#This Row],[Close Price]]/Table2[[#This Row],[Day Low]])-1</f>
        <v>4.5201823640608207E-3</v>
      </c>
      <c r="AD245" s="1">
        <f>(Table2[[#This Row],[Day High]]/Table2[[#This Row],[Close Price]])-1</f>
        <v>6.3374162160367842E-3</v>
      </c>
      <c r="AE245" s="1">
        <f>(Table2[[#This Row],[Close Price]]/Table2[[#This Row],[Current Week Low]])-1</f>
        <v>4.6039645250075534E-3</v>
      </c>
      <c r="AF245" s="1">
        <f>(Table2[[#This Row],[Current Week High]]/Table2[[#This Row],[Close Price]])-1</f>
        <v>6.6717218400093037E-2</v>
      </c>
      <c r="AG245" s="1">
        <f>(Table2[[#This Row],[Close Price]]/Table2[[#This Row],[Current Month Low]])-1</f>
        <v>4.6039645250075534E-3</v>
      </c>
      <c r="AH245" s="1">
        <f>(Table2[[#This Row],[Current Month High]]/Table2[[#This Row],[Close Price]])-1</f>
        <v>0.11580590348308828</v>
      </c>
      <c r="AI245">
        <v>41.404637106817297</v>
      </c>
      <c r="AJ245">
        <v>51.233823849463398</v>
      </c>
      <c r="AK245" t="str">
        <f>IF(AND(Table2[[#This Row],[20D EMA]]&gt;Table2[[#This Row],[50D EMA]],Table2[[#This Row],[50D EMA]]&gt;Table2[[#This Row],[200D EMA]]),"Uptrend","Downtrend/NoTrend")</f>
        <v>Downtrend/NoTrend</v>
      </c>
      <c r="AL245">
        <v>-0.1</v>
      </c>
      <c r="AM245" t="s">
        <v>3189</v>
      </c>
      <c r="AN245">
        <v>-8.93</v>
      </c>
      <c r="AO245" t="s">
        <v>3189</v>
      </c>
      <c r="AP245">
        <v>0.148952075709094</v>
      </c>
      <c r="AQ245">
        <f>(Table2[[#This Row],[Sharpe Ratio]]-AVERAGE(Table2[Sharpe Ratio]))/_xlfn.STDEV.P(Table2[Sharpe Ratio])</f>
        <v>1.0294031827938663</v>
      </c>
      <c r="AR2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5">
        <f>_xlfn.RANK.AVG(Table2[[#This Row],[1Y Return vs Nifty Z-Score]],Table2[1Y Return vs Nifty Z-Score])</f>
        <v>246</v>
      </c>
      <c r="AT245">
        <f>_xlfn.RANK.AVG(Table2[[#This Row],[6M Return vs Nifty Z-Score]],Table2[6M Return vs Nifty Z-Score])</f>
        <v>459</v>
      </c>
      <c r="AU245">
        <f>_xlfn.RANK.AVG(Table2[[#This Row],[Sharpe Ratio Z-Score]],Table2[Sharpe Ratio Z-Score])</f>
        <v>115</v>
      </c>
      <c r="AV245">
        <f>(Table2[[#This Row],[Rank 1Y]]+Table2[[#This Row],[Rank 6M]]+Table2[[#This Row],[Rank Sharpe]])/3</f>
        <v>273.33333333333331</v>
      </c>
    </row>
    <row r="246" spans="1:48" x14ac:dyDescent="0.3">
      <c r="A246" t="s">
        <v>323</v>
      </c>
      <c r="B246" t="s">
        <v>324</v>
      </c>
      <c r="C246" t="s">
        <v>3140</v>
      </c>
      <c r="D246" t="s">
        <v>18</v>
      </c>
      <c r="E246">
        <v>81516.880626269995</v>
      </c>
      <c r="F246">
        <v>383.1</v>
      </c>
      <c r="G246">
        <v>46.372121427050899</v>
      </c>
      <c r="H246">
        <f>(Table2[[#This Row],[1Y Return vs Nifty]]-AVERAGE(Table2[1Y Return vs Nifty]))/_xlfn.STDEV.P(Table2[1Y Return vs Nifty])</f>
        <v>0.55439834594834247</v>
      </c>
      <c r="I246">
        <v>-0.56321894924712801</v>
      </c>
      <c r="J246">
        <f>(Table2[[#This Row],[1M Return vs Nifty]]-AVERAGE(Table2[1M Return vs Nifty]))/_xlfn.STDEV.P(Table2[1M Return vs Nifty])</f>
        <v>-0.40869552123752684</v>
      </c>
      <c r="K246">
        <v>0.58946195351925401</v>
      </c>
      <c r="L246">
        <f>(Table2[[#This Row],[6M Return vs Nifty]]-AVERAGE(Table2[6M Return vs Nifty]))/_xlfn.STDEV.P(Table2[6M Return vs Nifty])</f>
        <v>-0.16870246599902625</v>
      </c>
      <c r="M246">
        <v>4.1957799456287201</v>
      </c>
      <c r="N246">
        <f>(Table2[[#This Row],[1W Return vs Nifty]]-AVERAGE(Table2[1W Return vs Nifty]))/_xlfn.STDEV.P(Table2[1W Return vs Nifty])</f>
        <v>6.5118249011979309E-2</v>
      </c>
      <c r="O246">
        <v>379.19</v>
      </c>
      <c r="P246">
        <v>388.57251973424599</v>
      </c>
      <c r="Q246">
        <v>356.58466641968698</v>
      </c>
      <c r="R246">
        <v>60.4346037298548</v>
      </c>
      <c r="S246" s="1">
        <f>(Table2[[#This Row],[Close Price]]-Table2[[#This Row],[20D EMA]])/Table2[[#This Row],[20D EMA]]</f>
        <v>1.0311453361111909E-2</v>
      </c>
      <c r="T246" s="1">
        <f>(Table2[[#This Row],[Close Price]]-Table2[[#This Row],[50D EMA]])/Table2[[#This Row],[50D EMA]]</f>
        <v>-1.4083650943686781E-2</v>
      </c>
      <c r="U246" s="1">
        <f>(Table2[[#This Row],[Close Price]]-Table2[[#This Row],[200D EMA]])/Table2[[#This Row],[200D EMA]]</f>
        <v>7.4359152474339635E-2</v>
      </c>
      <c r="V246">
        <v>0.65821478054835003</v>
      </c>
      <c r="W246">
        <v>376.4</v>
      </c>
      <c r="X246">
        <v>385</v>
      </c>
      <c r="Y246">
        <v>367.95</v>
      </c>
      <c r="Z246">
        <v>389.7</v>
      </c>
      <c r="AA246">
        <v>354.9</v>
      </c>
      <c r="AB246">
        <v>400</v>
      </c>
      <c r="AC246" s="1">
        <f>(Table2[[#This Row],[Close Price]]/Table2[[#This Row],[Day Low]])-1</f>
        <v>1.7800212539851312E-2</v>
      </c>
      <c r="AD246" s="1">
        <f>(Table2[[#This Row],[Day High]]/Table2[[#This Row],[Close Price]])-1</f>
        <v>4.9595405899243161E-3</v>
      </c>
      <c r="AE246" s="1">
        <f>(Table2[[#This Row],[Close Price]]/Table2[[#This Row],[Current Week Low]])-1</f>
        <v>4.1174072564207131E-2</v>
      </c>
      <c r="AF246" s="1">
        <f>(Table2[[#This Row],[Current Week High]]/Table2[[#This Row],[Close Price]])-1</f>
        <v>1.7227877838684291E-2</v>
      </c>
      <c r="AG246" s="1">
        <f>(Table2[[#This Row],[Close Price]]/Table2[[#This Row],[Current Month Low]])-1</f>
        <v>7.9459002535925638E-2</v>
      </c>
      <c r="AH246" s="1">
        <f>(Table2[[#This Row],[Current Month High]]/Table2[[#This Row],[Close Price]])-1</f>
        <v>4.4113808405116028E-2</v>
      </c>
      <c r="AI246">
        <v>19.329156878099699</v>
      </c>
      <c r="AJ246">
        <v>70.747288664388606</v>
      </c>
      <c r="AK246" t="str">
        <f>IF(AND(Table2[[#This Row],[20D EMA]]&gt;Table2[[#This Row],[50D EMA]],Table2[[#This Row],[50D EMA]]&gt;Table2[[#This Row],[200D EMA]]),"Uptrend","Downtrend/NoTrend")</f>
        <v>Downtrend/NoTrend</v>
      </c>
      <c r="AL246">
        <v>0.02</v>
      </c>
      <c r="AM246" t="s">
        <v>3188</v>
      </c>
      <c r="AN246">
        <v>0.56000000000000005</v>
      </c>
      <c r="AO246" t="s">
        <v>3188</v>
      </c>
      <c r="AP246">
        <v>6.8362713263892996E-2</v>
      </c>
      <c r="AQ246">
        <f>(Table2[[#This Row],[Sharpe Ratio]]-AVERAGE(Table2[Sharpe Ratio]))/_xlfn.STDEV.P(Table2[Sharpe Ratio])</f>
        <v>9.4585756503550347E-2</v>
      </c>
      <c r="AR2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6">
        <f>_xlfn.RANK.AVG(Table2[[#This Row],[1Y Return vs Nifty Z-Score]],Table2[1Y Return vs Nifty Z-Score])</f>
        <v>153</v>
      </c>
      <c r="AT246">
        <f>_xlfn.RANK.AVG(Table2[[#This Row],[6M Return vs Nifty Z-Score]],Table2[6M Return vs Nifty Z-Score])</f>
        <v>348</v>
      </c>
      <c r="AU246">
        <f>_xlfn.RANK.AVG(Table2[[#This Row],[Sharpe Ratio Z-Score]],Table2[Sharpe Ratio Z-Score])</f>
        <v>324</v>
      </c>
      <c r="AV246">
        <f>(Table2[[#This Row],[Rank 1Y]]+Table2[[#This Row],[Rank 6M]]+Table2[[#This Row],[Rank Sharpe]])/3</f>
        <v>275</v>
      </c>
    </row>
    <row r="247" spans="1:48" x14ac:dyDescent="0.3">
      <c r="A247" t="s">
        <v>331</v>
      </c>
      <c r="B247" t="s">
        <v>332</v>
      </c>
      <c r="C247" t="s">
        <v>3142</v>
      </c>
      <c r="D247" t="s">
        <v>34</v>
      </c>
      <c r="E247">
        <v>77356.14142883</v>
      </c>
      <c r="F247">
        <v>574.29999999999995</v>
      </c>
      <c r="G247">
        <v>16.755887948505698</v>
      </c>
      <c r="H247">
        <f>(Table2[[#This Row],[1Y Return vs Nifty]]-AVERAGE(Table2[1Y Return vs Nifty]))/_xlfn.STDEV.P(Table2[1Y Return vs Nifty])</f>
        <v>-1.9052197169358166E-2</v>
      </c>
      <c r="I247">
        <v>7.8772365786298204</v>
      </c>
      <c r="J247">
        <f>(Table2[[#This Row],[1M Return vs Nifty]]-AVERAGE(Table2[1M Return vs Nifty]))/_xlfn.STDEV.P(Table2[1M Return vs Nifty])</f>
        <v>0.42276495042221418</v>
      </c>
      <c r="K247">
        <v>-6.6294411508173701</v>
      </c>
      <c r="L247">
        <f>(Table2[[#This Row],[6M Return vs Nifty]]-AVERAGE(Table2[6M Return vs Nifty]))/_xlfn.STDEV.P(Table2[6M Return vs Nifty])</f>
        <v>-0.40463481408668628</v>
      </c>
      <c r="M247">
        <v>7.5753186752227801</v>
      </c>
      <c r="N247">
        <f>(Table2[[#This Row],[1W Return vs Nifty]]-AVERAGE(Table2[1W Return vs Nifty]))/_xlfn.STDEV.P(Table2[1W Return vs Nifty])</f>
        <v>0.71825168844665033</v>
      </c>
      <c r="O247">
        <v>553.44000000000005</v>
      </c>
      <c r="P247">
        <v>546.47106144188297</v>
      </c>
      <c r="Q247">
        <v>522.20356815544005</v>
      </c>
      <c r="R247">
        <v>67.021603454709094</v>
      </c>
      <c r="S247" s="1">
        <f>(Table2[[#This Row],[Close Price]]-Table2[[#This Row],[20D EMA]])/Table2[[#This Row],[20D EMA]]</f>
        <v>3.769152934374078E-2</v>
      </c>
      <c r="T247" s="1">
        <f>(Table2[[#This Row],[Close Price]]-Table2[[#This Row],[50D EMA]])/Table2[[#This Row],[50D EMA]]</f>
        <v>5.0924816557878401E-2</v>
      </c>
      <c r="U247" s="1">
        <f>(Table2[[#This Row],[Close Price]]-Table2[[#This Row],[200D EMA]])/Table2[[#This Row],[200D EMA]]</f>
        <v>9.9762688387170853E-2</v>
      </c>
      <c r="V247">
        <v>1.13310219994716</v>
      </c>
      <c r="W247">
        <v>568.15</v>
      </c>
      <c r="X247">
        <v>592.5</v>
      </c>
      <c r="Y247">
        <v>539</v>
      </c>
      <c r="Z247">
        <v>598</v>
      </c>
      <c r="AA247">
        <v>504.5</v>
      </c>
      <c r="AB247">
        <v>598</v>
      </c>
      <c r="AC247" s="1">
        <f>(Table2[[#This Row],[Close Price]]/Table2[[#This Row],[Day Low]])-1</f>
        <v>1.0824606177946006E-2</v>
      </c>
      <c r="AD247" s="1">
        <f>(Table2[[#This Row],[Day High]]/Table2[[#This Row],[Close Price]])-1</f>
        <v>3.1690753961344242E-2</v>
      </c>
      <c r="AE247" s="1">
        <f>(Table2[[#This Row],[Close Price]]/Table2[[#This Row],[Current Week Low]])-1</f>
        <v>6.5491651205936918E-2</v>
      </c>
      <c r="AF247" s="1">
        <f>(Table2[[#This Row],[Current Week High]]/Table2[[#This Row],[Close Price]])-1</f>
        <v>4.1267630158453805E-2</v>
      </c>
      <c r="AG247" s="1">
        <f>(Table2[[#This Row],[Close Price]]/Table2[[#This Row],[Current Month Low]])-1</f>
        <v>0.13835480673934586</v>
      </c>
      <c r="AH247" s="1">
        <f>(Table2[[#This Row],[Current Month High]]/Table2[[#This Row],[Close Price]])-1</f>
        <v>4.1267630158453805E-2</v>
      </c>
      <c r="AI247">
        <v>10.168901271112601</v>
      </c>
      <c r="AJ247">
        <v>46.917370171399298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0.09</v>
      </c>
      <c r="AM247" t="s">
        <v>3188</v>
      </c>
      <c r="AN247">
        <v>1.36</v>
      </c>
      <c r="AO247" t="s">
        <v>3188</v>
      </c>
      <c r="AP247">
        <v>0.17235027354950899</v>
      </c>
      <c r="AQ247">
        <f>(Table2[[#This Row],[Sharpe Ratio]]-AVERAGE(Table2[Sharpe Ratio]))/_xlfn.STDEV.P(Table2[Sharpe Ratio])</f>
        <v>1.3008167096086685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2.0181463372214887</v>
      </c>
      <c r="AS247">
        <f>_xlfn.RANK.AVG(Table2[[#This Row],[1Y Return vs Nifty Z-Score]],Table2[1Y Return vs Nifty Z-Score])</f>
        <v>308</v>
      </c>
      <c r="AT247">
        <f>_xlfn.RANK.AVG(Table2[[#This Row],[6M Return vs Nifty Z-Score]],Table2[6M Return vs Nifty Z-Score])</f>
        <v>453</v>
      </c>
      <c r="AU247">
        <f>_xlfn.RANK.AVG(Table2[[#This Row],[Sharpe Ratio Z-Score]],Table2[Sharpe Ratio Z-Score])</f>
        <v>66</v>
      </c>
      <c r="AV247">
        <f>(Table2[[#This Row],[Rank 1Y]]+Table2[[#This Row],[Rank 6M]]+Table2[[#This Row],[Rank Sharpe]])/3</f>
        <v>275.66666666666669</v>
      </c>
    </row>
    <row r="248" spans="1:48" x14ac:dyDescent="0.3">
      <c r="A248" t="s">
        <v>627</v>
      </c>
      <c r="B248" t="s">
        <v>628</v>
      </c>
      <c r="C248" t="s">
        <v>3155</v>
      </c>
      <c r="D248" t="s">
        <v>139</v>
      </c>
      <c r="E248">
        <v>30309.252271659901</v>
      </c>
      <c r="F248">
        <v>1240.9000000000001</v>
      </c>
      <c r="G248">
        <v>37.8016172378289</v>
      </c>
      <c r="H248">
        <f>(Table2[[#This Row],[1Y Return vs Nifty]]-AVERAGE(Table2[1Y Return vs Nifty]))/_xlfn.STDEV.P(Table2[1Y Return vs Nifty])</f>
        <v>0.38845015791618537</v>
      </c>
      <c r="I248">
        <v>8.20240274181538</v>
      </c>
      <c r="J248">
        <f>(Table2[[#This Row],[1M Return vs Nifty]]-AVERAGE(Table2[1M Return vs Nifty]))/_xlfn.STDEV.P(Table2[1M Return vs Nifty])</f>
        <v>0.45479673004798266</v>
      </c>
      <c r="K248">
        <v>-6.5115454080047401</v>
      </c>
      <c r="L248">
        <f>(Table2[[#This Row],[6M Return vs Nifty]]-AVERAGE(Table2[6M Return vs Nifty]))/_xlfn.STDEV.P(Table2[6M Return vs Nifty])</f>
        <v>-0.40078167753265598</v>
      </c>
      <c r="M248">
        <v>2.7473728877072801</v>
      </c>
      <c r="N248">
        <f>(Table2[[#This Row],[1W Return vs Nifty]]-AVERAGE(Table2[1W Return vs Nifty]))/_xlfn.STDEV.P(Table2[1W Return vs Nifty])</f>
        <v>-0.21480252099065175</v>
      </c>
      <c r="O248">
        <v>1194.67</v>
      </c>
      <c r="P248">
        <v>1219.7910217175399</v>
      </c>
      <c r="Q248">
        <v>1146.1677132134701</v>
      </c>
      <c r="R248">
        <v>66.381769434392993</v>
      </c>
      <c r="S248" s="1">
        <f>(Table2[[#This Row],[Close Price]]-Table2[[#This Row],[20D EMA]])/Table2[[#This Row],[20D EMA]]</f>
        <v>3.8696878635941317E-2</v>
      </c>
      <c r="T248" s="1">
        <f>(Table2[[#This Row],[Close Price]]-Table2[[#This Row],[50D EMA]])/Table2[[#This Row],[50D EMA]]</f>
        <v>1.730540552162569E-2</v>
      </c>
      <c r="U248" s="1">
        <f>(Table2[[#This Row],[Close Price]]-Table2[[#This Row],[200D EMA]])/Table2[[#This Row],[200D EMA]]</f>
        <v>8.265133077334072E-2</v>
      </c>
      <c r="V248">
        <v>0.96449746081146104</v>
      </c>
      <c r="W248">
        <v>1212</v>
      </c>
      <c r="X248">
        <v>1249</v>
      </c>
      <c r="Y248">
        <v>1196.3499999999999</v>
      </c>
      <c r="Z248">
        <v>1265</v>
      </c>
      <c r="AA248">
        <v>1049.05</v>
      </c>
      <c r="AB248">
        <v>1284.7</v>
      </c>
      <c r="AC248" s="1">
        <f>(Table2[[#This Row],[Close Price]]/Table2[[#This Row],[Day Low]])-1</f>
        <v>2.3844884488448903E-2</v>
      </c>
      <c r="AD248" s="1">
        <f>(Table2[[#This Row],[Day High]]/Table2[[#This Row],[Close Price]])-1</f>
        <v>6.527520348134308E-3</v>
      </c>
      <c r="AE248" s="1">
        <f>(Table2[[#This Row],[Close Price]]/Table2[[#This Row],[Current Week Low]])-1</f>
        <v>3.7238266393614161E-2</v>
      </c>
      <c r="AF248" s="1">
        <f>(Table2[[#This Row],[Current Week High]]/Table2[[#This Row],[Close Price]])-1</f>
        <v>1.9421387702474036E-2</v>
      </c>
      <c r="AG248" s="1">
        <f>(Table2[[#This Row],[Close Price]]/Table2[[#This Row],[Current Month Low]])-1</f>
        <v>0.18287974834373966</v>
      </c>
      <c r="AH248" s="1">
        <f>(Table2[[#This Row],[Current Month High]]/Table2[[#This Row],[Close Price]])-1</f>
        <v>3.5296961882504529E-2</v>
      </c>
      <c r="AI248">
        <v>17.1004915786928</v>
      </c>
      <c r="AJ248">
        <v>62.815718690546497</v>
      </c>
      <c r="AK248" t="str">
        <f>IF(AND(Table2[[#This Row],[20D EMA]]&gt;Table2[[#This Row],[50D EMA]],Table2[[#This Row],[50D EMA]]&gt;Table2[[#This Row],[200D EMA]]),"Uptrend","Downtrend/NoTrend")</f>
        <v>Downtrend/NoTrend</v>
      </c>
      <c r="AL248">
        <v>-0.04</v>
      </c>
      <c r="AM248" t="s">
        <v>3189</v>
      </c>
      <c r="AN248">
        <v>12.39</v>
      </c>
      <c r="AO248" t="s">
        <v>3188</v>
      </c>
      <c r="AP248">
        <v>0.115842050793282</v>
      </c>
      <c r="AQ248">
        <f>(Table2[[#This Row],[Sharpe Ratio]]-AVERAGE(Table2[Sharpe Ratio]))/_xlfn.STDEV.P(Table2[Sharpe Ratio])</f>
        <v>0.64533477305487419</v>
      </c>
      <c r="AR2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8">
        <f>_xlfn.RANK.AVG(Table2[[#This Row],[1Y Return vs Nifty Z-Score]],Table2[1Y Return vs Nifty Z-Score])</f>
        <v>195</v>
      </c>
      <c r="AT248">
        <f>_xlfn.RANK.AVG(Table2[[#This Row],[6M Return vs Nifty Z-Score]],Table2[6M Return vs Nifty Z-Score])</f>
        <v>450</v>
      </c>
      <c r="AU248">
        <f>_xlfn.RANK.AVG(Table2[[#This Row],[Sharpe Ratio Z-Score]],Table2[Sharpe Ratio Z-Score])</f>
        <v>182</v>
      </c>
      <c r="AV248">
        <f>(Table2[[#This Row],[Rank 1Y]]+Table2[[#This Row],[Rank 6M]]+Table2[[#This Row],[Rank Sharpe]])/3</f>
        <v>275.66666666666669</v>
      </c>
    </row>
    <row r="249" spans="1:48" x14ac:dyDescent="0.3">
      <c r="A249" t="s">
        <v>415</v>
      </c>
      <c r="B249" t="s">
        <v>416</v>
      </c>
      <c r="C249" t="s">
        <v>3142</v>
      </c>
      <c r="D249" t="s">
        <v>144</v>
      </c>
      <c r="E249">
        <v>55142.180708295899</v>
      </c>
      <c r="F249">
        <v>205.16</v>
      </c>
      <c r="G249">
        <v>227.27446483484701</v>
      </c>
      <c r="H249">
        <f>(Table2[[#This Row],[1Y Return vs Nifty]]-AVERAGE(Table2[1Y Return vs Nifty]))/_xlfn.STDEV.P(Table2[1Y Return vs Nifty])</f>
        <v>4.0571579778784619</v>
      </c>
      <c r="I249">
        <v>6.2801477365801697</v>
      </c>
      <c r="J249">
        <f>(Table2[[#This Row],[1M Return vs Nifty]]-AVERAGE(Table2[1M Return vs Nifty]))/_xlfn.STDEV.P(Table2[1M Return vs Nifty])</f>
        <v>0.26543739416564721</v>
      </c>
      <c r="K249">
        <v>6.2196246121364398</v>
      </c>
      <c r="L249">
        <f>(Table2[[#This Row],[6M Return vs Nifty]]-AVERAGE(Table2[6M Return vs Nifty]))/_xlfn.STDEV.P(Table2[6M Return vs Nifty])</f>
        <v>1.5305752003656328E-2</v>
      </c>
      <c r="M249">
        <v>11.632539957041301</v>
      </c>
      <c r="N249">
        <f>(Table2[[#This Row],[1W Return vs Nifty]]-AVERAGE(Table2[1W Return vs Nifty]))/_xlfn.STDEV.P(Table2[1W Return vs Nifty])</f>
        <v>1.5023548168223899</v>
      </c>
      <c r="O249">
        <v>198.54</v>
      </c>
      <c r="P249">
        <v>208.107657683018</v>
      </c>
      <c r="Q249">
        <v>189.272606040281</v>
      </c>
      <c r="R249">
        <v>63.7172829332901</v>
      </c>
      <c r="S249" s="1">
        <f>(Table2[[#This Row],[Close Price]]-Table2[[#This Row],[20D EMA]])/Table2[[#This Row],[20D EMA]]</f>
        <v>3.3343406870152137E-2</v>
      </c>
      <c r="T249" s="1">
        <f>(Table2[[#This Row],[Close Price]]-Table2[[#This Row],[50D EMA]])/Table2[[#This Row],[50D EMA]]</f>
        <v>-1.4164100042429829E-2</v>
      </c>
      <c r="U249" s="1">
        <f>(Table2[[#This Row],[Close Price]]-Table2[[#This Row],[200D EMA]])/Table2[[#This Row],[200D EMA]]</f>
        <v>8.3939214934980272E-2</v>
      </c>
      <c r="V249">
        <v>0.77680026166038296</v>
      </c>
      <c r="W249">
        <v>202</v>
      </c>
      <c r="X249">
        <v>210.7</v>
      </c>
      <c r="Y249">
        <v>189.01</v>
      </c>
      <c r="Z249">
        <v>213</v>
      </c>
      <c r="AA249">
        <v>181.4</v>
      </c>
      <c r="AB249">
        <v>213</v>
      </c>
      <c r="AC249" s="1">
        <f>(Table2[[#This Row],[Close Price]]/Table2[[#This Row],[Day Low]])-1</f>
        <v>1.5643564356435657E-2</v>
      </c>
      <c r="AD249" s="1">
        <f>(Table2[[#This Row],[Day High]]/Table2[[#This Row],[Close Price]])-1</f>
        <v>2.7003314486254482E-2</v>
      </c>
      <c r="AE249" s="1">
        <f>(Table2[[#This Row],[Close Price]]/Table2[[#This Row],[Current Week Low]])-1</f>
        <v>8.5445214538913294E-2</v>
      </c>
      <c r="AF249" s="1">
        <f>(Table2[[#This Row],[Current Week High]]/Table2[[#This Row],[Close Price]])-1</f>
        <v>3.821407681809319E-2</v>
      </c>
      <c r="AG249" s="1">
        <f>(Table2[[#This Row],[Close Price]]/Table2[[#This Row],[Current Month Low]])-1</f>
        <v>0.13098125689084883</v>
      </c>
      <c r="AH249" s="1">
        <f>(Table2[[#This Row],[Current Month High]]/Table2[[#This Row],[Close Price]])-1</f>
        <v>3.821407681809319E-2</v>
      </c>
      <c r="AI249">
        <v>51.101579255215398</v>
      </c>
      <c r="AJ249">
        <v>338.37606837606802</v>
      </c>
      <c r="AK249" t="str">
        <f>IF(AND(Table2[[#This Row],[20D EMA]]&gt;Table2[[#This Row],[50D EMA]],Table2[[#This Row],[50D EMA]]&gt;Table2[[#This Row],[200D EMA]]),"Uptrend","Downtrend/NoTrend")</f>
        <v>Downtrend/NoTrend</v>
      </c>
      <c r="AL249">
        <v>-0.13</v>
      </c>
      <c r="AM249" t="s">
        <v>3189</v>
      </c>
      <c r="AN249">
        <v>3.89</v>
      </c>
      <c r="AO249" t="s">
        <v>3188</v>
      </c>
      <c r="AQ249">
        <f>(Table2[[#This Row],[Sharpe Ratio]]-AVERAGE(Table2[Sharpe Ratio]))/_xlfn.STDEV.P(Table2[Sharpe Ratio])</f>
        <v>-0.698405448893197</v>
      </c>
      <c r="AR2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9">
        <f>_xlfn.RANK.AVG(Table2[[#This Row],[1Y Return vs Nifty Z-Score]],Table2[1Y Return vs Nifty Z-Score])</f>
        <v>3</v>
      </c>
      <c r="AT249">
        <f>_xlfn.RANK.AVG(Table2[[#This Row],[6M Return vs Nifty Z-Score]],Table2[6M Return vs Nifty Z-Score])</f>
        <v>290</v>
      </c>
      <c r="AU249">
        <f>_xlfn.RANK.AVG(Table2[[#This Row],[Sharpe Ratio Z-Score]],Table2[Sharpe Ratio Z-Score])</f>
        <v>538</v>
      </c>
      <c r="AV249">
        <f>(Table2[[#This Row],[Rank 1Y]]+Table2[[#This Row],[Rank 6M]]+Table2[[#This Row],[Rank Sharpe]])/3</f>
        <v>277</v>
      </c>
    </row>
    <row r="250" spans="1:48" x14ac:dyDescent="0.3">
      <c r="A250" t="s">
        <v>1162</v>
      </c>
      <c r="B250" t="s">
        <v>1163</v>
      </c>
      <c r="C250" t="s">
        <v>3144</v>
      </c>
      <c r="D250" t="s">
        <v>279</v>
      </c>
      <c r="E250">
        <v>10568.067228399999</v>
      </c>
      <c r="F250">
        <v>791.45</v>
      </c>
      <c r="G250">
        <v>0.92622904440509402</v>
      </c>
      <c r="H250">
        <f>(Table2[[#This Row],[1Y Return vs Nifty]]-AVERAGE(Table2[1Y Return vs Nifty]))/_xlfn.STDEV.P(Table2[1Y Return vs Nifty])</f>
        <v>-0.32555729352134505</v>
      </c>
      <c r="I250">
        <v>25.301874474709798</v>
      </c>
      <c r="J250">
        <f>(Table2[[#This Row],[1M Return vs Nifty]]-AVERAGE(Table2[1M Return vs Nifty]))/_xlfn.STDEV.P(Table2[1M Return vs Nifty])</f>
        <v>2.1392478577397811</v>
      </c>
      <c r="K250">
        <v>28.6621868509027</v>
      </c>
      <c r="L250">
        <f>(Table2[[#This Row],[6M Return vs Nifty]]-AVERAGE(Table2[6M Return vs Nifty]))/_xlfn.STDEV.P(Table2[6M Return vs Nifty])</f>
        <v>0.74878649410071341</v>
      </c>
      <c r="M250">
        <v>8.5894663910612596</v>
      </c>
      <c r="N250">
        <f>(Table2[[#This Row],[1W Return vs Nifty]]-AVERAGE(Table2[1W Return vs Nifty]))/_xlfn.STDEV.P(Table2[1W Return vs Nifty])</f>
        <v>0.91424701169597544</v>
      </c>
      <c r="O250">
        <v>725.71</v>
      </c>
      <c r="P250">
        <v>701.22155724420395</v>
      </c>
      <c r="Q250">
        <v>657.77909752582104</v>
      </c>
      <c r="R250">
        <v>82.382863431096098</v>
      </c>
      <c r="S250" s="1">
        <f>(Table2[[#This Row],[Close Price]]-Table2[[#This Row],[20D EMA]])/Table2[[#This Row],[20D EMA]]</f>
        <v>9.0587149136707512E-2</v>
      </c>
      <c r="T250" s="1">
        <f>(Table2[[#This Row],[Close Price]]-Table2[[#This Row],[50D EMA]])/Table2[[#This Row],[50D EMA]]</f>
        <v>0.12867323005640796</v>
      </c>
      <c r="U250" s="1">
        <f>(Table2[[#This Row],[Close Price]]-Table2[[#This Row],[200D EMA]])/Table2[[#This Row],[200D EMA]]</f>
        <v>0.20321549130547092</v>
      </c>
      <c r="V250">
        <v>0.63078316718384098</v>
      </c>
      <c r="W250">
        <v>772.3</v>
      </c>
      <c r="X250">
        <v>799</v>
      </c>
      <c r="Y250">
        <v>736.25</v>
      </c>
      <c r="Z250">
        <v>827.3</v>
      </c>
      <c r="AA250">
        <v>659.65</v>
      </c>
      <c r="AB250">
        <v>827.3</v>
      </c>
      <c r="AC250" s="1">
        <f>(Table2[[#This Row],[Close Price]]/Table2[[#This Row],[Day Low]])-1</f>
        <v>2.4796063705813998E-2</v>
      </c>
      <c r="AD250" s="1">
        <f>(Table2[[#This Row],[Day High]]/Table2[[#This Row],[Close Price]])-1</f>
        <v>9.5394529028995922E-3</v>
      </c>
      <c r="AE250" s="1">
        <f>(Table2[[#This Row],[Close Price]]/Table2[[#This Row],[Current Week Low]])-1</f>
        <v>7.4974533106961117E-2</v>
      </c>
      <c r="AF250" s="1">
        <f>(Table2[[#This Row],[Current Week High]]/Table2[[#This Row],[Close Price]])-1</f>
        <v>4.529660749257669E-2</v>
      </c>
      <c r="AG250" s="1">
        <f>(Table2[[#This Row],[Close Price]]/Table2[[#This Row],[Current Month Low]])-1</f>
        <v>0.19980292579398173</v>
      </c>
      <c r="AH250" s="1">
        <f>(Table2[[#This Row],[Current Month High]]/Table2[[#This Row],[Close Price]])-1</f>
        <v>4.529660749257669E-2</v>
      </c>
      <c r="AI250">
        <v>8.0295659864805007</v>
      </c>
      <c r="AJ250">
        <v>43.482596084118903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0.15</v>
      </c>
      <c r="AM250" t="s">
        <v>3188</v>
      </c>
      <c r="AN250">
        <v>11</v>
      </c>
      <c r="AO250" t="s">
        <v>3188</v>
      </c>
      <c r="AP250">
        <v>8.2508127002494006E-2</v>
      </c>
      <c r="AQ250">
        <f>(Table2[[#This Row],[Sharpe Ratio]]-AVERAGE(Table2[Sharpe Ratio]))/_xlfn.STDEV.P(Table2[Sharpe Ratio])</f>
        <v>0.25866918964799646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3.7353932596631214</v>
      </c>
      <c r="AS250">
        <f>_xlfn.RANK.AVG(Table2[[#This Row],[1Y Return vs Nifty Z-Score]],Table2[1Y Return vs Nifty Z-Score])</f>
        <v>428</v>
      </c>
      <c r="AT250">
        <f>_xlfn.RANK.AVG(Table2[[#This Row],[6M Return vs Nifty Z-Score]],Table2[6M Return vs Nifty Z-Score])</f>
        <v>124</v>
      </c>
      <c r="AU250">
        <f>_xlfn.RANK.AVG(Table2[[#This Row],[Sharpe Ratio Z-Score]],Table2[Sharpe Ratio Z-Score])</f>
        <v>280</v>
      </c>
      <c r="AV250">
        <f>(Table2[[#This Row],[Rank 1Y]]+Table2[[#This Row],[Rank 6M]]+Table2[[#This Row],[Rank Sharpe]])/3</f>
        <v>277.33333333333331</v>
      </c>
    </row>
    <row r="251" spans="1:48" x14ac:dyDescent="0.3">
      <c r="A251" t="s">
        <v>1300</v>
      </c>
      <c r="B251" t="s">
        <v>1301</v>
      </c>
      <c r="C251" t="s">
        <v>3147</v>
      </c>
      <c r="D251" t="s">
        <v>213</v>
      </c>
      <c r="E251">
        <v>8969.0025870000009</v>
      </c>
      <c r="F251">
        <v>454.95</v>
      </c>
      <c r="G251">
        <v>33.391835766863302</v>
      </c>
      <c r="H251">
        <f>(Table2[[#This Row],[1Y Return vs Nifty]]-AVERAGE(Table2[1Y Return vs Nifty]))/_xlfn.STDEV.P(Table2[1Y Return vs Nifty])</f>
        <v>0.30306483768674031</v>
      </c>
      <c r="I251">
        <v>9.8903372108772398</v>
      </c>
      <c r="J251">
        <f>(Table2[[#This Row],[1M Return vs Nifty]]-AVERAGE(Table2[1M Return vs Nifty]))/_xlfn.STDEV.P(Table2[1M Return vs Nifty])</f>
        <v>0.62107339428033626</v>
      </c>
      <c r="K251">
        <v>41.664380872543802</v>
      </c>
      <c r="L251">
        <f>(Table2[[#This Row],[6M Return vs Nifty]]-AVERAGE(Table2[6M Return vs Nifty]))/_xlfn.STDEV.P(Table2[6M Return vs Nifty])</f>
        <v>1.1737316861166991</v>
      </c>
      <c r="M251">
        <v>0.49385333372148099</v>
      </c>
      <c r="N251">
        <f>(Table2[[#This Row],[1W Return vs Nifty]]-AVERAGE(Table2[1W Return vs Nifty]))/_xlfn.STDEV.P(Table2[1W Return vs Nifty])</f>
        <v>-0.65032023358240076</v>
      </c>
      <c r="O251">
        <v>438.95</v>
      </c>
      <c r="P251">
        <v>431.74504278813299</v>
      </c>
      <c r="Q251">
        <v>373.50309936361901</v>
      </c>
      <c r="R251">
        <v>67.193363772503403</v>
      </c>
      <c r="S251" s="1">
        <f>(Table2[[#This Row],[Close Price]]-Table2[[#This Row],[20D EMA]])/Table2[[#This Row],[20D EMA]]</f>
        <v>3.6450620799635493E-2</v>
      </c>
      <c r="T251" s="1">
        <f>(Table2[[#This Row],[Close Price]]-Table2[[#This Row],[50D EMA]])/Table2[[#This Row],[50D EMA]]</f>
        <v>5.3746899007834567E-2</v>
      </c>
      <c r="U251" s="1">
        <f>(Table2[[#This Row],[Close Price]]-Table2[[#This Row],[200D EMA]])/Table2[[#This Row],[200D EMA]]</f>
        <v>0.21806218147895318</v>
      </c>
      <c r="V251">
        <v>0.55553035641826698</v>
      </c>
      <c r="W251">
        <v>441.55</v>
      </c>
      <c r="X251">
        <v>457.5</v>
      </c>
      <c r="Y251">
        <v>431.65</v>
      </c>
      <c r="Z251">
        <v>458.7</v>
      </c>
      <c r="AA251">
        <v>403</v>
      </c>
      <c r="AB251">
        <v>462</v>
      </c>
      <c r="AC251" s="1">
        <f>(Table2[[#This Row],[Close Price]]/Table2[[#This Row],[Day Low]])-1</f>
        <v>3.0347638998980742E-2</v>
      </c>
      <c r="AD251" s="1">
        <f>(Table2[[#This Row],[Day High]]/Table2[[#This Row],[Close Price]])-1</f>
        <v>5.6050115397296985E-3</v>
      </c>
      <c r="AE251" s="1">
        <f>(Table2[[#This Row],[Close Price]]/Table2[[#This Row],[Current Week Low]])-1</f>
        <v>5.397891810494615E-2</v>
      </c>
      <c r="AF251" s="1">
        <f>(Table2[[#This Row],[Current Week High]]/Table2[[#This Row],[Close Price]])-1</f>
        <v>8.2426640290140796E-3</v>
      </c>
      <c r="AG251" s="1">
        <f>(Table2[[#This Row],[Close Price]]/Table2[[#This Row],[Current Month Low]])-1</f>
        <v>0.12890818858560782</v>
      </c>
      <c r="AH251" s="1">
        <f>(Table2[[#This Row],[Current Month High]]/Table2[[#This Row],[Close Price]])-1</f>
        <v>1.5496208374546683E-2</v>
      </c>
      <c r="AI251">
        <v>6.6710627541488101</v>
      </c>
      <c r="AJ251">
        <v>89.483548521449293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0.1</v>
      </c>
      <c r="AM251" t="s">
        <v>3188</v>
      </c>
      <c r="AN251">
        <v>4.57</v>
      </c>
      <c r="AO251" t="s">
        <v>3188</v>
      </c>
      <c r="AQ251">
        <f>(Table2[[#This Row],[Sharpe Ratio]]-AVERAGE(Table2[Sharpe Ratio]))/_xlfn.STDEV.P(Table2[Sharpe Ratio])</f>
        <v>-0.698405448893197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0.74914423560817789</v>
      </c>
      <c r="AS251">
        <f>_xlfn.RANK.AVG(Table2[[#This Row],[1Y Return vs Nifty Z-Score]],Table2[1Y Return vs Nifty Z-Score])</f>
        <v>218</v>
      </c>
      <c r="AT251">
        <f>_xlfn.RANK.AVG(Table2[[#This Row],[6M Return vs Nifty Z-Score]],Table2[6M Return vs Nifty Z-Score])</f>
        <v>77</v>
      </c>
      <c r="AU251">
        <f>_xlfn.RANK.AVG(Table2[[#This Row],[Sharpe Ratio Z-Score]],Table2[Sharpe Ratio Z-Score])</f>
        <v>538</v>
      </c>
      <c r="AV251">
        <f>(Table2[[#This Row],[Rank 1Y]]+Table2[[#This Row],[Rank 6M]]+Table2[[#This Row],[Rank Sharpe]])/3</f>
        <v>277.66666666666669</v>
      </c>
    </row>
    <row r="252" spans="1:48" x14ac:dyDescent="0.3">
      <c r="A252" t="s">
        <v>1294</v>
      </c>
      <c r="B252" t="s">
        <v>1295</v>
      </c>
      <c r="C252" t="s">
        <v>3155</v>
      </c>
      <c r="D252" t="s">
        <v>139</v>
      </c>
      <c r="E252">
        <v>8991.5303446899998</v>
      </c>
      <c r="F252">
        <v>368.5</v>
      </c>
      <c r="G252">
        <v>110.381000169431</v>
      </c>
      <c r="H252">
        <f>(Table2[[#This Row],[1Y Return vs Nifty]]-AVERAGE(Table2[1Y Return vs Nifty]))/_xlfn.STDEV.P(Table2[1Y Return vs Nifty])</f>
        <v>1.7937837089035498</v>
      </c>
      <c r="I252">
        <v>-4.9690745114983397</v>
      </c>
      <c r="J252">
        <f>(Table2[[#This Row],[1M Return vs Nifty]]-AVERAGE(Table2[1M Return vs Nifty]))/_xlfn.STDEV.P(Table2[1M Return vs Nifty])</f>
        <v>-0.84271175789146535</v>
      </c>
      <c r="K252">
        <v>-14.3985946675176</v>
      </c>
      <c r="L252">
        <f>(Table2[[#This Row],[6M Return vs Nifty]]-AVERAGE(Table2[6M Return vs Nifty]))/_xlfn.STDEV.P(Table2[6M Return vs Nifty])</f>
        <v>-0.65855076299967963</v>
      </c>
      <c r="M252">
        <v>11.2573099323508</v>
      </c>
      <c r="N252">
        <f>(Table2[[#This Row],[1W Return vs Nifty]]-AVERAGE(Table2[1W Return vs Nifty]))/_xlfn.STDEV.P(Table2[1W Return vs Nifty])</f>
        <v>1.429837442051928</v>
      </c>
      <c r="O252">
        <v>372.72</v>
      </c>
      <c r="P252">
        <v>395.20146251598402</v>
      </c>
      <c r="Q252">
        <v>369.36012354014599</v>
      </c>
      <c r="R252">
        <v>58.384594933749597</v>
      </c>
      <c r="S252" s="1">
        <f>(Table2[[#This Row],[Close Price]]-Table2[[#This Row],[20D EMA]])/Table2[[#This Row],[20D EMA]]</f>
        <v>-1.1322172139944266E-2</v>
      </c>
      <c r="T252" s="1">
        <f>(Table2[[#This Row],[Close Price]]-Table2[[#This Row],[50D EMA]])/Table2[[#This Row],[50D EMA]]</f>
        <v>-6.756417940863281E-2</v>
      </c>
      <c r="U252" s="1">
        <f>(Table2[[#This Row],[Close Price]]-Table2[[#This Row],[200D EMA]])/Table2[[#This Row],[200D EMA]]</f>
        <v>-2.3286854355096735E-3</v>
      </c>
      <c r="V252">
        <v>0.89376773322426495</v>
      </c>
      <c r="W252">
        <v>360.95</v>
      </c>
      <c r="X252">
        <v>386.9</v>
      </c>
      <c r="Y252">
        <v>327</v>
      </c>
      <c r="Z252">
        <v>387.7</v>
      </c>
      <c r="AA252">
        <v>315.2</v>
      </c>
      <c r="AB252">
        <v>456</v>
      </c>
      <c r="AC252" s="1">
        <f>(Table2[[#This Row],[Close Price]]/Table2[[#This Row],[Day Low]])-1</f>
        <v>2.0917024518631422E-2</v>
      </c>
      <c r="AD252" s="1">
        <f>(Table2[[#This Row],[Day High]]/Table2[[#This Row],[Close Price]])-1</f>
        <v>4.9932157394843912E-2</v>
      </c>
      <c r="AE252" s="1">
        <f>(Table2[[#This Row],[Close Price]]/Table2[[#This Row],[Current Week Low]])-1</f>
        <v>0.12691131498470942</v>
      </c>
      <c r="AF252" s="1">
        <f>(Table2[[#This Row],[Current Week High]]/Table2[[#This Row],[Close Price]])-1</f>
        <v>5.2103120759837251E-2</v>
      </c>
      <c r="AG252" s="1">
        <f>(Table2[[#This Row],[Close Price]]/Table2[[#This Row],[Current Month Low]])-1</f>
        <v>0.16909898477157359</v>
      </c>
      <c r="AH252" s="1">
        <f>(Table2[[#This Row],[Current Month High]]/Table2[[#This Row],[Close Price]])-1</f>
        <v>0.23744911804613289</v>
      </c>
      <c r="AI252">
        <v>54.572591587516897</v>
      </c>
      <c r="AJ252">
        <v>136.749116607773</v>
      </c>
      <c r="AK252" t="str">
        <f>IF(AND(Table2[[#This Row],[20D EMA]]&gt;Table2[[#This Row],[50D EMA]],Table2[[#This Row],[50D EMA]]&gt;Table2[[#This Row],[200D EMA]]),"Uptrend","Downtrend/NoTrend")</f>
        <v>Downtrend/NoTrend</v>
      </c>
      <c r="AL252">
        <v>-0.12</v>
      </c>
      <c r="AM252" t="s">
        <v>3189</v>
      </c>
      <c r="AN252">
        <v>-5.32</v>
      </c>
      <c r="AO252" t="s">
        <v>3189</v>
      </c>
      <c r="AP252">
        <v>0.100917993092507</v>
      </c>
      <c r="AQ252">
        <f>(Table2[[#This Row],[Sharpe Ratio]]-AVERAGE(Table2[Sharpe Ratio]))/_xlfn.STDEV.P(Table2[Sharpe Ratio])</f>
        <v>0.47221925524527225</v>
      </c>
      <c r="AR2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2">
        <f>_xlfn.RANK.AVG(Table2[[#This Row],[1Y Return vs Nifty Z-Score]],Table2[1Y Return vs Nifty Z-Score])</f>
        <v>46</v>
      </c>
      <c r="AT252">
        <f>_xlfn.RANK.AVG(Table2[[#This Row],[6M Return vs Nifty Z-Score]],Table2[6M Return vs Nifty Z-Score])</f>
        <v>561</v>
      </c>
      <c r="AU252">
        <f>_xlfn.RANK.AVG(Table2[[#This Row],[Sharpe Ratio Z-Score]],Table2[Sharpe Ratio Z-Score])</f>
        <v>229</v>
      </c>
      <c r="AV252">
        <f>(Table2[[#This Row],[Rank 1Y]]+Table2[[#This Row],[Rank 6M]]+Table2[[#This Row],[Rank Sharpe]])/3</f>
        <v>278.66666666666669</v>
      </c>
    </row>
    <row r="253" spans="1:48" x14ac:dyDescent="0.3">
      <c r="A253" t="s">
        <v>1670</v>
      </c>
      <c r="B253" t="s">
        <v>1671</v>
      </c>
      <c r="C253" t="s">
        <v>3151</v>
      </c>
      <c r="D253" t="s">
        <v>1628</v>
      </c>
      <c r="E253">
        <v>5475.2436923300002</v>
      </c>
      <c r="F253">
        <v>458.3</v>
      </c>
      <c r="G253">
        <v>9.5806880049333394</v>
      </c>
      <c r="H253">
        <f>(Table2[[#This Row],[1Y Return vs Nifty]]-AVERAGE(Table2[1Y Return vs Nifty]))/_xlfn.STDEV.P(Table2[1Y Return vs Nifty])</f>
        <v>-0.1579835135908203</v>
      </c>
      <c r="I253">
        <v>3.3731796255852302</v>
      </c>
      <c r="J253">
        <f>(Table2[[#This Row],[1M Return vs Nifty]]-AVERAGE(Table2[1M Return vs Nifty]))/_xlfn.STDEV.P(Table2[1M Return vs Nifty])</f>
        <v>-2.0925002826407173E-2</v>
      </c>
      <c r="K253">
        <v>30.462341481312802</v>
      </c>
      <c r="L253">
        <f>(Table2[[#This Row],[6M Return vs Nifty]]-AVERAGE(Table2[6M Return vs Nifty]))/_xlfn.STDEV.P(Table2[6M Return vs Nifty])</f>
        <v>0.8076201843075248</v>
      </c>
      <c r="M253">
        <v>3.4150592805737001</v>
      </c>
      <c r="N253">
        <f>(Table2[[#This Row],[1W Return vs Nifty]]-AVERAGE(Table2[1W Return vs Nifty]))/_xlfn.STDEV.P(Table2[1W Return vs Nifty])</f>
        <v>-8.5764701001248791E-2</v>
      </c>
      <c r="O253">
        <v>443.72</v>
      </c>
      <c r="P253">
        <v>435.13246044850803</v>
      </c>
      <c r="Q253">
        <v>394.62720425627401</v>
      </c>
      <c r="R253">
        <v>59.0487188378574</v>
      </c>
      <c r="S253" s="1">
        <f>(Table2[[#This Row],[Close Price]]-Table2[[#This Row],[20D EMA]])/Table2[[#This Row],[20D EMA]]</f>
        <v>3.285855945190657E-2</v>
      </c>
      <c r="T253" s="1">
        <f>(Table2[[#This Row],[Close Price]]-Table2[[#This Row],[50D EMA]])/Table2[[#This Row],[50D EMA]]</f>
        <v>5.3242498910819697E-2</v>
      </c>
      <c r="U253" s="1">
        <f>(Table2[[#This Row],[Close Price]]-Table2[[#This Row],[200D EMA]])/Table2[[#This Row],[200D EMA]]</f>
        <v>0.16134923050661348</v>
      </c>
      <c r="V253">
        <v>0.78899816966623604</v>
      </c>
      <c r="W253">
        <v>442.85</v>
      </c>
      <c r="X253">
        <v>461.9</v>
      </c>
      <c r="Y253">
        <v>422.55</v>
      </c>
      <c r="Z253">
        <v>466</v>
      </c>
      <c r="AA253">
        <v>409.55</v>
      </c>
      <c r="AB253">
        <v>515.9</v>
      </c>
      <c r="AC253" s="1">
        <f>(Table2[[#This Row],[Close Price]]/Table2[[#This Row],[Day Low]])-1</f>
        <v>3.4887659478378685E-2</v>
      </c>
      <c r="AD253" s="1">
        <f>(Table2[[#This Row],[Day High]]/Table2[[#This Row],[Close Price]])-1</f>
        <v>7.8551167357625573E-3</v>
      </c>
      <c r="AE253" s="1">
        <f>(Table2[[#This Row],[Close Price]]/Table2[[#This Row],[Current Week Low]])-1</f>
        <v>8.4605372145308166E-2</v>
      </c>
      <c r="AF253" s="1">
        <f>(Table2[[#This Row],[Current Week High]]/Table2[[#This Row],[Close Price]])-1</f>
        <v>1.6801221907047692E-2</v>
      </c>
      <c r="AG253" s="1">
        <f>(Table2[[#This Row],[Close Price]]/Table2[[#This Row],[Current Month Low]])-1</f>
        <v>0.11903308509339516</v>
      </c>
      <c r="AH253" s="1">
        <f>(Table2[[#This Row],[Current Month High]]/Table2[[#This Row],[Close Price]])-1</f>
        <v>0.12568186777220158</v>
      </c>
      <c r="AI253">
        <v>12.568186777220101</v>
      </c>
      <c r="AJ253">
        <v>60.6660823838738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0.17</v>
      </c>
      <c r="AM253" t="s">
        <v>3188</v>
      </c>
      <c r="AN253">
        <v>-4.0199999999999996</v>
      </c>
      <c r="AO253" t="s">
        <v>3189</v>
      </c>
      <c r="AP253">
        <v>5.5122635961767003E-2</v>
      </c>
      <c r="AQ253">
        <f>(Table2[[#This Row],[Sharpe Ratio]]-AVERAGE(Table2[Sharpe Ratio]))/_xlfn.STDEV.P(Table2[Sharpe Ratio])</f>
        <v>-5.8995989423207398E-2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0.48395097746584115</v>
      </c>
      <c r="AS253">
        <f>_xlfn.RANK.AVG(Table2[[#This Row],[1Y Return vs Nifty Z-Score]],Table2[1Y Return vs Nifty Z-Score])</f>
        <v>352</v>
      </c>
      <c r="AT253">
        <f>_xlfn.RANK.AVG(Table2[[#This Row],[6M Return vs Nifty Z-Score]],Table2[6M Return vs Nifty Z-Score])</f>
        <v>115</v>
      </c>
      <c r="AU253">
        <f>_xlfn.RANK.AVG(Table2[[#This Row],[Sharpe Ratio Z-Score]],Table2[Sharpe Ratio Z-Score])</f>
        <v>375</v>
      </c>
      <c r="AV253">
        <f>(Table2[[#This Row],[Rank 1Y]]+Table2[[#This Row],[Rank 6M]]+Table2[[#This Row],[Rank Sharpe]])/3</f>
        <v>280.66666666666669</v>
      </c>
    </row>
    <row r="254" spans="1:48" x14ac:dyDescent="0.3">
      <c r="A254" t="s">
        <v>1267</v>
      </c>
      <c r="B254" t="s">
        <v>1268</v>
      </c>
      <c r="C254" t="s">
        <v>3151</v>
      </c>
      <c r="D254" t="s">
        <v>276</v>
      </c>
      <c r="E254">
        <v>9231.8396589999993</v>
      </c>
      <c r="F254">
        <v>1344.35</v>
      </c>
      <c r="G254">
        <v>38.082253257540501</v>
      </c>
      <c r="H254">
        <f>(Table2[[#This Row],[1Y Return vs Nifty]]-AVERAGE(Table2[1Y Return vs Nifty]))/_xlfn.STDEV.P(Table2[1Y Return vs Nifty])</f>
        <v>0.39388403180965631</v>
      </c>
      <c r="I254">
        <v>-15.175636899340301</v>
      </c>
      <c r="J254">
        <f>(Table2[[#This Row],[1M Return vs Nifty]]-AVERAGE(Table2[1M Return vs Nifty]))/_xlfn.STDEV.P(Table2[1M Return vs Nifty])</f>
        <v>-1.8481495744869219</v>
      </c>
      <c r="K254">
        <v>17.6608078069243</v>
      </c>
      <c r="L254">
        <f>(Table2[[#This Row],[6M Return vs Nifty]]-AVERAGE(Table2[6M Return vs Nifty]))/_xlfn.STDEV.P(Table2[6M Return vs Nifty])</f>
        <v>0.38923308930588357</v>
      </c>
      <c r="M254">
        <v>-2.7141046242364699</v>
      </c>
      <c r="N254">
        <f>(Table2[[#This Row],[1W Return vs Nifty]]-AVERAGE(Table2[1W Return vs Nifty]))/_xlfn.STDEV.P(Table2[1W Return vs Nifty])</f>
        <v>-1.2702937809471242</v>
      </c>
      <c r="O254">
        <v>1444.39</v>
      </c>
      <c r="P254">
        <v>1507.28222425594</v>
      </c>
      <c r="Q254">
        <v>1316.9698841795901</v>
      </c>
      <c r="R254">
        <v>31.0051843103622</v>
      </c>
      <c r="S254" s="1">
        <f>(Table2[[#This Row],[Close Price]]-Table2[[#This Row],[20D EMA]])/Table2[[#This Row],[20D EMA]]</f>
        <v>-6.9261072148104175E-2</v>
      </c>
      <c r="T254" s="1">
        <f>(Table2[[#This Row],[Close Price]]-Table2[[#This Row],[50D EMA]])/Table2[[#This Row],[50D EMA]]</f>
        <v>-0.10809669326284967</v>
      </c>
      <c r="U254" s="1">
        <f>(Table2[[#This Row],[Close Price]]-Table2[[#This Row],[200D EMA]])/Table2[[#This Row],[200D EMA]]</f>
        <v>2.07902368530366E-2</v>
      </c>
      <c r="V254">
        <v>0.53749058954613105</v>
      </c>
      <c r="W254">
        <v>1320</v>
      </c>
      <c r="X254">
        <v>1373.7</v>
      </c>
      <c r="Y254">
        <v>1320</v>
      </c>
      <c r="Z254">
        <v>1429.8</v>
      </c>
      <c r="AA254">
        <v>1320</v>
      </c>
      <c r="AB254">
        <v>1644.25</v>
      </c>
      <c r="AC254" s="1">
        <f>(Table2[[#This Row],[Close Price]]/Table2[[#This Row],[Day Low]])-1</f>
        <v>1.8446969696969573E-2</v>
      </c>
      <c r="AD254" s="1">
        <f>(Table2[[#This Row],[Day High]]/Table2[[#This Row],[Close Price]])-1</f>
        <v>2.1832112173169271E-2</v>
      </c>
      <c r="AE254" s="1">
        <f>(Table2[[#This Row],[Close Price]]/Table2[[#This Row],[Current Week Low]])-1</f>
        <v>1.8446969696969573E-2</v>
      </c>
      <c r="AF254" s="1">
        <f>(Table2[[#This Row],[Current Week High]]/Table2[[#This Row],[Close Price]])-1</f>
        <v>6.3562316361066795E-2</v>
      </c>
      <c r="AG254" s="1">
        <f>(Table2[[#This Row],[Close Price]]/Table2[[#This Row],[Current Month Low]])-1</f>
        <v>1.8446969696969573E-2</v>
      </c>
      <c r="AH254" s="1">
        <f>(Table2[[#This Row],[Current Month High]]/Table2[[#This Row],[Close Price]])-1</f>
        <v>0.2230817867370849</v>
      </c>
      <c r="AI254">
        <v>39.915200654591402</v>
      </c>
      <c r="AJ254">
        <v>63.945121951219498</v>
      </c>
      <c r="AK254" t="str">
        <f>IF(AND(Table2[[#This Row],[20D EMA]]&gt;Table2[[#This Row],[50D EMA]],Table2[[#This Row],[50D EMA]]&gt;Table2[[#This Row],[200D EMA]]),"Uptrend","Downtrend/NoTrend")</f>
        <v>Downtrend/NoTrend</v>
      </c>
      <c r="AL254">
        <v>-0.03</v>
      </c>
      <c r="AM254" t="s">
        <v>3189</v>
      </c>
      <c r="AN254">
        <v>-9.69</v>
      </c>
      <c r="AO254" t="s">
        <v>3189</v>
      </c>
      <c r="AP254">
        <v>1.6822135151050001E-2</v>
      </c>
      <c r="AQ254">
        <f>(Table2[[#This Row],[Sharpe Ratio]]-AVERAGE(Table2[Sharpe Ratio]))/_xlfn.STDEV.P(Table2[Sharpe Ratio])</f>
        <v>-0.50327268435115835</v>
      </c>
      <c r="AR2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4">
        <f>_xlfn.RANK.AVG(Table2[[#This Row],[1Y Return vs Nifty Z-Score]],Table2[1Y Return vs Nifty Z-Score])</f>
        <v>193</v>
      </c>
      <c r="AT254">
        <f>_xlfn.RANK.AVG(Table2[[#This Row],[6M Return vs Nifty Z-Score]],Table2[6M Return vs Nifty Z-Score])</f>
        <v>186</v>
      </c>
      <c r="AU254">
        <f>_xlfn.RANK.AVG(Table2[[#This Row],[Sharpe Ratio Z-Score]],Table2[Sharpe Ratio Z-Score])</f>
        <v>467</v>
      </c>
      <c r="AV254">
        <f>(Table2[[#This Row],[Rank 1Y]]+Table2[[#This Row],[Rank 6M]]+Table2[[#This Row],[Rank Sharpe]])/3</f>
        <v>282</v>
      </c>
    </row>
    <row r="255" spans="1:48" x14ac:dyDescent="0.3">
      <c r="A255" t="s">
        <v>1249</v>
      </c>
      <c r="B255" t="s">
        <v>1250</v>
      </c>
      <c r="C255" t="s">
        <v>3154</v>
      </c>
      <c r="D255" t="s">
        <v>97</v>
      </c>
      <c r="E255">
        <v>9403.7543835600009</v>
      </c>
      <c r="F255">
        <v>1105.8</v>
      </c>
      <c r="G255">
        <v>33.9398663750016</v>
      </c>
      <c r="H255">
        <f>(Table2[[#This Row],[1Y Return vs Nifty]]-AVERAGE(Table2[1Y Return vs Nifty]))/_xlfn.STDEV.P(Table2[1Y Return vs Nifty])</f>
        <v>0.31367619547839515</v>
      </c>
      <c r="I255">
        <v>7.5837395542478703</v>
      </c>
      <c r="J255">
        <f>(Table2[[#This Row],[1M Return vs Nifty]]-AVERAGE(Table2[1M Return vs Nifty]))/_xlfn.STDEV.P(Table2[1M Return vs Nifty])</f>
        <v>0.39385286463284341</v>
      </c>
      <c r="K255">
        <v>12.8601991185747</v>
      </c>
      <c r="L255">
        <f>(Table2[[#This Row],[6M Return vs Nifty]]-AVERAGE(Table2[6M Return vs Nifty]))/_xlfn.STDEV.P(Table2[6M Return vs Nifty])</f>
        <v>0.23233683183818837</v>
      </c>
      <c r="M255">
        <v>5.4517045000148103</v>
      </c>
      <c r="N255">
        <f>(Table2[[#This Row],[1W Return vs Nifty]]-AVERAGE(Table2[1W Return vs Nifty]))/_xlfn.STDEV.P(Table2[1W Return vs Nifty])</f>
        <v>0.30783963483115406</v>
      </c>
      <c r="O255">
        <v>1109.69</v>
      </c>
      <c r="P255">
        <v>1139.60856154204</v>
      </c>
      <c r="Q255">
        <v>1066.94260555137</v>
      </c>
      <c r="R255">
        <v>50.5374131804572</v>
      </c>
      <c r="S255" s="1">
        <f>(Table2[[#This Row],[Close Price]]-Table2[[#This Row],[20D EMA]])/Table2[[#This Row],[20D EMA]]</f>
        <v>-3.5054835134137462E-3</v>
      </c>
      <c r="T255" s="1">
        <f>(Table2[[#This Row],[Close Price]]-Table2[[#This Row],[50D EMA]])/Table2[[#This Row],[50D EMA]]</f>
        <v>-2.9666819540468004E-2</v>
      </c>
      <c r="U255" s="1">
        <f>(Table2[[#This Row],[Close Price]]-Table2[[#This Row],[200D EMA]])/Table2[[#This Row],[200D EMA]]</f>
        <v>3.6419385866167955E-2</v>
      </c>
      <c r="V255">
        <v>0.56549922024710997</v>
      </c>
      <c r="W255">
        <v>1092.2</v>
      </c>
      <c r="X255">
        <v>1124.3</v>
      </c>
      <c r="Y255">
        <v>1086.55</v>
      </c>
      <c r="Z255">
        <v>1149.95</v>
      </c>
      <c r="AA255">
        <v>1035.5</v>
      </c>
      <c r="AB255">
        <v>1182.8</v>
      </c>
      <c r="AC255" s="1">
        <f>(Table2[[#This Row],[Close Price]]/Table2[[#This Row],[Day Low]])-1</f>
        <v>1.2451931880607781E-2</v>
      </c>
      <c r="AD255" s="1">
        <f>(Table2[[#This Row],[Day High]]/Table2[[#This Row],[Close Price]])-1</f>
        <v>1.6729969253029386E-2</v>
      </c>
      <c r="AE255" s="1">
        <f>(Table2[[#This Row],[Close Price]]/Table2[[#This Row],[Current Week Low]])-1</f>
        <v>1.7716626018130732E-2</v>
      </c>
      <c r="AF255" s="1">
        <f>(Table2[[#This Row],[Current Week High]]/Table2[[#This Row],[Close Price]])-1</f>
        <v>3.992584554168932E-2</v>
      </c>
      <c r="AG255" s="1">
        <f>(Table2[[#This Row],[Close Price]]/Table2[[#This Row],[Current Month Low]])-1</f>
        <v>6.7889908256880682E-2</v>
      </c>
      <c r="AH255" s="1">
        <f>(Table2[[#This Row],[Current Month High]]/Table2[[#This Row],[Close Price]])-1</f>
        <v>6.9632844999095722E-2</v>
      </c>
      <c r="AI255">
        <v>26.153011394465501</v>
      </c>
      <c r="AJ255">
        <v>53.968253968253897</v>
      </c>
      <c r="AK255" t="str">
        <f>IF(AND(Table2[[#This Row],[20D EMA]]&gt;Table2[[#This Row],[50D EMA]],Table2[[#This Row],[50D EMA]]&gt;Table2[[#This Row],[200D EMA]]),"Uptrend","Downtrend/NoTrend")</f>
        <v>Downtrend/NoTrend</v>
      </c>
      <c r="AL255">
        <v>-0.11</v>
      </c>
      <c r="AM255" t="s">
        <v>3189</v>
      </c>
      <c r="AN255">
        <v>-0.97</v>
      </c>
      <c r="AO255" t="s">
        <v>3189</v>
      </c>
      <c r="AP255">
        <v>3.9530651421423001E-2</v>
      </c>
      <c r="AQ255">
        <f>(Table2[[#This Row],[Sharpe Ratio]]-AVERAGE(Table2[Sharpe Ratio]))/_xlfn.STDEV.P(Table2[Sharpe Ratio])</f>
        <v>-0.23985929962340788</v>
      </c>
      <c r="AR2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5">
        <f>_xlfn.RANK.AVG(Table2[[#This Row],[1Y Return vs Nifty Z-Score]],Table2[1Y Return vs Nifty Z-Score])</f>
        <v>211</v>
      </c>
      <c r="AT255">
        <f>_xlfn.RANK.AVG(Table2[[#This Row],[6M Return vs Nifty Z-Score]],Table2[6M Return vs Nifty Z-Score])</f>
        <v>225</v>
      </c>
      <c r="AU255">
        <f>_xlfn.RANK.AVG(Table2[[#This Row],[Sharpe Ratio Z-Score]],Table2[Sharpe Ratio Z-Score])</f>
        <v>411</v>
      </c>
      <c r="AV255">
        <f>(Table2[[#This Row],[Rank 1Y]]+Table2[[#This Row],[Rank 6M]]+Table2[[#This Row],[Rank Sharpe]])/3</f>
        <v>282.33333333333331</v>
      </c>
    </row>
    <row r="256" spans="1:48" x14ac:dyDescent="0.3">
      <c r="A256" t="s">
        <v>1089</v>
      </c>
      <c r="B256" t="s">
        <v>1090</v>
      </c>
      <c r="C256" t="s">
        <v>3153</v>
      </c>
      <c r="D256" t="s">
        <v>88</v>
      </c>
      <c r="E256">
        <v>11793</v>
      </c>
      <c r="F256">
        <v>78.62</v>
      </c>
      <c r="G256">
        <v>38.129848683302299</v>
      </c>
      <c r="H256">
        <f>(Table2[[#This Row],[1Y Return vs Nifty]]-AVERAGE(Table2[1Y Return vs Nifty]))/_xlfn.STDEV.P(Table2[1Y Return vs Nifty])</f>
        <v>0.39480560824079819</v>
      </c>
      <c r="I256">
        <v>6.91969075649512</v>
      </c>
      <c r="J256">
        <f>(Table2[[#This Row],[1M Return vs Nifty]]-AVERAGE(Table2[1M Return vs Nifty]))/_xlfn.STDEV.P(Table2[1M Return vs Nifty])</f>
        <v>0.32843811009015056</v>
      </c>
      <c r="K256">
        <v>3.0639146460904798</v>
      </c>
      <c r="L256">
        <f>(Table2[[#This Row],[6M Return vs Nifty]]-AVERAGE(Table2[6M Return vs Nifty]))/_xlfn.STDEV.P(Table2[6M Return vs Nifty])</f>
        <v>-8.7830978246343588E-2</v>
      </c>
      <c r="M256">
        <v>7.0533287952998398</v>
      </c>
      <c r="N256">
        <f>(Table2[[#This Row],[1W Return vs Nifty]]-AVERAGE(Table2[1W Return vs Nifty]))/_xlfn.STDEV.P(Table2[1W Return vs Nifty])</f>
        <v>0.61737133970594738</v>
      </c>
      <c r="O256">
        <v>77.81</v>
      </c>
      <c r="P256">
        <v>81.454550798046895</v>
      </c>
      <c r="Q256">
        <v>80.204177987008507</v>
      </c>
      <c r="R256">
        <v>57.986838687374799</v>
      </c>
      <c r="S256" s="1">
        <f>(Table2[[#This Row],[Close Price]]-Table2[[#This Row],[20D EMA]])/Table2[[#This Row],[20D EMA]]</f>
        <v>1.0409973011181111E-2</v>
      </c>
      <c r="T256" s="1">
        <f>(Table2[[#This Row],[Close Price]]-Table2[[#This Row],[50D EMA]])/Table2[[#This Row],[50D EMA]]</f>
        <v>-3.4799170461018089E-2</v>
      </c>
      <c r="U256" s="1">
        <f>(Table2[[#This Row],[Close Price]]-Table2[[#This Row],[200D EMA]])/Table2[[#This Row],[200D EMA]]</f>
        <v>-1.9751813767920016E-2</v>
      </c>
      <c r="V256">
        <v>0.85177845222134396</v>
      </c>
      <c r="W256">
        <v>77.489999999999995</v>
      </c>
      <c r="X256">
        <v>79.78</v>
      </c>
      <c r="Y256">
        <v>75.400000000000006</v>
      </c>
      <c r="Z256">
        <v>81.13</v>
      </c>
      <c r="AA256">
        <v>73.11</v>
      </c>
      <c r="AB256">
        <v>85.44</v>
      </c>
      <c r="AC256" s="1">
        <f>(Table2[[#This Row],[Close Price]]/Table2[[#This Row],[Day Low]])-1</f>
        <v>1.458252677764893E-2</v>
      </c>
      <c r="AD256" s="1">
        <f>(Table2[[#This Row],[Day High]]/Table2[[#This Row],[Close Price]])-1</f>
        <v>1.4754515390485778E-2</v>
      </c>
      <c r="AE256" s="1">
        <f>(Table2[[#This Row],[Close Price]]/Table2[[#This Row],[Current Week Low]])-1</f>
        <v>4.2705570291777128E-2</v>
      </c>
      <c r="AF256" s="1">
        <f>(Table2[[#This Row],[Current Week High]]/Table2[[#This Row],[Close Price]])-1</f>
        <v>3.1925718646654611E-2</v>
      </c>
      <c r="AG256" s="1">
        <f>(Table2[[#This Row],[Close Price]]/Table2[[#This Row],[Current Month Low]])-1</f>
        <v>7.5365887019559707E-2</v>
      </c>
      <c r="AH256" s="1">
        <f>(Table2[[#This Row],[Current Month High]]/Table2[[#This Row],[Close Price]])-1</f>
        <v>8.6746374968201367E-2</v>
      </c>
      <c r="AI256">
        <v>67.641821419486106</v>
      </c>
      <c r="AJ256">
        <v>57.555110220440802</v>
      </c>
      <c r="AK256" t="str">
        <f>IF(AND(Table2[[#This Row],[20D EMA]]&gt;Table2[[#This Row],[50D EMA]],Table2[[#This Row],[50D EMA]]&gt;Table2[[#This Row],[200D EMA]]),"Uptrend","Downtrend/NoTrend")</f>
        <v>Downtrend/NoTrend</v>
      </c>
      <c r="AL256">
        <v>-0.18</v>
      </c>
      <c r="AM256" t="s">
        <v>3189</v>
      </c>
      <c r="AN256">
        <v>0.78</v>
      </c>
      <c r="AO256" t="s">
        <v>3188</v>
      </c>
      <c r="AP256">
        <v>6.6949402645987005E-2</v>
      </c>
      <c r="AQ256">
        <f>(Table2[[#This Row],[Sharpe Ratio]]-AVERAGE(Table2[Sharpe Ratio]))/_xlfn.STDEV.P(Table2[Sharpe Ratio])</f>
        <v>7.8191689665287001E-2</v>
      </c>
      <c r="AR2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6">
        <f>_xlfn.RANK.AVG(Table2[[#This Row],[1Y Return vs Nifty Z-Score]],Table2[1Y Return vs Nifty Z-Score])</f>
        <v>191</v>
      </c>
      <c r="AT256">
        <f>_xlfn.RANK.AVG(Table2[[#This Row],[6M Return vs Nifty Z-Score]],Table2[6M Return vs Nifty Z-Score])</f>
        <v>327</v>
      </c>
      <c r="AU256">
        <f>_xlfn.RANK.AVG(Table2[[#This Row],[Sharpe Ratio Z-Score]],Table2[Sharpe Ratio Z-Score])</f>
        <v>332</v>
      </c>
      <c r="AV256">
        <f>(Table2[[#This Row],[Rank 1Y]]+Table2[[#This Row],[Rank 6M]]+Table2[[#This Row],[Rank Sharpe]])/3</f>
        <v>283.33333333333331</v>
      </c>
    </row>
    <row r="257" spans="1:48" x14ac:dyDescent="0.3">
      <c r="A257" t="s">
        <v>506</v>
      </c>
      <c r="B257" t="s">
        <v>507</v>
      </c>
      <c r="C257" t="s">
        <v>3150</v>
      </c>
      <c r="D257" t="s">
        <v>80</v>
      </c>
      <c r="E257">
        <v>42154.6875</v>
      </c>
      <c r="F257">
        <v>1150</v>
      </c>
      <c r="G257">
        <v>82.697548590642995</v>
      </c>
      <c r="H257">
        <f>(Table2[[#This Row],[1Y Return vs Nifty]]-AVERAGE(Table2[1Y Return vs Nifty]))/_xlfn.STDEV.P(Table2[1Y Return vs Nifty])</f>
        <v>1.2577570613985964</v>
      </c>
      <c r="I257">
        <v>12.058168422193599</v>
      </c>
      <c r="J257">
        <f>(Table2[[#This Row],[1M Return vs Nifty]]-AVERAGE(Table2[1M Return vs Nifty]))/_xlfn.STDEV.P(Table2[1M Return vs Nifty])</f>
        <v>0.83462418611694544</v>
      </c>
      <c r="K257">
        <v>-30.3510653076065</v>
      </c>
      <c r="L257">
        <f>(Table2[[#This Row],[6M Return vs Nifty]]-AVERAGE(Table2[6M Return vs Nifty]))/_xlfn.STDEV.P(Table2[6M Return vs Nifty])</f>
        <v>-1.1799185943056096</v>
      </c>
      <c r="M257">
        <v>24.339398605945199</v>
      </c>
      <c r="N257">
        <f>(Table2[[#This Row],[1W Return vs Nifty]]-AVERAGE(Table2[1W Return vs Nifty]))/_xlfn.STDEV.P(Table2[1W Return vs Nifty])</f>
        <v>3.9580965489982725</v>
      </c>
      <c r="O257">
        <v>1053.54</v>
      </c>
      <c r="P257">
        <v>1104.52752494728</v>
      </c>
      <c r="Q257">
        <v>1117.44125886848</v>
      </c>
      <c r="R257">
        <v>69.608167319401204</v>
      </c>
      <c r="S257" s="1">
        <f>(Table2[[#This Row],[Close Price]]-Table2[[#This Row],[20D EMA]])/Table2[[#This Row],[20D EMA]]</f>
        <v>9.1557985458549304E-2</v>
      </c>
      <c r="T257" s="1">
        <f>(Table2[[#This Row],[Close Price]]-Table2[[#This Row],[50D EMA]])/Table2[[#This Row],[50D EMA]]</f>
        <v>4.116916421335038E-2</v>
      </c>
      <c r="U257" s="1">
        <f>(Table2[[#This Row],[Close Price]]-Table2[[#This Row],[200D EMA]])/Table2[[#This Row],[200D EMA]]</f>
        <v>2.9136870393070138E-2</v>
      </c>
      <c r="V257">
        <v>1.2491602360601901</v>
      </c>
      <c r="W257">
        <v>1132.05</v>
      </c>
      <c r="X257">
        <v>1170</v>
      </c>
      <c r="Y257">
        <v>961</v>
      </c>
      <c r="Z257">
        <v>1174.95</v>
      </c>
      <c r="AA257">
        <v>890</v>
      </c>
      <c r="AB257">
        <v>1174.95</v>
      </c>
      <c r="AC257" s="1">
        <f>(Table2[[#This Row],[Close Price]]/Table2[[#This Row],[Day Low]])-1</f>
        <v>1.5856190097610634E-2</v>
      </c>
      <c r="AD257" s="1">
        <f>(Table2[[#This Row],[Day High]]/Table2[[#This Row],[Close Price]])-1</f>
        <v>1.7391304347825987E-2</v>
      </c>
      <c r="AE257" s="1">
        <f>(Table2[[#This Row],[Close Price]]/Table2[[#This Row],[Current Week Low]])-1</f>
        <v>0.1966701352757545</v>
      </c>
      <c r="AF257" s="1">
        <f>(Table2[[#This Row],[Current Week High]]/Table2[[#This Row],[Close Price]])-1</f>
        <v>2.1695652173913116E-2</v>
      </c>
      <c r="AG257" s="1">
        <f>(Table2[[#This Row],[Close Price]]/Table2[[#This Row],[Current Month Low]])-1</f>
        <v>0.2921348314606742</v>
      </c>
      <c r="AH257" s="1">
        <f>(Table2[[#This Row],[Current Month High]]/Table2[[#This Row],[Close Price]])-1</f>
        <v>2.1695652173913116E-2</v>
      </c>
      <c r="AI257">
        <v>56.060869565217303</v>
      </c>
      <c r="AJ257">
        <v>99.965223439401797</v>
      </c>
      <c r="AK257" t="str">
        <f>IF(AND(Table2[[#This Row],[20D EMA]]&gt;Table2[[#This Row],[50D EMA]],Table2[[#This Row],[50D EMA]]&gt;Table2[[#This Row],[200D EMA]]),"Uptrend","Downtrend/NoTrend")</f>
        <v>Downtrend/NoTrend</v>
      </c>
      <c r="AL257">
        <v>0</v>
      </c>
      <c r="AM257">
        <v>0</v>
      </c>
      <c r="AN257">
        <v>10.37</v>
      </c>
      <c r="AO257" t="s">
        <v>3188</v>
      </c>
      <c r="AP257">
        <v>0.16533350582102399</v>
      </c>
      <c r="AQ257">
        <f>(Table2[[#This Row],[Sharpe Ratio]]-AVERAGE(Table2[Sharpe Ratio]))/_xlfn.STDEV.P(Table2[Sharpe Ratio])</f>
        <v>1.2194238737579128</v>
      </c>
      <c r="AR2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7">
        <f>_xlfn.RANK.AVG(Table2[[#This Row],[1Y Return vs Nifty Z-Score]],Table2[1Y Return vs Nifty Z-Score])</f>
        <v>69</v>
      </c>
      <c r="AT257">
        <f>_xlfn.RANK.AVG(Table2[[#This Row],[6M Return vs Nifty Z-Score]],Table2[6M Return vs Nifty Z-Score])</f>
        <v>703</v>
      </c>
      <c r="AU257">
        <f>_xlfn.RANK.AVG(Table2[[#This Row],[Sharpe Ratio Z-Score]],Table2[Sharpe Ratio Z-Score])</f>
        <v>82</v>
      </c>
      <c r="AV257">
        <f>(Table2[[#This Row],[Rank 1Y]]+Table2[[#This Row],[Rank 6M]]+Table2[[#This Row],[Rank Sharpe]])/3</f>
        <v>284.66666666666669</v>
      </c>
    </row>
    <row r="258" spans="1:48" x14ac:dyDescent="0.3">
      <c r="A258" t="s">
        <v>1550</v>
      </c>
      <c r="B258" t="s">
        <v>1551</v>
      </c>
      <c r="C258" t="s">
        <v>3150</v>
      </c>
      <c r="D258" t="s">
        <v>573</v>
      </c>
      <c r="E258">
        <v>6416.4626171999998</v>
      </c>
      <c r="F258">
        <v>365.6</v>
      </c>
      <c r="G258">
        <v>-3.2592478935909002</v>
      </c>
      <c r="H258">
        <f>(Table2[[#This Row],[1Y Return vs Nifty]]-AVERAGE(Table2[1Y Return vs Nifty]))/_xlfn.STDEV.P(Table2[1Y Return vs Nifty])</f>
        <v>-0.40659947010464209</v>
      </c>
      <c r="I258">
        <v>14.261498074315501</v>
      </c>
      <c r="J258">
        <f>(Table2[[#This Row],[1M Return vs Nifty]]-AVERAGE(Table2[1M Return vs Nifty]))/_xlfn.STDEV.P(Table2[1M Return vs Nifty])</f>
        <v>1.0516718923366561</v>
      </c>
      <c r="K258">
        <v>17.184221804880998</v>
      </c>
      <c r="L258">
        <f>(Table2[[#This Row],[6M Return vs Nifty]]-AVERAGE(Table2[6M Return vs Nifty]))/_xlfn.STDEV.P(Table2[6M Return vs Nifty])</f>
        <v>0.37365703115651749</v>
      </c>
      <c r="M258">
        <v>23.4152089897187</v>
      </c>
      <c r="N258">
        <f>(Table2[[#This Row],[1W Return vs Nifty]]-AVERAGE(Table2[1W Return vs Nifty]))/_xlfn.STDEV.P(Table2[1W Return vs Nifty])</f>
        <v>3.7794866288189213</v>
      </c>
      <c r="O258">
        <v>332.84</v>
      </c>
      <c r="P258">
        <v>338.97343820009502</v>
      </c>
      <c r="Q258">
        <v>334.20336492108601</v>
      </c>
      <c r="R258">
        <v>73.302318087138005</v>
      </c>
      <c r="S258" s="1">
        <f>(Table2[[#This Row],[Close Price]]-Table2[[#This Row],[20D EMA]])/Table2[[#This Row],[20D EMA]]</f>
        <v>9.8425669991587694E-2</v>
      </c>
      <c r="T258" s="1">
        <f>(Table2[[#This Row],[Close Price]]-Table2[[#This Row],[50D EMA]])/Table2[[#This Row],[50D EMA]]</f>
        <v>7.8550584792981409E-2</v>
      </c>
      <c r="U258" s="1">
        <f>(Table2[[#This Row],[Close Price]]-Table2[[#This Row],[200D EMA]])/Table2[[#This Row],[200D EMA]]</f>
        <v>9.394470066549919E-2</v>
      </c>
      <c r="V258">
        <v>1.59165433110137</v>
      </c>
      <c r="W258">
        <v>360.3</v>
      </c>
      <c r="X258">
        <v>371.25</v>
      </c>
      <c r="Y258">
        <v>308</v>
      </c>
      <c r="Z258">
        <v>375</v>
      </c>
      <c r="AA258">
        <v>288.10000000000002</v>
      </c>
      <c r="AB258">
        <v>375</v>
      </c>
      <c r="AC258" s="1">
        <f>(Table2[[#This Row],[Close Price]]/Table2[[#This Row],[Day Low]])-1</f>
        <v>1.4709963918956515E-2</v>
      </c>
      <c r="AD258" s="1">
        <f>(Table2[[#This Row],[Day High]]/Table2[[#This Row],[Close Price]])-1</f>
        <v>1.5454048140043808E-2</v>
      </c>
      <c r="AE258" s="1">
        <f>(Table2[[#This Row],[Close Price]]/Table2[[#This Row],[Current Week Low]])-1</f>
        <v>0.18701298701298708</v>
      </c>
      <c r="AF258" s="1">
        <f>(Table2[[#This Row],[Current Week High]]/Table2[[#This Row],[Close Price]])-1</f>
        <v>2.5711159737417777E-2</v>
      </c>
      <c r="AG258" s="1">
        <f>(Table2[[#This Row],[Close Price]]/Table2[[#This Row],[Current Month Low]])-1</f>
        <v>0.26900381811870866</v>
      </c>
      <c r="AH258" s="1">
        <f>(Table2[[#This Row],[Current Month High]]/Table2[[#This Row],[Close Price]])-1</f>
        <v>2.5711159737417777E-2</v>
      </c>
      <c r="AI258">
        <v>19.8851203501094</v>
      </c>
      <c r="AJ258">
        <v>46.797831760690599</v>
      </c>
      <c r="AK258" t="str">
        <f>IF(AND(Table2[[#This Row],[20D EMA]]&gt;Table2[[#This Row],[50D EMA]],Table2[[#This Row],[50D EMA]]&gt;Table2[[#This Row],[200D EMA]]),"Uptrend","Downtrend/NoTrend")</f>
        <v>Downtrend/NoTrend</v>
      </c>
      <c r="AL258">
        <v>0.11</v>
      </c>
      <c r="AM258" t="s">
        <v>3188</v>
      </c>
      <c r="AN258">
        <v>14.39</v>
      </c>
      <c r="AO258" t="s">
        <v>3188</v>
      </c>
      <c r="AP258">
        <v>0.10896498933522999</v>
      </c>
      <c r="AQ258">
        <f>(Table2[[#This Row],[Sharpe Ratio]]-AVERAGE(Table2[Sharpe Ratio]))/_xlfn.STDEV.P(Table2[Sharpe Ratio])</f>
        <v>0.56556249669485281</v>
      </c>
      <c r="AR2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8">
        <f>_xlfn.RANK.AVG(Table2[[#This Row],[1Y Return vs Nifty Z-Score]],Table2[1Y Return vs Nifty Z-Score])</f>
        <v>452</v>
      </c>
      <c r="AT258">
        <f>_xlfn.RANK.AVG(Table2[[#This Row],[6M Return vs Nifty Z-Score]],Table2[6M Return vs Nifty Z-Score])</f>
        <v>194</v>
      </c>
      <c r="AU258">
        <f>_xlfn.RANK.AVG(Table2[[#This Row],[Sharpe Ratio Z-Score]],Table2[Sharpe Ratio Z-Score])</f>
        <v>208</v>
      </c>
      <c r="AV258">
        <f>(Table2[[#This Row],[Rank 1Y]]+Table2[[#This Row],[Rank 6M]]+Table2[[#This Row],[Rank Sharpe]])/3</f>
        <v>284.66666666666669</v>
      </c>
    </row>
    <row r="259" spans="1:48" x14ac:dyDescent="0.3">
      <c r="A259" t="s">
        <v>824</v>
      </c>
      <c r="B259" t="s">
        <v>825</v>
      </c>
      <c r="C259" t="s">
        <v>3158</v>
      </c>
      <c r="D259" t="s">
        <v>573</v>
      </c>
      <c r="E259">
        <v>19150.64845017</v>
      </c>
      <c r="F259">
        <v>610.95000000000005</v>
      </c>
      <c r="G259">
        <v>25.773610944904501</v>
      </c>
      <c r="H259">
        <f>(Table2[[#This Row],[1Y Return vs Nifty]]-AVERAGE(Table2[1Y Return vs Nifty]))/_xlfn.STDEV.P(Table2[1Y Return vs Nifty])</f>
        <v>0.15555535897771375</v>
      </c>
      <c r="I259">
        <v>29.5031255176781</v>
      </c>
      <c r="J259">
        <f>(Table2[[#This Row],[1M Return vs Nifty]]-AVERAGE(Table2[1M Return vs Nifty]))/_xlfn.STDEV.P(Table2[1M Return vs Nifty])</f>
        <v>2.5531087165773436</v>
      </c>
      <c r="K259">
        <v>-8.16934363311133</v>
      </c>
      <c r="L259">
        <f>(Table2[[#This Row],[6M Return vs Nifty]]-AVERAGE(Table2[6M Return vs Nifty]))/_xlfn.STDEV.P(Table2[6M Return vs Nifty])</f>
        <v>-0.4549627937288257</v>
      </c>
      <c r="M259">
        <v>15.137292785443099</v>
      </c>
      <c r="N259">
        <f>(Table2[[#This Row],[1W Return vs Nifty]]-AVERAGE(Table2[1W Return vs Nifty]))/_xlfn.STDEV.P(Table2[1W Return vs Nifty])</f>
        <v>2.1796872732127963</v>
      </c>
      <c r="O259">
        <v>560.76</v>
      </c>
      <c r="P259">
        <v>560.85690509943595</v>
      </c>
      <c r="Q259">
        <v>574.90604981350396</v>
      </c>
      <c r="R259">
        <v>72.718797373561401</v>
      </c>
      <c r="S259" s="1">
        <f>(Table2[[#This Row],[Close Price]]-Table2[[#This Row],[20D EMA]])/Table2[[#This Row],[20D EMA]]</f>
        <v>8.9503530922319802E-2</v>
      </c>
      <c r="T259" s="1">
        <f>(Table2[[#This Row],[Close Price]]-Table2[[#This Row],[50D EMA]])/Table2[[#This Row],[50D EMA]]</f>
        <v>8.9315286029478316E-2</v>
      </c>
      <c r="U259" s="1">
        <f>(Table2[[#This Row],[Close Price]]-Table2[[#This Row],[200D EMA]])/Table2[[#This Row],[200D EMA]]</f>
        <v>6.2695374658500336E-2</v>
      </c>
      <c r="V259">
        <v>2.1780929266239202</v>
      </c>
      <c r="W259">
        <v>607.4</v>
      </c>
      <c r="X259">
        <v>620.75</v>
      </c>
      <c r="Y259">
        <v>593</v>
      </c>
      <c r="Z259">
        <v>632</v>
      </c>
      <c r="AA259">
        <v>477</v>
      </c>
      <c r="AB259">
        <v>632</v>
      </c>
      <c r="AC259" s="1">
        <f>(Table2[[#This Row],[Close Price]]/Table2[[#This Row],[Day Low]])-1</f>
        <v>5.8445834705302957E-3</v>
      </c>
      <c r="AD259" s="1">
        <f>(Table2[[#This Row],[Day High]]/Table2[[#This Row],[Close Price]])-1</f>
        <v>1.6040592519846131E-2</v>
      </c>
      <c r="AE259" s="1">
        <f>(Table2[[#This Row],[Close Price]]/Table2[[#This Row],[Current Week Low]])-1</f>
        <v>3.0269814502529524E-2</v>
      </c>
      <c r="AF259" s="1">
        <f>(Table2[[#This Row],[Current Week High]]/Table2[[#This Row],[Close Price]])-1</f>
        <v>3.4454538014567326E-2</v>
      </c>
      <c r="AG259" s="1">
        <f>(Table2[[#This Row],[Close Price]]/Table2[[#This Row],[Current Month Low]])-1</f>
        <v>0.28081761006289319</v>
      </c>
      <c r="AH259" s="1">
        <f>(Table2[[#This Row],[Current Month High]]/Table2[[#This Row],[Close Price]])-1</f>
        <v>3.4454538014567326E-2</v>
      </c>
      <c r="AI259">
        <v>28.038301006628998</v>
      </c>
      <c r="AJ259">
        <v>47.929782082324401</v>
      </c>
      <c r="AK259" t="str">
        <f>IF(AND(Table2[[#This Row],[20D EMA]]&gt;Table2[[#This Row],[50D EMA]],Table2[[#This Row],[50D EMA]]&gt;Table2[[#This Row],[200D EMA]]),"Uptrend","Downtrend/NoTrend")</f>
        <v>Downtrend/NoTrend</v>
      </c>
      <c r="AL259">
        <v>0.03</v>
      </c>
      <c r="AM259" t="s">
        <v>3188</v>
      </c>
      <c r="AN259">
        <v>15.84</v>
      </c>
      <c r="AO259" t="s">
        <v>3188</v>
      </c>
      <c r="AP259">
        <v>0.14435493038498201</v>
      </c>
      <c r="AQ259">
        <f>(Table2[[#This Row],[Sharpe Ratio]]-AVERAGE(Table2[Sharpe Ratio]))/_xlfn.STDEV.P(Table2[Sharpe Ratio])</f>
        <v>0.97607739102958568</v>
      </c>
      <c r="AR2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9">
        <f>_xlfn.RANK.AVG(Table2[[#This Row],[1Y Return vs Nifty Z-Score]],Table2[1Y Return vs Nifty Z-Score])</f>
        <v>257</v>
      </c>
      <c r="AT259">
        <f>_xlfn.RANK.AVG(Table2[[#This Row],[6M Return vs Nifty Z-Score]],Table2[6M Return vs Nifty Z-Score])</f>
        <v>476</v>
      </c>
      <c r="AU259">
        <f>_xlfn.RANK.AVG(Table2[[#This Row],[Sharpe Ratio Z-Score]],Table2[Sharpe Ratio Z-Score])</f>
        <v>123</v>
      </c>
      <c r="AV259">
        <f>(Table2[[#This Row],[Rank 1Y]]+Table2[[#This Row],[Rank 6M]]+Table2[[#This Row],[Rank Sharpe]])/3</f>
        <v>285.33333333333331</v>
      </c>
    </row>
    <row r="260" spans="1:48" x14ac:dyDescent="0.3">
      <c r="A260" t="s">
        <v>1812</v>
      </c>
      <c r="B260" t="s">
        <v>1813</v>
      </c>
      <c r="C260" t="s">
        <v>3150</v>
      </c>
      <c r="D260" t="s">
        <v>269</v>
      </c>
      <c r="E260">
        <v>4346.9406950279999</v>
      </c>
      <c r="F260">
        <v>186.98</v>
      </c>
      <c r="G260">
        <v>17.0877994255681</v>
      </c>
      <c r="H260">
        <f>(Table2[[#This Row],[1Y Return vs Nifty]]-AVERAGE(Table2[1Y Return vs Nifty]))/_xlfn.STDEV.P(Table2[1Y Return vs Nifty])</f>
        <v>-1.2625491459926334E-2</v>
      </c>
      <c r="I260">
        <v>5.2518215438209399</v>
      </c>
      <c r="J260">
        <f>(Table2[[#This Row],[1M Return vs Nifty]]-AVERAGE(Table2[1M Return vs Nifty]))/_xlfn.STDEV.P(Table2[1M Return vs Nifty])</f>
        <v>0.16413805333887094</v>
      </c>
      <c r="K260">
        <v>38.125860844864</v>
      </c>
      <c r="L260">
        <f>(Table2[[#This Row],[6M Return vs Nifty]]-AVERAGE(Table2[6M Return vs Nifty]))/_xlfn.STDEV.P(Table2[6M Return vs Nifty])</f>
        <v>1.0580837370004148</v>
      </c>
      <c r="M260">
        <v>5.6408464931274303</v>
      </c>
      <c r="N260">
        <f>(Table2[[#This Row],[1W Return vs Nifty]]-AVERAGE(Table2[1W Return vs Nifty]))/_xlfn.STDEV.P(Table2[1W Return vs Nifty])</f>
        <v>0.34439342822946584</v>
      </c>
      <c r="O260">
        <v>178.67</v>
      </c>
      <c r="P260">
        <v>177.28625826101501</v>
      </c>
      <c r="Q260">
        <v>161.86169316328301</v>
      </c>
      <c r="R260">
        <v>63.173824933377198</v>
      </c>
      <c r="S260" s="1">
        <f>(Table2[[#This Row],[Close Price]]-Table2[[#This Row],[20D EMA]])/Table2[[#This Row],[20D EMA]]</f>
        <v>4.6510326299882478E-2</v>
      </c>
      <c r="T260" s="1">
        <f>(Table2[[#This Row],[Close Price]]-Table2[[#This Row],[50D EMA]])/Table2[[#This Row],[50D EMA]]</f>
        <v>5.4678472173026973E-2</v>
      </c>
      <c r="U260" s="1">
        <f>(Table2[[#This Row],[Close Price]]-Table2[[#This Row],[200D EMA]])/Table2[[#This Row],[200D EMA]]</f>
        <v>0.15518376427323116</v>
      </c>
      <c r="V260">
        <v>0.63990179316031004</v>
      </c>
      <c r="W260">
        <v>179.51</v>
      </c>
      <c r="X260">
        <v>187.5</v>
      </c>
      <c r="Y260">
        <v>169.98</v>
      </c>
      <c r="Z260">
        <v>187.5</v>
      </c>
      <c r="AA260">
        <v>154.5</v>
      </c>
      <c r="AB260">
        <v>199.44</v>
      </c>
      <c r="AC260" s="1">
        <f>(Table2[[#This Row],[Close Price]]/Table2[[#This Row],[Day Low]])-1</f>
        <v>4.1613280597181168E-2</v>
      </c>
      <c r="AD260" s="1">
        <f>(Table2[[#This Row],[Day High]]/Table2[[#This Row],[Close Price]])-1</f>
        <v>2.7810461011874565E-3</v>
      </c>
      <c r="AE260" s="1">
        <f>(Table2[[#This Row],[Close Price]]/Table2[[#This Row],[Current Week Low]])-1</f>
        <v>0.1000117660901283</v>
      </c>
      <c r="AF260" s="1">
        <f>(Table2[[#This Row],[Current Week High]]/Table2[[#This Row],[Close Price]])-1</f>
        <v>2.7810461011874565E-3</v>
      </c>
      <c r="AG260" s="1">
        <f>(Table2[[#This Row],[Close Price]]/Table2[[#This Row],[Current Month Low]])-1</f>
        <v>0.21022653721682838</v>
      </c>
      <c r="AH260" s="1">
        <f>(Table2[[#This Row],[Current Month High]]/Table2[[#This Row],[Close Price]])-1</f>
        <v>6.6638143116910964E-2</v>
      </c>
      <c r="AI260">
        <v>6.6638143116910902</v>
      </c>
      <c r="AJ260">
        <v>66.871932173136898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0.17</v>
      </c>
      <c r="AM260" t="s">
        <v>3188</v>
      </c>
      <c r="AN260">
        <v>2.31</v>
      </c>
      <c r="AO260" t="s">
        <v>3188</v>
      </c>
      <c r="AP260">
        <v>1.7796723750289001E-2</v>
      </c>
      <c r="AQ260">
        <f>(Table2[[#This Row],[Sharpe Ratio]]-AVERAGE(Table2[Sharpe Ratio]))/_xlfn.STDEV.P(Table2[Sharpe Ratio])</f>
        <v>-0.49196768852553691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1.0620220385832884</v>
      </c>
      <c r="AS260">
        <f>_xlfn.RANK.AVG(Table2[[#This Row],[1Y Return vs Nifty Z-Score]],Table2[1Y Return vs Nifty Z-Score])</f>
        <v>305</v>
      </c>
      <c r="AT260">
        <f>_xlfn.RANK.AVG(Table2[[#This Row],[6M Return vs Nifty Z-Score]],Table2[6M Return vs Nifty Z-Score])</f>
        <v>88</v>
      </c>
      <c r="AU260">
        <f>_xlfn.RANK.AVG(Table2[[#This Row],[Sharpe Ratio Z-Score]],Table2[Sharpe Ratio Z-Score])</f>
        <v>463</v>
      </c>
      <c r="AV260">
        <f>(Table2[[#This Row],[Rank 1Y]]+Table2[[#This Row],[Rank 6M]]+Table2[[#This Row],[Rank Sharpe]])/3</f>
        <v>285.33333333333331</v>
      </c>
    </row>
    <row r="261" spans="1:48" x14ac:dyDescent="0.3">
      <c r="A261" t="s">
        <v>884</v>
      </c>
      <c r="B261" t="s">
        <v>885</v>
      </c>
      <c r="C261" t="s">
        <v>3141</v>
      </c>
      <c r="D261" t="s">
        <v>21</v>
      </c>
      <c r="E261">
        <v>17220.917170150002</v>
      </c>
      <c r="F261">
        <v>755.25</v>
      </c>
      <c r="G261">
        <v>23.0726831820804</v>
      </c>
      <c r="H261">
        <f>(Table2[[#This Row],[1Y Return vs Nifty]]-AVERAGE(Table2[1Y Return vs Nifty]))/_xlfn.STDEV.P(Table2[1Y Return vs Nifty])</f>
        <v>0.10325807770340233</v>
      </c>
      <c r="I261">
        <v>11.266772015209099</v>
      </c>
      <c r="J261">
        <f>(Table2[[#This Row],[1M Return vs Nifty]]-AVERAGE(Table2[1M Return vs Nifty]))/_xlfn.STDEV.P(Table2[1M Return vs Nifty])</f>
        <v>0.75666455139724587</v>
      </c>
      <c r="K261">
        <v>14.345295576987199</v>
      </c>
      <c r="L261">
        <f>(Table2[[#This Row],[6M Return vs Nifty]]-AVERAGE(Table2[6M Return vs Nifty]))/_xlfn.STDEV.P(Table2[6M Return vs Nifty])</f>
        <v>0.28087360944910311</v>
      </c>
      <c r="M261">
        <v>4.5455167289602896</v>
      </c>
      <c r="N261">
        <f>(Table2[[#This Row],[1W Return vs Nifty]]-AVERAGE(Table2[1W Return vs Nifty]))/_xlfn.STDEV.P(Table2[1W Return vs Nifty])</f>
        <v>0.13270877140898227</v>
      </c>
      <c r="O261">
        <v>727.93</v>
      </c>
      <c r="P261">
        <v>719.70828612031596</v>
      </c>
      <c r="Q261">
        <v>673.45467352152502</v>
      </c>
      <c r="R261">
        <v>65.8066602564205</v>
      </c>
      <c r="S261" s="1">
        <f>(Table2[[#This Row],[Close Price]]-Table2[[#This Row],[20D EMA]])/Table2[[#This Row],[20D EMA]]</f>
        <v>3.7531081285288495E-2</v>
      </c>
      <c r="T261" s="1">
        <f>(Table2[[#This Row],[Close Price]]-Table2[[#This Row],[50D EMA]])/Table2[[#This Row],[50D EMA]]</f>
        <v>4.9383499627712241E-2</v>
      </c>
      <c r="U261" s="1">
        <f>(Table2[[#This Row],[Close Price]]-Table2[[#This Row],[200D EMA]])/Table2[[#This Row],[200D EMA]]</f>
        <v>0.12145632021642007</v>
      </c>
      <c r="V261">
        <v>0.65455148163514099</v>
      </c>
      <c r="W261">
        <v>751.2</v>
      </c>
      <c r="X261">
        <v>772.3</v>
      </c>
      <c r="Y261">
        <v>722.65</v>
      </c>
      <c r="Z261">
        <v>775</v>
      </c>
      <c r="AA261">
        <v>682.1</v>
      </c>
      <c r="AB261">
        <v>775</v>
      </c>
      <c r="AC261" s="1">
        <f>(Table2[[#This Row],[Close Price]]/Table2[[#This Row],[Day Low]])-1</f>
        <v>5.3913738019168989E-3</v>
      </c>
      <c r="AD261" s="1">
        <f>(Table2[[#This Row],[Day High]]/Table2[[#This Row],[Close Price]])-1</f>
        <v>2.2575306190003142E-2</v>
      </c>
      <c r="AE261" s="1">
        <f>(Table2[[#This Row],[Close Price]]/Table2[[#This Row],[Current Week Low]])-1</f>
        <v>4.5111741506953518E-2</v>
      </c>
      <c r="AF261" s="1">
        <f>(Table2[[#This Row],[Current Week High]]/Table2[[#This Row],[Close Price]])-1</f>
        <v>2.6150281363786831E-2</v>
      </c>
      <c r="AG261" s="1">
        <f>(Table2[[#This Row],[Close Price]]/Table2[[#This Row],[Current Month Low]])-1</f>
        <v>0.10724233983286902</v>
      </c>
      <c r="AH261" s="1">
        <f>(Table2[[#This Row],[Current Month High]]/Table2[[#This Row],[Close Price]])-1</f>
        <v>2.6150281363786831E-2</v>
      </c>
      <c r="AI261">
        <v>11.155246607083701</v>
      </c>
      <c r="AJ261">
        <v>46.935797665369599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-0.05</v>
      </c>
      <c r="AM261" t="s">
        <v>3189</v>
      </c>
      <c r="AN261">
        <v>1.61</v>
      </c>
      <c r="AO261" t="s">
        <v>3188</v>
      </c>
      <c r="AP261">
        <v>5.4852497573487001E-2</v>
      </c>
      <c r="AQ261">
        <f>(Table2[[#This Row],[Sharpe Ratio]]-AVERAGE(Table2[Sharpe Ratio]))/_xlfn.STDEV.P(Table2[Sharpe Ratio])</f>
        <v>-6.2129530441674199E-2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1.2113754795170595</v>
      </c>
      <c r="AS261">
        <f>_xlfn.RANK.AVG(Table2[[#This Row],[1Y Return vs Nifty Z-Score]],Table2[1Y Return vs Nifty Z-Score])</f>
        <v>273</v>
      </c>
      <c r="AT261">
        <f>_xlfn.RANK.AVG(Table2[[#This Row],[6M Return vs Nifty Z-Score]],Table2[6M Return vs Nifty Z-Score])</f>
        <v>213</v>
      </c>
      <c r="AU261">
        <f>_xlfn.RANK.AVG(Table2[[#This Row],[Sharpe Ratio Z-Score]],Table2[Sharpe Ratio Z-Score])</f>
        <v>376</v>
      </c>
      <c r="AV261">
        <f>(Table2[[#This Row],[Rank 1Y]]+Table2[[#This Row],[Rank 6M]]+Table2[[#This Row],[Rank Sharpe]])/3</f>
        <v>287.33333333333331</v>
      </c>
    </row>
    <row r="262" spans="1:48" x14ac:dyDescent="0.3">
      <c r="A262" t="s">
        <v>858</v>
      </c>
      <c r="B262" t="s">
        <v>859</v>
      </c>
      <c r="C262" t="s">
        <v>3150</v>
      </c>
      <c r="D262" t="s">
        <v>776</v>
      </c>
      <c r="E262">
        <v>17655.185775000002</v>
      </c>
      <c r="F262">
        <v>4239.5</v>
      </c>
      <c r="G262">
        <v>53.787661527783499</v>
      </c>
      <c r="H262">
        <f>(Table2[[#This Row],[1Y Return vs Nifty]]-AVERAGE(Table2[1Y Return vs Nifty]))/_xlfn.STDEV.P(Table2[1Y Return vs Nifty])</f>
        <v>0.6979832991584386</v>
      </c>
      <c r="I262">
        <v>14.2178900869334</v>
      </c>
      <c r="J262">
        <f>(Table2[[#This Row],[1M Return vs Nifty]]-AVERAGE(Table2[1M Return vs Nifty]))/_xlfn.STDEV.P(Table2[1M Return vs Nifty])</f>
        <v>1.0473761149775906</v>
      </c>
      <c r="K262">
        <v>-11.0811960505103</v>
      </c>
      <c r="L262">
        <f>(Table2[[#This Row],[6M Return vs Nifty]]-AVERAGE(Table2[6M Return vs Nifty]))/_xlfn.STDEV.P(Table2[6M Return vs Nifty])</f>
        <v>-0.55012963115444036</v>
      </c>
      <c r="M262">
        <v>12.9053755989398</v>
      </c>
      <c r="N262">
        <f>(Table2[[#This Row],[1W Return vs Nifty]]-AVERAGE(Table2[1W Return vs Nifty]))/_xlfn.STDEV.P(Table2[1W Return vs Nifty])</f>
        <v>1.7483444583519785</v>
      </c>
      <c r="O262">
        <v>3987.24</v>
      </c>
      <c r="P262">
        <v>3944.0878092366602</v>
      </c>
      <c r="Q262">
        <v>3723.6156034136202</v>
      </c>
      <c r="R262">
        <v>70.915167176779804</v>
      </c>
      <c r="S262" s="1">
        <f>(Table2[[#This Row],[Close Price]]-Table2[[#This Row],[20D EMA]])/Table2[[#This Row],[20D EMA]]</f>
        <v>6.3266821159498859E-2</v>
      </c>
      <c r="T262" s="1">
        <f>(Table2[[#This Row],[Close Price]]-Table2[[#This Row],[50D EMA]])/Table2[[#This Row],[50D EMA]]</f>
        <v>7.490000351196896E-2</v>
      </c>
      <c r="U262" s="1">
        <f>(Table2[[#This Row],[Close Price]]-Table2[[#This Row],[200D EMA]])/Table2[[#This Row],[200D EMA]]</f>
        <v>0.1385439453292234</v>
      </c>
      <c r="V262">
        <v>1.06841818094667</v>
      </c>
      <c r="W262">
        <v>4212.1499999999996</v>
      </c>
      <c r="X262">
        <v>4322.5</v>
      </c>
      <c r="Y262">
        <v>3875</v>
      </c>
      <c r="Z262">
        <v>4339</v>
      </c>
      <c r="AA262">
        <v>3634</v>
      </c>
      <c r="AB262">
        <v>4349</v>
      </c>
      <c r="AC262" s="1">
        <f>(Table2[[#This Row],[Close Price]]/Table2[[#This Row],[Day Low]])-1</f>
        <v>6.4931210901797431E-3</v>
      </c>
      <c r="AD262" s="1">
        <f>(Table2[[#This Row],[Day High]]/Table2[[#This Row],[Close Price]])-1</f>
        <v>1.9577780398631894E-2</v>
      </c>
      <c r="AE262" s="1">
        <f>(Table2[[#This Row],[Close Price]]/Table2[[#This Row],[Current Week Low]])-1</f>
        <v>9.4064516129032327E-2</v>
      </c>
      <c r="AF262" s="1">
        <f>(Table2[[#This Row],[Current Week High]]/Table2[[#This Row],[Close Price]])-1</f>
        <v>2.3469748791131062E-2</v>
      </c>
      <c r="AG262" s="1">
        <f>(Table2[[#This Row],[Close Price]]/Table2[[#This Row],[Current Month Low]])-1</f>
        <v>0.16662080352228958</v>
      </c>
      <c r="AH262" s="1">
        <f>(Table2[[#This Row],[Current Month High]]/Table2[[#This Row],[Close Price]])-1</f>
        <v>2.5828517513857729E-2</v>
      </c>
      <c r="AI262">
        <v>29.4492275032433</v>
      </c>
      <c r="AJ262">
        <v>77.9694813508805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0.15</v>
      </c>
      <c r="AM262" t="s">
        <v>3188</v>
      </c>
      <c r="AN262">
        <v>3.54</v>
      </c>
      <c r="AO262" t="s">
        <v>3188</v>
      </c>
      <c r="AP262">
        <v>0.105443121576643</v>
      </c>
      <c r="AQ262">
        <f>(Table2[[#This Row],[Sharpe Ratio]]-AVERAGE(Table2[Sharpe Ratio]))/_xlfn.STDEV.P(Table2[Sharpe Ratio])</f>
        <v>0.52470966880387848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3.4682839101374459</v>
      </c>
      <c r="AS262">
        <f>_xlfn.RANK.AVG(Table2[[#This Row],[1Y Return vs Nifty Z-Score]],Table2[1Y Return vs Nifty Z-Score])</f>
        <v>132</v>
      </c>
      <c r="AT262">
        <f>_xlfn.RANK.AVG(Table2[[#This Row],[6M Return vs Nifty Z-Score]],Table2[6M Return vs Nifty Z-Score])</f>
        <v>514</v>
      </c>
      <c r="AU262">
        <f>_xlfn.RANK.AVG(Table2[[#This Row],[Sharpe Ratio Z-Score]],Table2[Sharpe Ratio Z-Score])</f>
        <v>217</v>
      </c>
      <c r="AV262">
        <f>(Table2[[#This Row],[Rank 1Y]]+Table2[[#This Row],[Rank 6M]]+Table2[[#This Row],[Rank Sharpe]])/3</f>
        <v>287.66666666666669</v>
      </c>
    </row>
    <row r="263" spans="1:48" x14ac:dyDescent="0.3">
      <c r="A263" t="s">
        <v>1304</v>
      </c>
      <c r="B263" t="s">
        <v>1305</v>
      </c>
      <c r="C263" t="s">
        <v>3151</v>
      </c>
      <c r="D263" t="s">
        <v>85</v>
      </c>
      <c r="E263">
        <v>8948.5740504799996</v>
      </c>
      <c r="F263">
        <v>1151.3499999999999</v>
      </c>
      <c r="G263">
        <v>39.180130508144501</v>
      </c>
      <c r="H263">
        <f>(Table2[[#This Row],[1Y Return vs Nifty]]-AVERAGE(Table2[1Y Return vs Nifty]))/_xlfn.STDEV.P(Table2[1Y Return vs Nifty])</f>
        <v>0.41514191073918039</v>
      </c>
      <c r="I263">
        <v>3.5511079116267901</v>
      </c>
      <c r="J263">
        <f>(Table2[[#This Row],[1M Return vs Nifty]]-AVERAGE(Table2[1M Return vs Nifty]))/_xlfn.STDEV.P(Table2[1M Return vs Nifty])</f>
        <v>-3.3974729264970786E-3</v>
      </c>
      <c r="K263">
        <v>23.725504566347499</v>
      </c>
      <c r="L263">
        <f>(Table2[[#This Row],[6M Return vs Nifty]]-AVERAGE(Table2[6M Return vs Nifty]))/_xlfn.STDEV.P(Table2[6M Return vs Nifty])</f>
        <v>0.58744300100711933</v>
      </c>
      <c r="M263">
        <v>2.3679349769543498</v>
      </c>
      <c r="N263">
        <f>(Table2[[#This Row],[1W Return vs Nifty]]-AVERAGE(Table2[1W Return vs Nifty]))/_xlfn.STDEV.P(Table2[1W Return vs Nifty])</f>
        <v>-0.28813311653371121</v>
      </c>
      <c r="O263">
        <v>1157.5</v>
      </c>
      <c r="P263">
        <v>1193.7988067317399</v>
      </c>
      <c r="Q263">
        <v>1035.21624740836</v>
      </c>
      <c r="R263">
        <v>53.037109431744902</v>
      </c>
      <c r="S263" s="1">
        <f>(Table2[[#This Row],[Close Price]]-Table2[[#This Row],[20D EMA]])/Table2[[#This Row],[20D EMA]]</f>
        <v>-5.3131749460043984E-3</v>
      </c>
      <c r="T263" s="1">
        <f>(Table2[[#This Row],[Close Price]]-Table2[[#This Row],[50D EMA]])/Table2[[#This Row],[50D EMA]]</f>
        <v>-3.5557756040946277E-2</v>
      </c>
      <c r="U263" s="1">
        <f>(Table2[[#This Row],[Close Price]]-Table2[[#This Row],[200D EMA]])/Table2[[#This Row],[200D EMA]]</f>
        <v>0.11218308530452267</v>
      </c>
      <c r="V263">
        <v>0.55089108257389596</v>
      </c>
      <c r="W263">
        <v>1137.1500000000001</v>
      </c>
      <c r="X263">
        <v>1157</v>
      </c>
      <c r="Y263">
        <v>1122.5999999999999</v>
      </c>
      <c r="Z263">
        <v>1177</v>
      </c>
      <c r="AA263">
        <v>1016.05</v>
      </c>
      <c r="AB263">
        <v>1247.7</v>
      </c>
      <c r="AC263" s="1">
        <f>(Table2[[#This Row],[Close Price]]/Table2[[#This Row],[Day Low]])-1</f>
        <v>1.2487358747746313E-2</v>
      </c>
      <c r="AD263" s="1">
        <f>(Table2[[#This Row],[Day High]]/Table2[[#This Row],[Close Price]])-1</f>
        <v>4.9072827550267206E-3</v>
      </c>
      <c r="AE263" s="1">
        <f>(Table2[[#This Row],[Close Price]]/Table2[[#This Row],[Current Week Low]])-1</f>
        <v>2.5610190628897245E-2</v>
      </c>
      <c r="AF263" s="1">
        <f>(Table2[[#This Row],[Current Week High]]/Table2[[#This Row],[Close Price]])-1</f>
        <v>2.2278195162200864E-2</v>
      </c>
      <c r="AG263" s="1">
        <f>(Table2[[#This Row],[Close Price]]/Table2[[#This Row],[Current Month Low]])-1</f>
        <v>0.13316273805422951</v>
      </c>
      <c r="AH263" s="1">
        <f>(Table2[[#This Row],[Current Month High]]/Table2[[#This Row],[Close Price]])-1</f>
        <v>8.3684370521561746E-2</v>
      </c>
      <c r="AI263">
        <v>34.103443783384698</v>
      </c>
      <c r="AJ263">
        <v>68.968300557675306</v>
      </c>
      <c r="AK263" t="str">
        <f>IF(AND(Table2[[#This Row],[20D EMA]]&gt;Table2[[#This Row],[50D EMA]],Table2[[#This Row],[50D EMA]]&gt;Table2[[#This Row],[200D EMA]]),"Uptrend","Downtrend/NoTrend")</f>
        <v>Downtrend/NoTrend</v>
      </c>
      <c r="AL263">
        <v>-0.01</v>
      </c>
      <c r="AM263" t="s">
        <v>3189</v>
      </c>
      <c r="AN263">
        <v>2.2000000000000002</v>
      </c>
      <c r="AO263" t="s">
        <v>3188</v>
      </c>
      <c r="AQ263">
        <f>(Table2[[#This Row],[Sharpe Ratio]]-AVERAGE(Table2[Sharpe Ratio]))/_xlfn.STDEV.P(Table2[Sharpe Ratio])</f>
        <v>-0.698405448893197</v>
      </c>
      <c r="AR2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3">
        <f>_xlfn.RANK.AVG(Table2[[#This Row],[1Y Return vs Nifty Z-Score]],Table2[1Y Return vs Nifty Z-Score])</f>
        <v>184</v>
      </c>
      <c r="AT263">
        <f>_xlfn.RANK.AVG(Table2[[#This Row],[6M Return vs Nifty Z-Score]],Table2[6M Return vs Nifty Z-Score])</f>
        <v>145</v>
      </c>
      <c r="AU263">
        <f>_xlfn.RANK.AVG(Table2[[#This Row],[Sharpe Ratio Z-Score]],Table2[Sharpe Ratio Z-Score])</f>
        <v>538</v>
      </c>
      <c r="AV263">
        <f>(Table2[[#This Row],[Rank 1Y]]+Table2[[#This Row],[Rank 6M]]+Table2[[#This Row],[Rank Sharpe]])/3</f>
        <v>289</v>
      </c>
    </row>
    <row r="264" spans="1:48" x14ac:dyDescent="0.3">
      <c r="A264" t="s">
        <v>409</v>
      </c>
      <c r="B264" t="s">
        <v>410</v>
      </c>
      <c r="C264" t="s">
        <v>3152</v>
      </c>
      <c r="D264" t="s">
        <v>117</v>
      </c>
      <c r="E264">
        <v>56279.938252159998</v>
      </c>
      <c r="F264">
        <v>683.2</v>
      </c>
      <c r="G264">
        <v>15.491274340106701</v>
      </c>
      <c r="H264">
        <f>(Table2[[#This Row],[1Y Return vs Nifty]]-AVERAGE(Table2[1Y Return vs Nifty]))/_xlfn.STDEV.P(Table2[1Y Return vs Nifty])</f>
        <v>-4.3538543858102026E-2</v>
      </c>
      <c r="I264">
        <v>5.9867245639872602</v>
      </c>
      <c r="J264">
        <f>(Table2[[#This Row],[1M Return vs Nifty]]-AVERAGE(Table2[1M Return vs Nifty]))/_xlfn.STDEV.P(Table2[1M Return vs Nifty])</f>
        <v>0.23653258343899622</v>
      </c>
      <c r="K264">
        <v>-8.4677696463350305</v>
      </c>
      <c r="L264">
        <f>(Table2[[#This Row],[6M Return vs Nifty]]-AVERAGE(Table2[6M Return vs Nifty]))/_xlfn.STDEV.P(Table2[6M Return vs Nifty])</f>
        <v>-0.46471612453444494</v>
      </c>
      <c r="M264">
        <v>4.2313975415739398</v>
      </c>
      <c r="N264">
        <f>(Table2[[#This Row],[1W Return vs Nifty]]-AVERAGE(Table2[1W Return vs Nifty]))/_xlfn.STDEV.P(Table2[1W Return vs Nifty])</f>
        <v>7.200174549047357E-2</v>
      </c>
      <c r="O264">
        <v>690.38</v>
      </c>
      <c r="P264">
        <v>709.11898218716101</v>
      </c>
      <c r="Q264">
        <v>688.72494247738302</v>
      </c>
      <c r="R264">
        <v>47.020255252011196</v>
      </c>
      <c r="S264" s="1">
        <f>(Table2[[#This Row],[Close Price]]-Table2[[#This Row],[20D EMA]])/Table2[[#This Row],[20D EMA]]</f>
        <v>-1.0400069526927127E-2</v>
      </c>
      <c r="T264" s="1">
        <f>(Table2[[#This Row],[Close Price]]-Table2[[#This Row],[50D EMA]])/Table2[[#This Row],[50D EMA]]</f>
        <v>-3.6550963714464563E-2</v>
      </c>
      <c r="U264" s="1">
        <f>(Table2[[#This Row],[Close Price]]-Table2[[#This Row],[200D EMA]])/Table2[[#This Row],[200D EMA]]</f>
        <v>-8.0219869161547198E-3</v>
      </c>
      <c r="V264">
        <v>0.739213737707348</v>
      </c>
      <c r="W264">
        <v>676</v>
      </c>
      <c r="X264">
        <v>698.65</v>
      </c>
      <c r="Y264">
        <v>663.6</v>
      </c>
      <c r="Z264">
        <v>702.95</v>
      </c>
      <c r="AA264">
        <v>653.79999999999995</v>
      </c>
      <c r="AB264">
        <v>727.9</v>
      </c>
      <c r="AC264" s="1">
        <f>(Table2[[#This Row],[Close Price]]/Table2[[#This Row],[Day Low]])-1</f>
        <v>1.0650887573964596E-2</v>
      </c>
      <c r="AD264" s="1">
        <f>(Table2[[#This Row],[Day High]]/Table2[[#This Row],[Close Price]])-1</f>
        <v>2.2614168618266817E-2</v>
      </c>
      <c r="AE264" s="1">
        <f>(Table2[[#This Row],[Close Price]]/Table2[[#This Row],[Current Week Low]])-1</f>
        <v>2.9535864978903037E-2</v>
      </c>
      <c r="AF264" s="1">
        <f>(Table2[[#This Row],[Current Week High]]/Table2[[#This Row],[Close Price]])-1</f>
        <v>2.8908079625292737E-2</v>
      </c>
      <c r="AG264" s="1">
        <f>(Table2[[#This Row],[Close Price]]/Table2[[#This Row],[Current Month Low]])-1</f>
        <v>4.4967880085653222E-2</v>
      </c>
      <c r="AH264" s="1">
        <f>(Table2[[#This Row],[Current Month High]]/Table2[[#This Row],[Close Price]])-1</f>
        <v>6.5427400468383912E-2</v>
      </c>
      <c r="AI264">
        <v>24.1217798594847</v>
      </c>
      <c r="AJ264">
        <v>38.692651238327201</v>
      </c>
      <c r="AK264" t="str">
        <f>IF(AND(Table2[[#This Row],[20D EMA]]&gt;Table2[[#This Row],[50D EMA]],Table2[[#This Row],[50D EMA]]&gt;Table2[[#This Row],[200D EMA]]),"Uptrend","Downtrend/NoTrend")</f>
        <v>Downtrend/NoTrend</v>
      </c>
      <c r="AL264">
        <v>-7.0000000000000007E-2</v>
      </c>
      <c r="AM264" t="s">
        <v>3189</v>
      </c>
      <c r="AN264">
        <v>-3.1</v>
      </c>
      <c r="AO264" t="s">
        <v>3189</v>
      </c>
      <c r="AP264">
        <v>0.16730404942916199</v>
      </c>
      <c r="AQ264">
        <f>(Table2[[#This Row],[Sharpe Ratio]]-AVERAGE(Table2[Sharpe Ratio]))/_xlfn.STDEV.P(Table2[Sharpe Ratio])</f>
        <v>1.242281710676588</v>
      </c>
      <c r="AR2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4">
        <f>_xlfn.RANK.AVG(Table2[[#This Row],[1Y Return vs Nifty Z-Score]],Table2[1Y Return vs Nifty Z-Score])</f>
        <v>317</v>
      </c>
      <c r="AT264">
        <f>_xlfn.RANK.AVG(Table2[[#This Row],[6M Return vs Nifty Z-Score]],Table2[6M Return vs Nifty Z-Score])</f>
        <v>480</v>
      </c>
      <c r="AU264">
        <f>_xlfn.RANK.AVG(Table2[[#This Row],[Sharpe Ratio Z-Score]],Table2[Sharpe Ratio Z-Score])</f>
        <v>76</v>
      </c>
      <c r="AV264">
        <f>(Table2[[#This Row],[Rank 1Y]]+Table2[[#This Row],[Rank 6M]]+Table2[[#This Row],[Rank Sharpe]])/3</f>
        <v>291</v>
      </c>
    </row>
    <row r="265" spans="1:48" x14ac:dyDescent="0.3">
      <c r="A265" t="s">
        <v>1565</v>
      </c>
      <c r="B265" t="s">
        <v>1566</v>
      </c>
      <c r="C265" t="s">
        <v>3147</v>
      </c>
      <c r="D265" t="s">
        <v>213</v>
      </c>
      <c r="E265">
        <v>6366.2994208</v>
      </c>
      <c r="F265">
        <v>443.2</v>
      </c>
      <c r="G265">
        <v>-12.7195743003135</v>
      </c>
      <c r="H265">
        <f>(Table2[[#This Row],[1Y Return vs Nifty]]-AVERAGE(Table2[1Y Return vs Nifty]))/_xlfn.STDEV.P(Table2[1Y Return vs Nifty])</f>
        <v>-0.58977702777536467</v>
      </c>
      <c r="I265">
        <v>3.3573481116230699</v>
      </c>
      <c r="J265">
        <f>(Table2[[#This Row],[1M Return vs Nifty]]-AVERAGE(Table2[1M Return vs Nifty]))/_xlfn.STDEV.P(Table2[1M Return vs Nifty])</f>
        <v>-2.2484548756433131E-2</v>
      </c>
      <c r="K265">
        <v>13.469018856169299</v>
      </c>
      <c r="L265">
        <f>(Table2[[#This Row],[6M Return vs Nifty]]-AVERAGE(Table2[6M Return vs Nifty]))/_xlfn.STDEV.P(Table2[6M Return vs Nifty])</f>
        <v>0.25223462907645822</v>
      </c>
      <c r="M265">
        <v>4.7850957775450897</v>
      </c>
      <c r="N265">
        <f>(Table2[[#This Row],[1W Return vs Nifty]]-AVERAGE(Table2[1W Return vs Nifty]))/_xlfn.STDEV.P(Table2[1W Return vs Nifty])</f>
        <v>0.17901008662943907</v>
      </c>
      <c r="O265">
        <v>439.93</v>
      </c>
      <c r="P265">
        <v>455.27898662326203</v>
      </c>
      <c r="Q265">
        <v>433.29462411275199</v>
      </c>
      <c r="R265">
        <v>56.639010619980098</v>
      </c>
      <c r="S265" s="1">
        <f>(Table2[[#This Row],[Close Price]]-Table2[[#This Row],[20D EMA]])/Table2[[#This Row],[20D EMA]]</f>
        <v>7.4330007046575176E-3</v>
      </c>
      <c r="T265" s="1">
        <f>(Table2[[#This Row],[Close Price]]-Table2[[#This Row],[50D EMA]])/Table2[[#This Row],[50D EMA]]</f>
        <v>-2.6530955695649661E-2</v>
      </c>
      <c r="U265" s="1">
        <f>(Table2[[#This Row],[Close Price]]-Table2[[#This Row],[200D EMA]])/Table2[[#This Row],[200D EMA]]</f>
        <v>2.2860601853833342E-2</v>
      </c>
      <c r="V265">
        <v>0.433151892796591</v>
      </c>
      <c r="W265">
        <v>438</v>
      </c>
      <c r="X265">
        <v>444.4</v>
      </c>
      <c r="Y265">
        <v>428</v>
      </c>
      <c r="Z265">
        <v>455.65</v>
      </c>
      <c r="AA265">
        <v>405.05</v>
      </c>
      <c r="AB265">
        <v>470.1</v>
      </c>
      <c r="AC265" s="1">
        <f>(Table2[[#This Row],[Close Price]]/Table2[[#This Row],[Day Low]])-1</f>
        <v>1.1872146118721449E-2</v>
      </c>
      <c r="AD265" s="1">
        <f>(Table2[[#This Row],[Day High]]/Table2[[#This Row],[Close Price]])-1</f>
        <v>2.7075812274368616E-3</v>
      </c>
      <c r="AE265" s="1">
        <f>(Table2[[#This Row],[Close Price]]/Table2[[#This Row],[Current Week Low]])-1</f>
        <v>3.5514018691588767E-2</v>
      </c>
      <c r="AF265" s="1">
        <f>(Table2[[#This Row],[Current Week High]]/Table2[[#This Row],[Close Price]])-1</f>
        <v>2.8091155234656995E-2</v>
      </c>
      <c r="AG265" s="1">
        <f>(Table2[[#This Row],[Close Price]]/Table2[[#This Row],[Current Month Low]])-1</f>
        <v>9.4185902974941227E-2</v>
      </c>
      <c r="AH265" s="1">
        <f>(Table2[[#This Row],[Current Month High]]/Table2[[#This Row],[Close Price]])-1</f>
        <v>6.0694945848375426E-2</v>
      </c>
      <c r="AI265">
        <v>26.252256317689501</v>
      </c>
      <c r="AJ265">
        <v>63.211194991714201</v>
      </c>
      <c r="AK265" t="str">
        <f>IF(AND(Table2[[#This Row],[20D EMA]]&gt;Table2[[#This Row],[50D EMA]],Table2[[#This Row],[50D EMA]]&gt;Table2[[#This Row],[200D EMA]]),"Uptrend","Downtrend/NoTrend")</f>
        <v>Downtrend/NoTrend</v>
      </c>
      <c r="AL265">
        <v>-0.08</v>
      </c>
      <c r="AM265" t="s">
        <v>3189</v>
      </c>
      <c r="AN265">
        <v>0.49</v>
      </c>
      <c r="AO265" t="s">
        <v>3188</v>
      </c>
      <c r="AP265">
        <v>0.13484675616482</v>
      </c>
      <c r="AQ265">
        <f>(Table2[[#This Row],[Sharpe Ratio]]-AVERAGE(Table2[Sharpe Ratio]))/_xlfn.STDEV.P(Table2[Sharpe Ratio])</f>
        <v>0.86578483276228702</v>
      </c>
      <c r="AR2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5">
        <f>_xlfn.RANK.AVG(Table2[[#This Row],[1Y Return vs Nifty Z-Score]],Table2[1Y Return vs Nifty Z-Score])</f>
        <v>518</v>
      </c>
      <c r="AT265">
        <f>_xlfn.RANK.AVG(Table2[[#This Row],[6M Return vs Nifty Z-Score]],Table2[6M Return vs Nifty Z-Score])</f>
        <v>221</v>
      </c>
      <c r="AU265">
        <f>_xlfn.RANK.AVG(Table2[[#This Row],[Sharpe Ratio Z-Score]],Table2[Sharpe Ratio Z-Score])</f>
        <v>137</v>
      </c>
      <c r="AV265">
        <f>(Table2[[#This Row],[Rank 1Y]]+Table2[[#This Row],[Rank 6M]]+Table2[[#This Row],[Rank Sharpe]])/3</f>
        <v>292</v>
      </c>
    </row>
    <row r="266" spans="1:48" x14ac:dyDescent="0.3">
      <c r="A266" t="s">
        <v>327</v>
      </c>
      <c r="B266" t="s">
        <v>328</v>
      </c>
      <c r="C266" t="s">
        <v>3144</v>
      </c>
      <c r="D266" t="s">
        <v>195</v>
      </c>
      <c r="E266">
        <v>78597.048585149998</v>
      </c>
      <c r="F266">
        <v>2889.75</v>
      </c>
      <c r="G266">
        <v>15.818417607154</v>
      </c>
      <c r="H266">
        <f>(Table2[[#This Row],[1Y Return vs Nifty]]-AVERAGE(Table2[1Y Return vs Nifty]))/_xlfn.STDEV.P(Table2[1Y Return vs Nifty])</f>
        <v>-3.720416361689155E-2</v>
      </c>
      <c r="I266">
        <v>-1.9676709850059499</v>
      </c>
      <c r="J266">
        <f>(Table2[[#This Row],[1M Return vs Nifty]]-AVERAGE(Table2[1M Return vs Nifty]))/_xlfn.STDEV.P(Table2[1M Return vs Nifty])</f>
        <v>-0.54704662660366576</v>
      </c>
      <c r="K266">
        <v>5.3011071618044401</v>
      </c>
      <c r="L266">
        <f>(Table2[[#This Row],[6M Return vs Nifty]]-AVERAGE(Table2[6M Return vs Nifty]))/_xlfn.STDEV.P(Table2[6M Return vs Nifty])</f>
        <v>-1.4713764214276562E-2</v>
      </c>
      <c r="M266">
        <v>10.217376857245</v>
      </c>
      <c r="N266">
        <f>(Table2[[#This Row],[1W Return vs Nifty]]-AVERAGE(Table2[1W Return vs Nifty]))/_xlfn.STDEV.P(Table2[1W Return vs Nifty])</f>
        <v>1.2288588113950423</v>
      </c>
      <c r="O266">
        <v>2936.65</v>
      </c>
      <c r="P266">
        <v>3131.4617909575099</v>
      </c>
      <c r="Q266">
        <v>3012.42524247045</v>
      </c>
      <c r="R266">
        <v>49.004896032062703</v>
      </c>
      <c r="S266" s="1">
        <f>(Table2[[#This Row],[Close Price]]-Table2[[#This Row],[20D EMA]])/Table2[[#This Row],[20D EMA]]</f>
        <v>-1.5970578720651111E-2</v>
      </c>
      <c r="T266" s="1">
        <f>(Table2[[#This Row],[Close Price]]-Table2[[#This Row],[50D EMA]])/Table2[[#This Row],[50D EMA]]</f>
        <v>-7.7188165493662794E-2</v>
      </c>
      <c r="U266" s="1">
        <f>(Table2[[#This Row],[Close Price]]-Table2[[#This Row],[200D EMA]])/Table2[[#This Row],[200D EMA]]</f>
        <v>-4.0723082764319719E-2</v>
      </c>
      <c r="V266">
        <v>1.2888915300156001</v>
      </c>
      <c r="W266">
        <v>2880.15</v>
      </c>
      <c r="X266">
        <v>2999</v>
      </c>
      <c r="Y266">
        <v>2743.8</v>
      </c>
      <c r="Z266">
        <v>3115</v>
      </c>
      <c r="AA266">
        <v>2668.85</v>
      </c>
      <c r="AB266">
        <v>3115</v>
      </c>
      <c r="AC266" s="1">
        <f>(Table2[[#This Row],[Close Price]]/Table2[[#This Row],[Day Low]])-1</f>
        <v>3.3331597312640238E-3</v>
      </c>
      <c r="AD266" s="1">
        <f>(Table2[[#This Row],[Day High]]/Table2[[#This Row],[Close Price]])-1</f>
        <v>3.780603858465259E-2</v>
      </c>
      <c r="AE266" s="1">
        <f>(Table2[[#This Row],[Close Price]]/Table2[[#This Row],[Current Week Low]])-1</f>
        <v>5.3192652525694273E-2</v>
      </c>
      <c r="AF266" s="1">
        <f>(Table2[[#This Row],[Current Week High]]/Table2[[#This Row],[Close Price]])-1</f>
        <v>7.7947919370187746E-2</v>
      </c>
      <c r="AG266" s="1">
        <f>(Table2[[#This Row],[Close Price]]/Table2[[#This Row],[Current Month Low]])-1</f>
        <v>8.2769732281694486E-2</v>
      </c>
      <c r="AH266" s="1">
        <f>(Table2[[#This Row],[Current Month High]]/Table2[[#This Row],[Close Price]])-1</f>
        <v>7.7947919370187746E-2</v>
      </c>
      <c r="AI266">
        <v>34.613720910113301</v>
      </c>
      <c r="AJ266">
        <v>34.622999697188497</v>
      </c>
      <c r="AK266" t="str">
        <f>IF(AND(Table2[[#This Row],[20D EMA]]&gt;Table2[[#This Row],[50D EMA]],Table2[[#This Row],[50D EMA]]&gt;Table2[[#This Row],[200D EMA]]),"Uptrend","Downtrend/NoTrend")</f>
        <v>Downtrend/NoTrend</v>
      </c>
      <c r="AL266">
        <v>-0.12</v>
      </c>
      <c r="AM266" t="s">
        <v>3189</v>
      </c>
      <c r="AN266">
        <v>0.6</v>
      </c>
      <c r="AO266" t="s">
        <v>3188</v>
      </c>
      <c r="AP266">
        <v>9.0775952554483993E-2</v>
      </c>
      <c r="AQ266">
        <f>(Table2[[#This Row],[Sharpe Ratio]]-AVERAGE(Table2[Sharpe Ratio]))/_xlfn.STDEV.P(Table2[Sharpe Ratio])</f>
        <v>0.35457399853371108</v>
      </c>
      <c r="AR2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6">
        <f>_xlfn.RANK.AVG(Table2[[#This Row],[1Y Return vs Nifty Z-Score]],Table2[1Y Return vs Nifty Z-Score])</f>
        <v>314</v>
      </c>
      <c r="AT266">
        <f>_xlfn.RANK.AVG(Table2[[#This Row],[6M Return vs Nifty Z-Score]],Table2[6M Return vs Nifty Z-Score])</f>
        <v>304</v>
      </c>
      <c r="AU266">
        <f>_xlfn.RANK.AVG(Table2[[#This Row],[Sharpe Ratio Z-Score]],Table2[Sharpe Ratio Z-Score])</f>
        <v>259</v>
      </c>
      <c r="AV266">
        <f>(Table2[[#This Row],[Rank 1Y]]+Table2[[#This Row],[Rank 6M]]+Table2[[#This Row],[Rank Sharpe]])/3</f>
        <v>292.33333333333331</v>
      </c>
    </row>
    <row r="267" spans="1:48" x14ac:dyDescent="0.3">
      <c r="A267" t="s">
        <v>491</v>
      </c>
      <c r="B267" t="s">
        <v>492</v>
      </c>
      <c r="C267" t="s">
        <v>3156</v>
      </c>
      <c r="D267" t="s">
        <v>493</v>
      </c>
      <c r="E267">
        <v>43469.841999999997</v>
      </c>
      <c r="F267">
        <v>3957.2</v>
      </c>
      <c r="G267">
        <v>13.545880274444899</v>
      </c>
      <c r="H267">
        <f>(Table2[[#This Row],[1Y Return vs Nifty]]-AVERAGE(Table2[1Y Return vs Nifty]))/_xlfn.STDEV.P(Table2[1Y Return vs Nifty])</f>
        <v>-8.1206645183001205E-2</v>
      </c>
      <c r="I267">
        <v>-3.1236380054506001</v>
      </c>
      <c r="J267">
        <f>(Table2[[#This Row],[1M Return vs Nifty]]-AVERAGE(Table2[1M Return vs Nifty]))/_xlfn.STDEV.P(Table2[1M Return vs Nifty])</f>
        <v>-0.66091973225152789</v>
      </c>
      <c r="K267">
        <v>22.175180947474502</v>
      </c>
      <c r="L267">
        <f>(Table2[[#This Row],[6M Return vs Nifty]]-AVERAGE(Table2[6M Return vs Nifty]))/_xlfn.STDEV.P(Table2[6M Return vs Nifty])</f>
        <v>0.53677443177854278</v>
      </c>
      <c r="M267">
        <v>3.0454616687262899</v>
      </c>
      <c r="N267">
        <f>(Table2[[#This Row],[1W Return vs Nifty]]-AVERAGE(Table2[1W Return vs Nifty]))/_xlfn.STDEV.P(Table2[1W Return vs Nifty])</f>
        <v>-0.15719354935823607</v>
      </c>
      <c r="O267">
        <v>4039.86</v>
      </c>
      <c r="P267">
        <v>4076.43165036251</v>
      </c>
      <c r="Q267">
        <v>3685.9988285468398</v>
      </c>
      <c r="R267">
        <v>45.449375768329098</v>
      </c>
      <c r="S267" s="1">
        <f>(Table2[[#This Row],[Close Price]]-Table2[[#This Row],[20D EMA]])/Table2[[#This Row],[20D EMA]]</f>
        <v>-2.0461105087800149E-2</v>
      </c>
      <c r="T267" s="1">
        <f>(Table2[[#This Row],[Close Price]]-Table2[[#This Row],[50D EMA]])/Table2[[#This Row],[50D EMA]]</f>
        <v>-2.9249024781737024E-2</v>
      </c>
      <c r="U267" s="1">
        <f>(Table2[[#This Row],[Close Price]]-Table2[[#This Row],[200D EMA]])/Table2[[#This Row],[200D EMA]]</f>
        <v>7.3576033001637647E-2</v>
      </c>
      <c r="V267">
        <v>0.39284291719619002</v>
      </c>
      <c r="W267">
        <v>3898</v>
      </c>
      <c r="X267">
        <v>3987.85</v>
      </c>
      <c r="Y267">
        <v>3759.8</v>
      </c>
      <c r="Z267">
        <v>3987.85</v>
      </c>
      <c r="AA267">
        <v>3734</v>
      </c>
      <c r="AB267">
        <v>4473.95</v>
      </c>
      <c r="AC267" s="1">
        <f>(Table2[[#This Row],[Close Price]]/Table2[[#This Row],[Day Low]])-1</f>
        <v>1.5187275525910593E-2</v>
      </c>
      <c r="AD267" s="1">
        <f>(Table2[[#This Row],[Day High]]/Table2[[#This Row],[Close Price]])-1</f>
        <v>7.7453755180429962E-3</v>
      </c>
      <c r="AE267" s="1">
        <f>(Table2[[#This Row],[Close Price]]/Table2[[#This Row],[Current Week Low]])-1</f>
        <v>5.2502792701739409E-2</v>
      </c>
      <c r="AF267" s="1">
        <f>(Table2[[#This Row],[Current Week High]]/Table2[[#This Row],[Close Price]])-1</f>
        <v>7.7453755180429962E-3</v>
      </c>
      <c r="AG267" s="1">
        <f>(Table2[[#This Row],[Close Price]]/Table2[[#This Row],[Current Month Low]])-1</f>
        <v>5.9775040171397897E-2</v>
      </c>
      <c r="AH267" s="1">
        <f>(Table2[[#This Row],[Current Month High]]/Table2[[#This Row],[Close Price]])-1</f>
        <v>0.13058475689881743</v>
      </c>
      <c r="AI267">
        <v>23.3435257252602</v>
      </c>
      <c r="AJ267">
        <v>59.8222940226171</v>
      </c>
      <c r="AK267" t="str">
        <f>IF(AND(Table2[[#This Row],[20D EMA]]&gt;Table2[[#This Row],[50D EMA]],Table2[[#This Row],[50D EMA]]&gt;Table2[[#This Row],[200D EMA]]),"Uptrend","Downtrend/NoTrend")</f>
        <v>Downtrend/NoTrend</v>
      </c>
      <c r="AL267">
        <v>0.1</v>
      </c>
      <c r="AM267" t="s">
        <v>3188</v>
      </c>
      <c r="AN267">
        <v>-6.47</v>
      </c>
      <c r="AO267" t="s">
        <v>3189</v>
      </c>
      <c r="AP267">
        <v>4.5599124237735003E-2</v>
      </c>
      <c r="AQ267">
        <f>(Table2[[#This Row],[Sharpe Ratio]]-AVERAGE(Table2[Sharpe Ratio]))/_xlfn.STDEV.P(Table2[Sharpe Ratio])</f>
        <v>-0.16946645908548963</v>
      </c>
      <c r="AR2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7">
        <f>_xlfn.RANK.AVG(Table2[[#This Row],[1Y Return vs Nifty Z-Score]],Table2[1Y Return vs Nifty Z-Score])</f>
        <v>331</v>
      </c>
      <c r="AT267">
        <f>_xlfn.RANK.AVG(Table2[[#This Row],[6M Return vs Nifty Z-Score]],Table2[6M Return vs Nifty Z-Score])</f>
        <v>152</v>
      </c>
      <c r="AU267">
        <f>_xlfn.RANK.AVG(Table2[[#This Row],[Sharpe Ratio Z-Score]],Table2[Sharpe Ratio Z-Score])</f>
        <v>394</v>
      </c>
      <c r="AV267">
        <f>(Table2[[#This Row],[Rank 1Y]]+Table2[[#This Row],[Rank 6M]]+Table2[[#This Row],[Rank Sharpe]])/3</f>
        <v>292.33333333333331</v>
      </c>
    </row>
    <row r="268" spans="1:48" x14ac:dyDescent="0.3">
      <c r="A268" t="s">
        <v>368</v>
      </c>
      <c r="B268" t="s">
        <v>369</v>
      </c>
      <c r="C268" t="s">
        <v>3144</v>
      </c>
      <c r="D268" t="s">
        <v>370</v>
      </c>
      <c r="E268">
        <v>65531.928238590001</v>
      </c>
      <c r="F268">
        <v>1793.05</v>
      </c>
      <c r="G268">
        <v>7.5800251367129903</v>
      </c>
      <c r="H268">
        <f>(Table2[[#This Row],[1Y Return vs Nifty]]-AVERAGE(Table2[1Y Return vs Nifty]))/_xlfn.STDEV.P(Table2[1Y Return vs Nifty])</f>
        <v>-0.19672176871726971</v>
      </c>
      <c r="I268">
        <v>3.7942224803416802</v>
      </c>
      <c r="J268">
        <f>(Table2[[#This Row],[1M Return vs Nifty]]-AVERAGE(Table2[1M Return vs Nifty]))/_xlfn.STDEV.P(Table2[1M Return vs Nifty])</f>
        <v>2.0551489698021591E-2</v>
      </c>
      <c r="K268">
        <v>17.290997977426802</v>
      </c>
      <c r="L268">
        <f>(Table2[[#This Row],[6M Return vs Nifty]]-AVERAGE(Table2[6M Return vs Nifty]))/_xlfn.STDEV.P(Table2[6M Return vs Nifty])</f>
        <v>0.37714675151215032</v>
      </c>
      <c r="M268">
        <v>1.4885560508336499</v>
      </c>
      <c r="N268">
        <f>(Table2[[#This Row],[1W Return vs Nifty]]-AVERAGE(Table2[1W Return vs Nifty]))/_xlfn.STDEV.P(Table2[1W Return vs Nifty])</f>
        <v>-0.4580828725622712</v>
      </c>
      <c r="O268">
        <v>1800.2</v>
      </c>
      <c r="P268">
        <v>1786.9208759358601</v>
      </c>
      <c r="Q268">
        <v>1651.0860072448399</v>
      </c>
      <c r="R268">
        <v>53.424141182868503</v>
      </c>
      <c r="S268" s="1">
        <f>(Table2[[#This Row],[Close Price]]-Table2[[#This Row],[20D EMA]])/Table2[[#This Row],[20D EMA]]</f>
        <v>-3.971780913231914E-3</v>
      </c>
      <c r="T268" s="1">
        <f>(Table2[[#This Row],[Close Price]]-Table2[[#This Row],[50D EMA]])/Table2[[#This Row],[50D EMA]]</f>
        <v>3.4299918629188855E-3</v>
      </c>
      <c r="U268" s="1">
        <f>(Table2[[#This Row],[Close Price]]-Table2[[#This Row],[200D EMA]])/Table2[[#This Row],[200D EMA]]</f>
        <v>8.5982191195511801E-2</v>
      </c>
      <c r="V268">
        <v>0.60720836810630496</v>
      </c>
      <c r="W268">
        <v>1786.55</v>
      </c>
      <c r="X268">
        <v>1840.6</v>
      </c>
      <c r="Y268">
        <v>1749.3</v>
      </c>
      <c r="Z268">
        <v>1840.6</v>
      </c>
      <c r="AA268">
        <v>1733</v>
      </c>
      <c r="AB268">
        <v>1912</v>
      </c>
      <c r="AC268" s="1">
        <f>(Table2[[#This Row],[Close Price]]/Table2[[#This Row],[Day Low]])-1</f>
        <v>3.6382972768744803E-3</v>
      </c>
      <c r="AD268" s="1">
        <f>(Table2[[#This Row],[Day High]]/Table2[[#This Row],[Close Price]])-1</f>
        <v>2.6519059702741155E-2</v>
      </c>
      <c r="AE268" s="1">
        <f>(Table2[[#This Row],[Close Price]]/Table2[[#This Row],[Current Week Low]])-1</f>
        <v>2.5010004001600583E-2</v>
      </c>
      <c r="AF268" s="1">
        <f>(Table2[[#This Row],[Current Week High]]/Table2[[#This Row],[Close Price]])-1</f>
        <v>2.6519059702741155E-2</v>
      </c>
      <c r="AG268" s="1">
        <f>(Table2[[#This Row],[Close Price]]/Table2[[#This Row],[Current Month Low]])-1</f>
        <v>3.4650894402769694E-2</v>
      </c>
      <c r="AH268" s="1">
        <f>(Table2[[#This Row],[Current Month High]]/Table2[[#This Row],[Close Price]])-1</f>
        <v>6.6339477426730964E-2</v>
      </c>
      <c r="AI268">
        <v>11.106773374975599</v>
      </c>
      <c r="AJ268">
        <v>53.258686268643899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0.04</v>
      </c>
      <c r="AM268" t="s">
        <v>3188</v>
      </c>
      <c r="AN268">
        <v>-2.5</v>
      </c>
      <c r="AO268" t="s">
        <v>3189</v>
      </c>
      <c r="AP268">
        <v>7.0677265429645003E-2</v>
      </c>
      <c r="AQ268">
        <f>(Table2[[#This Row],[Sharpe Ratio]]-AVERAGE(Table2[Sharpe Ratio]))/_xlfn.STDEV.P(Table2[Sharpe Ratio])</f>
        <v>0.12143401082587763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-0.13567238924349134</v>
      </c>
      <c r="AS268">
        <f>_xlfn.RANK.AVG(Table2[[#This Row],[1Y Return vs Nifty Z-Score]],Table2[1Y Return vs Nifty Z-Score])</f>
        <v>368</v>
      </c>
      <c r="AT268">
        <f>_xlfn.RANK.AVG(Table2[[#This Row],[6M Return vs Nifty Z-Score]],Table2[6M Return vs Nifty Z-Score])</f>
        <v>193</v>
      </c>
      <c r="AU268">
        <f>_xlfn.RANK.AVG(Table2[[#This Row],[Sharpe Ratio Z-Score]],Table2[Sharpe Ratio Z-Score])</f>
        <v>317</v>
      </c>
      <c r="AV268">
        <f>(Table2[[#This Row],[Rank 1Y]]+Table2[[#This Row],[Rank 6M]]+Table2[[#This Row],[Rank Sharpe]])/3</f>
        <v>292.66666666666669</v>
      </c>
    </row>
    <row r="269" spans="1:48" x14ac:dyDescent="0.3">
      <c r="A269" t="s">
        <v>1085</v>
      </c>
      <c r="B269" t="s">
        <v>1086</v>
      </c>
      <c r="C269" t="s">
        <v>3144</v>
      </c>
      <c r="D269" t="s">
        <v>983</v>
      </c>
      <c r="E269">
        <v>11813.30772721</v>
      </c>
      <c r="F269">
        <v>585.1</v>
      </c>
      <c r="G269">
        <v>-1.6750287291953501</v>
      </c>
      <c r="H269">
        <f>(Table2[[#This Row],[1Y Return vs Nifty]]-AVERAGE(Table2[1Y Return vs Nifty]))/_xlfn.STDEV.P(Table2[1Y Return vs Nifty])</f>
        <v>-0.37592469368858572</v>
      </c>
      <c r="I269">
        <v>-9.6348722709835801</v>
      </c>
      <c r="J269">
        <f>(Table2[[#This Row],[1M Return vs Nifty]]-AVERAGE(Table2[1M Return vs Nifty]))/_xlfn.STDEV.P(Table2[1M Return vs Nifty])</f>
        <v>-1.3023346293061275</v>
      </c>
      <c r="K269">
        <v>39.970695589763899</v>
      </c>
      <c r="L269">
        <f>(Table2[[#This Row],[6M Return vs Nifty]]-AVERAGE(Table2[6M Return vs Nifty]))/_xlfn.STDEV.P(Table2[6M Return vs Nifty])</f>
        <v>1.118377688436951</v>
      </c>
      <c r="M269">
        <v>9.73428459338351</v>
      </c>
      <c r="N269">
        <f>(Table2[[#This Row],[1W Return vs Nifty]]-AVERAGE(Table2[1W Return vs Nifty]))/_xlfn.STDEV.P(Table2[1W Return vs Nifty])</f>
        <v>1.1354958594936044</v>
      </c>
      <c r="O269">
        <v>569.12</v>
      </c>
      <c r="P269">
        <v>580.72120050348599</v>
      </c>
      <c r="Q269">
        <v>507.415940661197</v>
      </c>
      <c r="R269">
        <v>63.1813230462867</v>
      </c>
      <c r="S269" s="1">
        <f>(Table2[[#This Row],[Close Price]]-Table2[[#This Row],[20D EMA]])/Table2[[#This Row],[20D EMA]]</f>
        <v>2.8078436885015493E-2</v>
      </c>
      <c r="T269" s="1">
        <f>(Table2[[#This Row],[Close Price]]-Table2[[#This Row],[50D EMA]])/Table2[[#This Row],[50D EMA]]</f>
        <v>7.5402783516730744E-3</v>
      </c>
      <c r="U269" s="1">
        <f>(Table2[[#This Row],[Close Price]]-Table2[[#This Row],[200D EMA]])/Table2[[#This Row],[200D EMA]]</f>
        <v>0.15309739626542967</v>
      </c>
      <c r="V269">
        <v>0.46542389172465898</v>
      </c>
      <c r="W269">
        <v>560.75</v>
      </c>
      <c r="X269">
        <v>588</v>
      </c>
      <c r="Y269">
        <v>520.25</v>
      </c>
      <c r="Z269">
        <v>588</v>
      </c>
      <c r="AA269">
        <v>505.95</v>
      </c>
      <c r="AB269">
        <v>633.54999999999995</v>
      </c>
      <c r="AC269" s="1">
        <f>(Table2[[#This Row],[Close Price]]/Table2[[#This Row],[Day Low]])-1</f>
        <v>4.34239857333929E-2</v>
      </c>
      <c r="AD269" s="1">
        <f>(Table2[[#This Row],[Day High]]/Table2[[#This Row],[Close Price]])-1</f>
        <v>4.9564177063750048E-3</v>
      </c>
      <c r="AE269" s="1">
        <f>(Table2[[#This Row],[Close Price]]/Table2[[#This Row],[Current Week Low]])-1</f>
        <v>0.12465160980297929</v>
      </c>
      <c r="AF269" s="1">
        <f>(Table2[[#This Row],[Current Week High]]/Table2[[#This Row],[Close Price]])-1</f>
        <v>4.9564177063750048E-3</v>
      </c>
      <c r="AG269" s="1">
        <f>(Table2[[#This Row],[Close Price]]/Table2[[#This Row],[Current Month Low]])-1</f>
        <v>0.1564383832394507</v>
      </c>
      <c r="AH269" s="1">
        <f>(Table2[[#This Row],[Current Month High]]/Table2[[#This Row],[Close Price]])-1</f>
        <v>8.2806357887540427E-2</v>
      </c>
      <c r="AI269">
        <v>18.236198940352001</v>
      </c>
      <c r="AJ269">
        <v>70.334788937409002</v>
      </c>
      <c r="AK269" t="str">
        <f>IF(AND(Table2[[#This Row],[20D EMA]]&gt;Table2[[#This Row],[50D EMA]],Table2[[#This Row],[50D EMA]]&gt;Table2[[#This Row],[200D EMA]]),"Uptrend","Downtrend/NoTrend")</f>
        <v>Downtrend/NoTrend</v>
      </c>
      <c r="AL269">
        <v>0.16</v>
      </c>
      <c r="AM269" t="s">
        <v>3188</v>
      </c>
      <c r="AN269">
        <v>1.95</v>
      </c>
      <c r="AO269" t="s">
        <v>3188</v>
      </c>
      <c r="AP269">
        <v>6.0756747151719998E-2</v>
      </c>
      <c r="AQ269">
        <f>(Table2[[#This Row],[Sharpe Ratio]]-AVERAGE(Table2[Sharpe Ratio]))/_xlfn.STDEV.P(Table2[Sharpe Ratio])</f>
        <v>6.3583596151868607E-3</v>
      </c>
      <c r="AR2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9">
        <f>_xlfn.RANK.AVG(Table2[[#This Row],[1Y Return vs Nifty Z-Score]],Table2[1Y Return vs Nifty Z-Score])</f>
        <v>441</v>
      </c>
      <c r="AT269">
        <f>_xlfn.RANK.AVG(Table2[[#This Row],[6M Return vs Nifty Z-Score]],Table2[6M Return vs Nifty Z-Score])</f>
        <v>86</v>
      </c>
      <c r="AU269">
        <f>_xlfn.RANK.AVG(Table2[[#This Row],[Sharpe Ratio Z-Score]],Table2[Sharpe Ratio Z-Score])</f>
        <v>352</v>
      </c>
      <c r="AV269">
        <f>(Table2[[#This Row],[Rank 1Y]]+Table2[[#This Row],[Rank 6M]]+Table2[[#This Row],[Rank Sharpe]])/3</f>
        <v>293</v>
      </c>
    </row>
    <row r="270" spans="1:48" x14ac:dyDescent="0.3">
      <c r="A270" t="s">
        <v>452</v>
      </c>
      <c r="B270" t="s">
        <v>453</v>
      </c>
      <c r="C270" t="s">
        <v>3140</v>
      </c>
      <c r="D270" t="s">
        <v>454</v>
      </c>
      <c r="E270">
        <v>49965.002931279902</v>
      </c>
      <c r="F270">
        <v>333.1</v>
      </c>
      <c r="G270">
        <v>44.583099373000302</v>
      </c>
      <c r="H270">
        <f>(Table2[[#This Row],[1Y Return vs Nifty]]-AVERAGE(Table2[1Y Return vs Nifty]))/_xlfn.STDEV.P(Table2[1Y Return vs Nifty])</f>
        <v>0.51975803055212366</v>
      </c>
      <c r="I270">
        <v>-0.12923657978088701</v>
      </c>
      <c r="J270">
        <f>(Table2[[#This Row],[1M Return vs Nifty]]-AVERAGE(Table2[1M Return vs Nifty]))/_xlfn.STDEV.P(Table2[1M Return vs Nifty])</f>
        <v>-0.36594437061341167</v>
      </c>
      <c r="K270">
        <v>5.8158671892233702</v>
      </c>
      <c r="L270">
        <f>(Table2[[#This Row],[6M Return vs Nifty]]-AVERAGE(Table2[6M Return vs Nifty]))/_xlfn.STDEV.P(Table2[6M Return vs Nifty])</f>
        <v>2.1099194140101873E-3</v>
      </c>
      <c r="M270">
        <v>1.0220194389003201</v>
      </c>
      <c r="N270">
        <f>(Table2[[#This Row],[1W Return vs Nifty]]-AVERAGE(Table2[1W Return vs Nifty]))/_xlfn.STDEV.P(Table2[1W Return vs Nifty])</f>
        <v>-0.54824626063233939</v>
      </c>
      <c r="O270">
        <v>328.95</v>
      </c>
      <c r="P270">
        <v>335.29909034776398</v>
      </c>
      <c r="Q270">
        <v>317.823137026361</v>
      </c>
      <c r="R270">
        <v>59.905535165170001</v>
      </c>
      <c r="S270" s="1">
        <f>(Table2[[#This Row],[Close Price]]-Table2[[#This Row],[20D EMA]])/Table2[[#This Row],[20D EMA]]</f>
        <v>1.2615899072807522E-2</v>
      </c>
      <c r="T270" s="1">
        <f>(Table2[[#This Row],[Close Price]]-Table2[[#This Row],[50D EMA]])/Table2[[#This Row],[50D EMA]]</f>
        <v>-6.5585932412853066E-3</v>
      </c>
      <c r="U270" s="1">
        <f>(Table2[[#This Row],[Close Price]]-Table2[[#This Row],[200D EMA]])/Table2[[#This Row],[200D EMA]]</f>
        <v>4.8067183266056329E-2</v>
      </c>
      <c r="V270">
        <v>0.79243574219144097</v>
      </c>
      <c r="W270">
        <v>325.8</v>
      </c>
      <c r="X270">
        <v>337</v>
      </c>
      <c r="Y270">
        <v>324.10000000000002</v>
      </c>
      <c r="Z270">
        <v>337.25</v>
      </c>
      <c r="AA270">
        <v>308.85000000000002</v>
      </c>
      <c r="AB270">
        <v>349.9</v>
      </c>
      <c r="AC270" s="1">
        <f>(Table2[[#This Row],[Close Price]]/Table2[[#This Row],[Day Low]])-1</f>
        <v>2.2406384284837433E-2</v>
      </c>
      <c r="AD270" s="1">
        <f>(Table2[[#This Row],[Day High]]/Table2[[#This Row],[Close Price]])-1</f>
        <v>1.1708195737015759E-2</v>
      </c>
      <c r="AE270" s="1">
        <f>(Table2[[#This Row],[Close Price]]/Table2[[#This Row],[Current Week Low]])-1</f>
        <v>2.776920703486585E-2</v>
      </c>
      <c r="AF270" s="1">
        <f>(Table2[[#This Row],[Current Week High]]/Table2[[#This Row],[Close Price]])-1</f>
        <v>1.2458721104773307E-2</v>
      </c>
      <c r="AG270" s="1">
        <f>(Table2[[#This Row],[Close Price]]/Table2[[#This Row],[Current Month Low]])-1</f>
        <v>7.8517079488424901E-2</v>
      </c>
      <c r="AH270" s="1">
        <f>(Table2[[#This Row],[Current Month High]]/Table2[[#This Row],[Close Price]])-1</f>
        <v>5.0435304713299267E-2</v>
      </c>
      <c r="AI270">
        <v>15.3407385169618</v>
      </c>
      <c r="AJ270">
        <v>69.602851323828901</v>
      </c>
      <c r="AK270" t="str">
        <f>IF(AND(Table2[[#This Row],[20D EMA]]&gt;Table2[[#This Row],[50D EMA]],Table2[[#This Row],[50D EMA]]&gt;Table2[[#This Row],[200D EMA]]),"Uptrend","Downtrend/NoTrend")</f>
        <v>Downtrend/NoTrend</v>
      </c>
      <c r="AL270">
        <v>0.1</v>
      </c>
      <c r="AM270" t="s">
        <v>3188</v>
      </c>
      <c r="AN270">
        <v>1.88</v>
      </c>
      <c r="AO270" t="s">
        <v>3188</v>
      </c>
      <c r="AP270">
        <v>3.4894250231467999E-2</v>
      </c>
      <c r="AQ270">
        <f>(Table2[[#This Row],[Sharpe Ratio]]-AVERAGE(Table2[Sharpe Ratio]))/_xlfn.STDEV.P(Table2[Sharpe Ratio])</f>
        <v>-0.29364045008964029</v>
      </c>
      <c r="AR2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0">
        <f>_xlfn.RANK.AVG(Table2[[#This Row],[1Y Return vs Nifty Z-Score]],Table2[1Y Return vs Nifty Z-Score])</f>
        <v>157</v>
      </c>
      <c r="AT270">
        <f>_xlfn.RANK.AVG(Table2[[#This Row],[6M Return vs Nifty Z-Score]],Table2[6M Return vs Nifty Z-Score])</f>
        <v>299</v>
      </c>
      <c r="AU270">
        <f>_xlfn.RANK.AVG(Table2[[#This Row],[Sharpe Ratio Z-Score]],Table2[Sharpe Ratio Z-Score])</f>
        <v>424</v>
      </c>
      <c r="AV270">
        <f>(Table2[[#This Row],[Rank 1Y]]+Table2[[#This Row],[Rank 6M]]+Table2[[#This Row],[Rank Sharpe]])/3</f>
        <v>293.33333333333331</v>
      </c>
    </row>
    <row r="271" spans="1:48" x14ac:dyDescent="0.3">
      <c r="A271" t="s">
        <v>1211</v>
      </c>
      <c r="B271" t="s">
        <v>1212</v>
      </c>
      <c r="C271" t="s">
        <v>3156</v>
      </c>
      <c r="D271" t="s">
        <v>375</v>
      </c>
      <c r="E271">
        <v>9877.4237424000003</v>
      </c>
      <c r="F271">
        <v>179.04</v>
      </c>
      <c r="G271">
        <v>13.9003684493055</v>
      </c>
      <c r="H271">
        <f>(Table2[[#This Row],[1Y Return vs Nifty]]-AVERAGE(Table2[1Y Return vs Nifty]))/_xlfn.STDEV.P(Table2[1Y Return vs Nifty])</f>
        <v>-7.4342793419073266E-2</v>
      </c>
      <c r="I271">
        <v>13.5419902894155</v>
      </c>
      <c r="J271">
        <f>(Table2[[#This Row],[1M Return vs Nifty]]-AVERAGE(Table2[1M Return vs Nifty]))/_xlfn.STDEV.P(Table2[1M Return vs Nifty])</f>
        <v>0.98079393080721633</v>
      </c>
      <c r="K271">
        <v>5.6176003206384602</v>
      </c>
      <c r="L271">
        <f>(Table2[[#This Row],[6M Return vs Nifty]]-AVERAGE(Table2[6M Return vs Nifty]))/_xlfn.STDEV.P(Table2[6M Return vs Nifty])</f>
        <v>-4.3699525522895933E-3</v>
      </c>
      <c r="M271">
        <v>13.368335266413499</v>
      </c>
      <c r="N271">
        <f>(Table2[[#This Row],[1W Return vs Nifty]]-AVERAGE(Table2[1W Return vs Nifty]))/_xlfn.STDEV.P(Table2[1W Return vs Nifty])</f>
        <v>1.8378165621301614</v>
      </c>
      <c r="O271">
        <v>162.97</v>
      </c>
      <c r="P271">
        <v>168.75822640198501</v>
      </c>
      <c r="Q271">
        <v>169.31312915581901</v>
      </c>
      <c r="R271">
        <v>78.368350463758006</v>
      </c>
      <c r="S271" s="1">
        <f>(Table2[[#This Row],[Close Price]]-Table2[[#This Row],[20D EMA]])/Table2[[#This Row],[20D EMA]]</f>
        <v>9.8607105602258049E-2</v>
      </c>
      <c r="T271" s="1">
        <f>(Table2[[#This Row],[Close Price]]-Table2[[#This Row],[50D EMA]])/Table2[[#This Row],[50D EMA]]</f>
        <v>6.0926058641571738E-2</v>
      </c>
      <c r="U271" s="1">
        <f>(Table2[[#This Row],[Close Price]]-Table2[[#This Row],[200D EMA]])/Table2[[#This Row],[200D EMA]]</f>
        <v>5.7449005240635134E-2</v>
      </c>
      <c r="V271">
        <v>1.3729803469967801</v>
      </c>
      <c r="W271">
        <v>170.65</v>
      </c>
      <c r="X271">
        <v>180.5</v>
      </c>
      <c r="Y271">
        <v>155.86000000000001</v>
      </c>
      <c r="Z271">
        <v>180.5</v>
      </c>
      <c r="AA271">
        <v>148.55000000000001</v>
      </c>
      <c r="AB271">
        <v>180.5</v>
      </c>
      <c r="AC271" s="1">
        <f>(Table2[[#This Row],[Close Price]]/Table2[[#This Row],[Day Low]])-1</f>
        <v>4.9164957515382302E-2</v>
      </c>
      <c r="AD271" s="1">
        <f>(Table2[[#This Row],[Day High]]/Table2[[#This Row],[Close Price]])-1</f>
        <v>8.1546023235030685E-3</v>
      </c>
      <c r="AE271" s="1">
        <f>(Table2[[#This Row],[Close Price]]/Table2[[#This Row],[Current Week Low]])-1</f>
        <v>0.14872321313999737</v>
      </c>
      <c r="AF271" s="1">
        <f>(Table2[[#This Row],[Current Week High]]/Table2[[#This Row],[Close Price]])-1</f>
        <v>8.1546023235030685E-3</v>
      </c>
      <c r="AG271" s="1">
        <f>(Table2[[#This Row],[Close Price]]/Table2[[#This Row],[Current Month Low]])-1</f>
        <v>0.20525075732076736</v>
      </c>
      <c r="AH271" s="1">
        <f>(Table2[[#This Row],[Current Month High]]/Table2[[#This Row],[Close Price]])-1</f>
        <v>8.1546023235030685E-3</v>
      </c>
      <c r="AI271">
        <v>36.840929401251103</v>
      </c>
      <c r="AJ271">
        <v>51.216216216216097</v>
      </c>
      <c r="AK271" t="str">
        <f>IF(AND(Table2[[#This Row],[20D EMA]]&gt;Table2[[#This Row],[50D EMA]],Table2[[#This Row],[50D EMA]]&gt;Table2[[#This Row],[200D EMA]]),"Uptrend","Downtrend/NoTrend")</f>
        <v>Downtrend/NoTrend</v>
      </c>
      <c r="AL271">
        <v>0.03</v>
      </c>
      <c r="AM271" t="s">
        <v>3188</v>
      </c>
      <c r="AN271">
        <v>10.53</v>
      </c>
      <c r="AO271" t="s">
        <v>3188</v>
      </c>
      <c r="AP271">
        <v>9.1481807680038996E-2</v>
      </c>
      <c r="AQ271">
        <f>(Table2[[#This Row],[Sharpe Ratio]]-AVERAGE(Table2[Sharpe Ratio]))/_xlfn.STDEV.P(Table2[Sharpe Ratio])</f>
        <v>0.36276175001584787</v>
      </c>
      <c r="AR2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1">
        <f>_xlfn.RANK.AVG(Table2[[#This Row],[1Y Return vs Nifty Z-Score]],Table2[1Y Return vs Nifty Z-Score])</f>
        <v>328</v>
      </c>
      <c r="AT271">
        <f>_xlfn.RANK.AVG(Table2[[#This Row],[6M Return vs Nifty Z-Score]],Table2[6M Return vs Nifty Z-Score])</f>
        <v>300</v>
      </c>
      <c r="AU271">
        <f>_xlfn.RANK.AVG(Table2[[#This Row],[Sharpe Ratio Z-Score]],Table2[Sharpe Ratio Z-Score])</f>
        <v>256</v>
      </c>
      <c r="AV271">
        <f>(Table2[[#This Row],[Rank 1Y]]+Table2[[#This Row],[Rank 6M]]+Table2[[#This Row],[Rank Sharpe]])/3</f>
        <v>294.66666666666669</v>
      </c>
    </row>
    <row r="272" spans="1:48" x14ac:dyDescent="0.3">
      <c r="A272" t="s">
        <v>186</v>
      </c>
      <c r="B272" t="s">
        <v>187</v>
      </c>
      <c r="C272" t="s">
        <v>3140</v>
      </c>
      <c r="D272" t="s">
        <v>188</v>
      </c>
      <c r="E272">
        <v>131146.93747927801</v>
      </c>
      <c r="F272">
        <v>199.46</v>
      </c>
      <c r="G272">
        <v>36.159572062806298</v>
      </c>
      <c r="H272">
        <f>(Table2[[#This Row],[1Y Return vs Nifty]]-AVERAGE(Table2[1Y Return vs Nifty]))/_xlfn.STDEV.P(Table2[1Y Return vs Nifty])</f>
        <v>0.35665571322008133</v>
      </c>
      <c r="I272">
        <v>-3.51168091967204</v>
      </c>
      <c r="J272">
        <f>(Table2[[#This Row],[1M Return vs Nifty]]-AVERAGE(Table2[1M Return vs Nifty]))/_xlfn.STDEV.P(Table2[1M Return vs Nifty])</f>
        <v>-0.69914543504886661</v>
      </c>
      <c r="K272">
        <v>-6.90023724787173</v>
      </c>
      <c r="L272">
        <f>(Table2[[#This Row],[6M Return vs Nifty]]-AVERAGE(Table2[6M Return vs Nifty]))/_xlfn.STDEV.P(Table2[6M Return vs Nifty])</f>
        <v>-0.41348512806203647</v>
      </c>
      <c r="M272">
        <v>2.9892820720175299</v>
      </c>
      <c r="N272">
        <f>(Table2[[#This Row],[1W Return vs Nifty]]-AVERAGE(Table2[1W Return vs Nifty]))/_xlfn.STDEV.P(Table2[1W Return vs Nifty])</f>
        <v>-0.16805088113050801</v>
      </c>
      <c r="O272">
        <v>198.29</v>
      </c>
      <c r="P272">
        <v>207.486896952005</v>
      </c>
      <c r="Q272">
        <v>201.775797573278</v>
      </c>
      <c r="R272">
        <v>57.485551804921101</v>
      </c>
      <c r="S272" s="1">
        <f>(Table2[[#This Row],[Close Price]]-Table2[[#This Row],[20D EMA]])/Table2[[#This Row],[20D EMA]]</f>
        <v>5.9004488375612287E-3</v>
      </c>
      <c r="T272" s="1">
        <f>(Table2[[#This Row],[Close Price]]-Table2[[#This Row],[50D EMA]])/Table2[[#This Row],[50D EMA]]</f>
        <v>-3.8686283663790767E-2</v>
      </c>
      <c r="U272" s="1">
        <f>(Table2[[#This Row],[Close Price]]-Table2[[#This Row],[200D EMA]])/Table2[[#This Row],[200D EMA]]</f>
        <v>-1.1477082985817328E-2</v>
      </c>
      <c r="V272">
        <v>0.91367767855383697</v>
      </c>
      <c r="W272">
        <v>196.45</v>
      </c>
      <c r="X272">
        <v>200.56</v>
      </c>
      <c r="Y272">
        <v>192.5</v>
      </c>
      <c r="Z272">
        <v>201.2</v>
      </c>
      <c r="AA272">
        <v>180.42</v>
      </c>
      <c r="AB272">
        <v>216.47</v>
      </c>
      <c r="AC272" s="1">
        <f>(Table2[[#This Row],[Close Price]]/Table2[[#This Row],[Day Low]])-1</f>
        <v>1.5321964876559013E-2</v>
      </c>
      <c r="AD272" s="1">
        <f>(Table2[[#This Row],[Day High]]/Table2[[#This Row],[Close Price]])-1</f>
        <v>5.5148902035495606E-3</v>
      </c>
      <c r="AE272" s="1">
        <f>(Table2[[#This Row],[Close Price]]/Table2[[#This Row],[Current Week Low]])-1</f>
        <v>3.6155844155844274E-2</v>
      </c>
      <c r="AF272" s="1">
        <f>(Table2[[#This Row],[Current Week High]]/Table2[[#This Row],[Close Price]])-1</f>
        <v>8.7235535947056686E-3</v>
      </c>
      <c r="AG272" s="1">
        <f>(Table2[[#This Row],[Close Price]]/Table2[[#This Row],[Current Month Low]])-1</f>
        <v>0.10553153752355637</v>
      </c>
      <c r="AH272" s="1">
        <f>(Table2[[#This Row],[Current Month High]]/Table2[[#This Row],[Close Price]])-1</f>
        <v>8.5280256693071266E-2</v>
      </c>
      <c r="AI272">
        <v>23.483405194023799</v>
      </c>
      <c r="AJ272">
        <v>59.313099041533498</v>
      </c>
      <c r="AK272" t="str">
        <f>IF(AND(Table2[[#This Row],[20D EMA]]&gt;Table2[[#This Row],[50D EMA]],Table2[[#This Row],[50D EMA]]&gt;Table2[[#This Row],[200D EMA]]),"Uptrend","Downtrend/NoTrend")</f>
        <v>Downtrend/NoTrend</v>
      </c>
      <c r="AL272">
        <v>0.02</v>
      </c>
      <c r="AM272" t="s">
        <v>3188</v>
      </c>
      <c r="AN272">
        <v>-1.71</v>
      </c>
      <c r="AO272" t="s">
        <v>3189</v>
      </c>
      <c r="AP272">
        <v>0.10157067573376501</v>
      </c>
      <c r="AQ272">
        <f>(Table2[[#This Row],[Sharpe Ratio]]-AVERAGE(Table2[Sharpe Ratio]))/_xlfn.STDEV.P(Table2[Sharpe Ratio])</f>
        <v>0.47979021856316745</v>
      </c>
      <c r="AR2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2">
        <f>_xlfn.RANK.AVG(Table2[[#This Row],[1Y Return vs Nifty Z-Score]],Table2[1Y Return vs Nifty Z-Score])</f>
        <v>199</v>
      </c>
      <c r="AT272">
        <f>_xlfn.RANK.AVG(Table2[[#This Row],[6M Return vs Nifty Z-Score]],Table2[6M Return vs Nifty Z-Score])</f>
        <v>458</v>
      </c>
      <c r="AU272">
        <f>_xlfn.RANK.AVG(Table2[[#This Row],[Sharpe Ratio Z-Score]],Table2[Sharpe Ratio Z-Score])</f>
        <v>228</v>
      </c>
      <c r="AV272">
        <f>(Table2[[#This Row],[Rank 1Y]]+Table2[[#This Row],[Rank 6M]]+Table2[[#This Row],[Rank Sharpe]])/3</f>
        <v>295</v>
      </c>
    </row>
    <row r="273" spans="1:48" x14ac:dyDescent="0.3">
      <c r="A273" t="s">
        <v>777</v>
      </c>
      <c r="B273" t="s">
        <v>778</v>
      </c>
      <c r="C273" t="s">
        <v>3156</v>
      </c>
      <c r="D273" t="s">
        <v>375</v>
      </c>
      <c r="E273">
        <v>20645.612864409999</v>
      </c>
      <c r="F273">
        <v>515.29999999999995</v>
      </c>
      <c r="G273">
        <v>36.012852234941697</v>
      </c>
      <c r="H273">
        <f>(Table2[[#This Row],[1Y Return vs Nifty]]-AVERAGE(Table2[1Y Return vs Nifty]))/_xlfn.STDEV.P(Table2[1Y Return vs Nifty])</f>
        <v>0.35381481972712442</v>
      </c>
      <c r="I273">
        <v>12.421434282853401</v>
      </c>
      <c r="J273">
        <f>(Table2[[#This Row],[1M Return vs Nifty]]-AVERAGE(Table2[1M Return vs Nifty]))/_xlfn.STDEV.P(Table2[1M Return vs Nifty])</f>
        <v>0.87040912720744767</v>
      </c>
      <c r="K273">
        <v>17.0154463221239</v>
      </c>
      <c r="L273">
        <f>(Table2[[#This Row],[6M Return vs Nifty]]-AVERAGE(Table2[6M Return vs Nifty]))/_xlfn.STDEV.P(Table2[6M Return vs Nifty])</f>
        <v>0.36814101364374746</v>
      </c>
      <c r="M273">
        <v>7.1131415848713004</v>
      </c>
      <c r="N273">
        <f>(Table2[[#This Row],[1W Return vs Nifty]]-AVERAGE(Table2[1W Return vs Nifty]))/_xlfn.STDEV.P(Table2[1W Return vs Nifty])</f>
        <v>0.62893082639947095</v>
      </c>
      <c r="O273">
        <v>482.99</v>
      </c>
      <c r="P273">
        <v>487.01084644269997</v>
      </c>
      <c r="Q273">
        <v>452.12566718860501</v>
      </c>
      <c r="R273">
        <v>74.238007303269299</v>
      </c>
      <c r="S273" s="1">
        <f>(Table2[[#This Row],[Close Price]]-Table2[[#This Row],[20D EMA]])/Table2[[#This Row],[20D EMA]]</f>
        <v>6.6895794943994585E-2</v>
      </c>
      <c r="T273" s="1">
        <f>(Table2[[#This Row],[Close Price]]-Table2[[#This Row],[50D EMA]])/Table2[[#This Row],[50D EMA]]</f>
        <v>5.8087317282426047E-2</v>
      </c>
      <c r="U273" s="1">
        <f>(Table2[[#This Row],[Close Price]]-Table2[[#This Row],[200D EMA]])/Table2[[#This Row],[200D EMA]]</f>
        <v>0.13972737536495947</v>
      </c>
      <c r="V273">
        <v>0.68073796206991799</v>
      </c>
      <c r="W273">
        <v>497.05</v>
      </c>
      <c r="X273">
        <v>516.54999999999995</v>
      </c>
      <c r="Y273">
        <v>469</v>
      </c>
      <c r="Z273">
        <v>516.54999999999995</v>
      </c>
      <c r="AA273">
        <v>454</v>
      </c>
      <c r="AB273">
        <v>531.95000000000005</v>
      </c>
      <c r="AC273" s="1">
        <f>(Table2[[#This Row],[Close Price]]/Table2[[#This Row],[Day Low]])-1</f>
        <v>3.6716628105824212E-2</v>
      </c>
      <c r="AD273" s="1">
        <f>(Table2[[#This Row],[Day High]]/Table2[[#This Row],[Close Price]])-1</f>
        <v>2.4257713953037552E-3</v>
      </c>
      <c r="AE273" s="1">
        <f>(Table2[[#This Row],[Close Price]]/Table2[[#This Row],[Current Week Low]])-1</f>
        <v>9.8720682302771756E-2</v>
      </c>
      <c r="AF273" s="1">
        <f>(Table2[[#This Row],[Current Week High]]/Table2[[#This Row],[Close Price]])-1</f>
        <v>2.4257713953037552E-3</v>
      </c>
      <c r="AG273" s="1">
        <f>(Table2[[#This Row],[Close Price]]/Table2[[#This Row],[Current Month Low]])-1</f>
        <v>0.1350220264317179</v>
      </c>
      <c r="AH273" s="1">
        <f>(Table2[[#This Row],[Current Month High]]/Table2[[#This Row],[Close Price]])-1</f>
        <v>3.2311274985445504E-2</v>
      </c>
      <c r="AI273">
        <v>11.4593440714147</v>
      </c>
      <c r="AJ273">
        <v>63.743247537337098</v>
      </c>
      <c r="AK273" t="str">
        <f>IF(AND(Table2[[#This Row],[20D EMA]]&gt;Table2[[#This Row],[50D EMA]],Table2[[#This Row],[50D EMA]]&gt;Table2[[#This Row],[200D EMA]]),"Uptrend","Downtrend/NoTrend")</f>
        <v>Downtrend/NoTrend</v>
      </c>
      <c r="AL273">
        <v>0.1</v>
      </c>
      <c r="AM273" t="s">
        <v>3188</v>
      </c>
      <c r="AN273">
        <v>7.4</v>
      </c>
      <c r="AO273" t="s">
        <v>3188</v>
      </c>
      <c r="AP273">
        <v>1.1521695025302E-2</v>
      </c>
      <c r="AQ273">
        <f>(Table2[[#This Row],[Sharpe Ratio]]-AVERAGE(Table2[Sharpe Ratio]))/_xlfn.STDEV.P(Table2[Sharpe Ratio])</f>
        <v>-0.56475652844940283</v>
      </c>
      <c r="AR2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3">
        <f>_xlfn.RANK.AVG(Table2[[#This Row],[1Y Return vs Nifty Z-Score]],Table2[1Y Return vs Nifty Z-Score])</f>
        <v>200</v>
      </c>
      <c r="AT273">
        <f>_xlfn.RANK.AVG(Table2[[#This Row],[6M Return vs Nifty Z-Score]],Table2[6M Return vs Nifty Z-Score])</f>
        <v>195</v>
      </c>
      <c r="AU273">
        <f>_xlfn.RANK.AVG(Table2[[#This Row],[Sharpe Ratio Z-Score]],Table2[Sharpe Ratio Z-Score])</f>
        <v>492</v>
      </c>
      <c r="AV273">
        <f>(Table2[[#This Row],[Rank 1Y]]+Table2[[#This Row],[Rank 6M]]+Table2[[#This Row],[Rank Sharpe]])/3</f>
        <v>295.66666666666669</v>
      </c>
    </row>
    <row r="274" spans="1:48" x14ac:dyDescent="0.3">
      <c r="A274" t="s">
        <v>536</v>
      </c>
      <c r="B274" t="s">
        <v>537</v>
      </c>
      <c r="C274" t="s">
        <v>3147</v>
      </c>
      <c r="D274" t="s">
        <v>538</v>
      </c>
      <c r="E274">
        <v>38471</v>
      </c>
      <c r="F274">
        <v>452.6</v>
      </c>
      <c r="G274">
        <v>40.264756011834102</v>
      </c>
      <c r="H274">
        <f>(Table2[[#This Row],[1Y Return vs Nifty]]-AVERAGE(Table2[1Y Return vs Nifty]))/_xlfn.STDEV.P(Table2[1Y Return vs Nifty])</f>
        <v>0.43614319993487405</v>
      </c>
      <c r="I274">
        <v>-0.39022836146046802</v>
      </c>
      <c r="J274">
        <f>(Table2[[#This Row],[1M Return vs Nifty]]-AVERAGE(Table2[1M Return vs Nifty]))/_xlfn.STDEV.P(Table2[1M Return vs Nifty])</f>
        <v>-0.3916543988432748</v>
      </c>
      <c r="K274">
        <v>-16.098895338398599</v>
      </c>
      <c r="L274">
        <f>(Table2[[#This Row],[6M Return vs Nifty]]-AVERAGE(Table2[6M Return vs Nifty]))/_xlfn.STDEV.P(Table2[6M Return vs Nifty])</f>
        <v>-0.71412096860265983</v>
      </c>
      <c r="M274">
        <v>9.0504376824788402</v>
      </c>
      <c r="N274">
        <f>(Table2[[#This Row],[1W Return vs Nifty]]-AVERAGE(Table2[1W Return vs Nifty]))/_xlfn.STDEV.P(Table2[1W Return vs Nifty])</f>
        <v>1.0033348396908837</v>
      </c>
      <c r="O274">
        <v>441.87</v>
      </c>
      <c r="P274">
        <v>460.20578650538499</v>
      </c>
      <c r="Q274">
        <v>444.95752058571799</v>
      </c>
      <c r="R274">
        <v>63.863162452880601</v>
      </c>
      <c r="S274" s="1">
        <f>(Table2[[#This Row],[Close Price]]-Table2[[#This Row],[20D EMA]])/Table2[[#This Row],[20D EMA]]</f>
        <v>2.4283160205490345E-2</v>
      </c>
      <c r="T274" s="1">
        <f>(Table2[[#This Row],[Close Price]]-Table2[[#This Row],[50D EMA]])/Table2[[#This Row],[50D EMA]]</f>
        <v>-1.6526924972282964E-2</v>
      </c>
      <c r="U274" s="1">
        <f>(Table2[[#This Row],[Close Price]]-Table2[[#This Row],[200D EMA]])/Table2[[#This Row],[200D EMA]]</f>
        <v>1.7175750629457594E-2</v>
      </c>
      <c r="V274">
        <v>0.93396032112399996</v>
      </c>
      <c r="W274">
        <v>446.5</v>
      </c>
      <c r="X274">
        <v>459.55</v>
      </c>
      <c r="Y274">
        <v>425.1</v>
      </c>
      <c r="Z274">
        <v>459.9</v>
      </c>
      <c r="AA274">
        <v>411</v>
      </c>
      <c r="AB274">
        <v>463.45</v>
      </c>
      <c r="AC274" s="1">
        <f>(Table2[[#This Row],[Close Price]]/Table2[[#This Row],[Day Low]])-1</f>
        <v>1.3661814109742432E-2</v>
      </c>
      <c r="AD274" s="1">
        <f>(Table2[[#This Row],[Day High]]/Table2[[#This Row],[Close Price]])-1</f>
        <v>1.535572249226691E-2</v>
      </c>
      <c r="AE274" s="1">
        <f>(Table2[[#This Row],[Close Price]]/Table2[[#This Row],[Current Week Low]])-1</f>
        <v>6.4690661020936346E-2</v>
      </c>
      <c r="AF274" s="1">
        <f>(Table2[[#This Row],[Current Week High]]/Table2[[#This Row],[Close Price]])-1</f>
        <v>1.6129032258064502E-2</v>
      </c>
      <c r="AG274" s="1">
        <f>(Table2[[#This Row],[Close Price]]/Table2[[#This Row],[Current Month Low]])-1</f>
        <v>0.10121654501216559</v>
      </c>
      <c r="AH274" s="1">
        <f>(Table2[[#This Row],[Current Month High]]/Table2[[#This Row],[Close Price]])-1</f>
        <v>2.3972602739726012E-2</v>
      </c>
      <c r="AI274">
        <v>37.063632346442702</v>
      </c>
      <c r="AJ274">
        <v>62.513464991023298</v>
      </c>
      <c r="AK274" t="str">
        <f>IF(AND(Table2[[#This Row],[20D EMA]]&gt;Table2[[#This Row],[50D EMA]],Table2[[#This Row],[50D EMA]]&gt;Table2[[#This Row],[200D EMA]]),"Uptrend","Downtrend/NoTrend")</f>
        <v>Downtrend/NoTrend</v>
      </c>
      <c r="AL274">
        <v>0.03</v>
      </c>
      <c r="AM274" t="s">
        <v>3188</v>
      </c>
      <c r="AN274">
        <v>3.66</v>
      </c>
      <c r="AO274" t="s">
        <v>3188</v>
      </c>
      <c r="AP274">
        <v>0.136437307719603</v>
      </c>
      <c r="AQ274">
        <f>(Table2[[#This Row],[Sharpe Ratio]]-AVERAGE(Table2[Sharpe Ratio]))/_xlfn.STDEV.P(Table2[Sharpe Ratio])</f>
        <v>0.88423485228980636</v>
      </c>
      <c r="AR2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4">
        <f>_xlfn.RANK.AVG(Table2[[#This Row],[1Y Return vs Nifty Z-Score]],Table2[1Y Return vs Nifty Z-Score])</f>
        <v>174</v>
      </c>
      <c r="AT274">
        <f>_xlfn.RANK.AVG(Table2[[#This Row],[6M Return vs Nifty Z-Score]],Table2[6M Return vs Nifty Z-Score])</f>
        <v>583</v>
      </c>
      <c r="AU274">
        <f>_xlfn.RANK.AVG(Table2[[#This Row],[Sharpe Ratio Z-Score]],Table2[Sharpe Ratio Z-Score])</f>
        <v>133</v>
      </c>
      <c r="AV274">
        <f>(Table2[[#This Row],[Rank 1Y]]+Table2[[#This Row],[Rank 6M]]+Table2[[#This Row],[Rank Sharpe]])/3</f>
        <v>296.66666666666669</v>
      </c>
    </row>
    <row r="275" spans="1:48" x14ac:dyDescent="0.3">
      <c r="A275" t="s">
        <v>774</v>
      </c>
      <c r="B275" t="s">
        <v>775</v>
      </c>
      <c r="C275" t="s">
        <v>3150</v>
      </c>
      <c r="D275" t="s">
        <v>776</v>
      </c>
      <c r="E275">
        <v>20832.241754675</v>
      </c>
      <c r="F275">
        <v>490.75</v>
      </c>
      <c r="G275">
        <v>25.494271704964099</v>
      </c>
      <c r="H275">
        <f>(Table2[[#This Row],[1Y Return vs Nifty]]-AVERAGE(Table2[1Y Return vs Nifty]))/_xlfn.STDEV.P(Table2[1Y Return vs Nifty])</f>
        <v>0.15014659425501686</v>
      </c>
      <c r="I275">
        <v>6.87498957179006</v>
      </c>
      <c r="J275">
        <f>(Table2[[#This Row],[1M Return vs Nifty]]-AVERAGE(Table2[1M Return vs Nifty]))/_xlfn.STDEV.P(Table2[1M Return vs Nifty])</f>
        <v>0.3240346430028751</v>
      </c>
      <c r="K275">
        <v>-19.110156366922201</v>
      </c>
      <c r="L275">
        <f>(Table2[[#This Row],[6M Return vs Nifty]]-AVERAGE(Table2[6M Return vs Nifty]))/_xlfn.STDEV.P(Table2[6M Return vs Nifty])</f>
        <v>-0.81253673549910732</v>
      </c>
      <c r="M275">
        <v>14.024669777129599</v>
      </c>
      <c r="N275">
        <f>(Table2[[#This Row],[1W Return vs Nifty]]-AVERAGE(Table2[1W Return vs Nifty]))/_xlfn.STDEV.P(Table2[1W Return vs Nifty])</f>
        <v>1.964660504662866</v>
      </c>
      <c r="O275">
        <v>470.2</v>
      </c>
      <c r="P275">
        <v>494.13302574660298</v>
      </c>
      <c r="Q275">
        <v>486.20048807241199</v>
      </c>
      <c r="R275">
        <v>65.2702977589162</v>
      </c>
      <c r="S275" s="1">
        <f>(Table2[[#This Row],[Close Price]]-Table2[[#This Row],[20D EMA]])/Table2[[#This Row],[20D EMA]]</f>
        <v>4.3704806465333923E-2</v>
      </c>
      <c r="T275" s="1">
        <f>(Table2[[#This Row],[Close Price]]-Table2[[#This Row],[50D EMA]])/Table2[[#This Row],[50D EMA]]</f>
        <v>-6.8463866415151052E-3</v>
      </c>
      <c r="U275" s="1">
        <f>(Table2[[#This Row],[Close Price]]-Table2[[#This Row],[200D EMA]])/Table2[[#This Row],[200D EMA]]</f>
        <v>9.3572755256272708E-3</v>
      </c>
      <c r="V275">
        <v>0.91005352499057701</v>
      </c>
      <c r="W275">
        <v>483.25</v>
      </c>
      <c r="X275">
        <v>496.95</v>
      </c>
      <c r="Y275">
        <v>436.15</v>
      </c>
      <c r="Z275">
        <v>500.85</v>
      </c>
      <c r="AA275">
        <v>422.3</v>
      </c>
      <c r="AB275">
        <v>526.5</v>
      </c>
      <c r="AC275" s="1">
        <f>(Table2[[#This Row],[Close Price]]/Table2[[#This Row],[Day Low]])-1</f>
        <v>1.5519917227108104E-2</v>
      </c>
      <c r="AD275" s="1">
        <f>(Table2[[#This Row],[Day High]]/Table2[[#This Row],[Close Price]])-1</f>
        <v>1.2633723892002013E-2</v>
      </c>
      <c r="AE275" s="1">
        <f>(Table2[[#This Row],[Close Price]]/Table2[[#This Row],[Current Week Low]])-1</f>
        <v>0.12518628912071539</v>
      </c>
      <c r="AF275" s="1">
        <f>(Table2[[#This Row],[Current Week High]]/Table2[[#This Row],[Close Price]])-1</f>
        <v>2.0580743759551767E-2</v>
      </c>
      <c r="AG275" s="1">
        <f>(Table2[[#This Row],[Close Price]]/Table2[[#This Row],[Current Month Low]])-1</f>
        <v>0.16208856263319915</v>
      </c>
      <c r="AH275" s="1">
        <f>(Table2[[#This Row],[Current Month High]]/Table2[[#This Row],[Close Price]])-1</f>
        <v>7.2847682119205226E-2</v>
      </c>
      <c r="AI275">
        <v>52.440142638818102</v>
      </c>
      <c r="AJ275">
        <v>63.311148086522401</v>
      </c>
      <c r="AK275" t="str">
        <f>IF(AND(Table2[[#This Row],[20D EMA]]&gt;Table2[[#This Row],[50D EMA]],Table2[[#This Row],[50D EMA]]&gt;Table2[[#This Row],[200D EMA]]),"Uptrend","Downtrend/NoTrend")</f>
        <v>Downtrend/NoTrend</v>
      </c>
      <c r="AL275">
        <v>0.05</v>
      </c>
      <c r="AM275" t="s">
        <v>3188</v>
      </c>
      <c r="AN275">
        <v>4.33</v>
      </c>
      <c r="AO275" t="s">
        <v>3188</v>
      </c>
      <c r="AP275">
        <v>0.23241091099674899</v>
      </c>
      <c r="AQ275">
        <f>(Table2[[#This Row],[Sharpe Ratio]]-AVERAGE(Table2[Sharpe Ratio]))/_xlfn.STDEV.P(Table2[Sharpe Ratio])</f>
        <v>1.9975058112002406</v>
      </c>
      <c r="AR2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5">
        <f>_xlfn.RANK.AVG(Table2[[#This Row],[1Y Return vs Nifty Z-Score]],Table2[1Y Return vs Nifty Z-Score])</f>
        <v>258</v>
      </c>
      <c r="AT275">
        <f>_xlfn.RANK.AVG(Table2[[#This Row],[6M Return vs Nifty Z-Score]],Table2[6M Return vs Nifty Z-Score])</f>
        <v>617</v>
      </c>
      <c r="AU275">
        <f>_xlfn.RANK.AVG(Table2[[#This Row],[Sharpe Ratio Z-Score]],Table2[Sharpe Ratio Z-Score])</f>
        <v>15</v>
      </c>
      <c r="AV275">
        <f>(Table2[[#This Row],[Rank 1Y]]+Table2[[#This Row],[Rank 6M]]+Table2[[#This Row],[Rank Sharpe]])/3</f>
        <v>296.66666666666669</v>
      </c>
    </row>
    <row r="276" spans="1:48" x14ac:dyDescent="0.3">
      <c r="A276" t="s">
        <v>603</v>
      </c>
      <c r="B276" t="s">
        <v>604</v>
      </c>
      <c r="C276" t="s">
        <v>3147</v>
      </c>
      <c r="D276" t="s">
        <v>426</v>
      </c>
      <c r="E276">
        <v>32367.871500000001</v>
      </c>
      <c r="F276">
        <v>513.15</v>
      </c>
      <c r="G276">
        <v>1.1930415860127199</v>
      </c>
      <c r="H276">
        <f>(Table2[[#This Row],[1Y Return vs Nifty]]-AVERAGE(Table2[1Y Return vs Nifty]))/_xlfn.STDEV.P(Table2[1Y Return vs Nifty])</f>
        <v>-0.32039107962698382</v>
      </c>
      <c r="I276">
        <v>8.4079746090893597</v>
      </c>
      <c r="J276">
        <f>(Table2[[#This Row],[1M Return vs Nifty]]-AVERAGE(Table2[1M Return vs Nifty]))/_xlfn.STDEV.P(Table2[1M Return vs Nifty])</f>
        <v>0.47504740030613041</v>
      </c>
      <c r="K276">
        <v>3.7882456740817698</v>
      </c>
      <c r="L276">
        <f>(Table2[[#This Row],[6M Return vs Nifty]]-AVERAGE(Table2[6M Return vs Nifty]))/_xlfn.STDEV.P(Table2[6M Return vs Nifty])</f>
        <v>-6.4157974500930692E-2</v>
      </c>
      <c r="M276">
        <v>4.4786165204495303</v>
      </c>
      <c r="N276">
        <f>(Table2[[#This Row],[1W Return vs Nifty]]-AVERAGE(Table2[1W Return vs Nifty]))/_xlfn.STDEV.P(Table2[1W Return vs Nifty])</f>
        <v>0.11977956219445218</v>
      </c>
      <c r="O276">
        <v>496.99</v>
      </c>
      <c r="P276">
        <v>499.79940400144801</v>
      </c>
      <c r="Q276">
        <v>491.64830118201002</v>
      </c>
      <c r="R276">
        <v>60.925311791270403</v>
      </c>
      <c r="S276" s="1">
        <f>(Table2[[#This Row],[Close Price]]-Table2[[#This Row],[20D EMA]])/Table2[[#This Row],[20D EMA]]</f>
        <v>3.2515744783597193E-2</v>
      </c>
      <c r="T276" s="1">
        <f>(Table2[[#This Row],[Close Price]]-Table2[[#This Row],[50D EMA]])/Table2[[#This Row],[50D EMA]]</f>
        <v>2.6711908601062054E-2</v>
      </c>
      <c r="U276" s="1">
        <f>(Table2[[#This Row],[Close Price]]-Table2[[#This Row],[200D EMA]])/Table2[[#This Row],[200D EMA]]</f>
        <v>4.3733902397905269E-2</v>
      </c>
      <c r="V276">
        <v>0.950273104068177</v>
      </c>
      <c r="W276">
        <v>504.4</v>
      </c>
      <c r="X276">
        <v>511.85</v>
      </c>
      <c r="Y276">
        <v>495.1</v>
      </c>
      <c r="Z276">
        <v>522.4</v>
      </c>
      <c r="AA276">
        <v>448.15</v>
      </c>
      <c r="AB276">
        <v>522.4</v>
      </c>
      <c r="AC276" s="1">
        <f>(Table2[[#This Row],[Close Price]]/Table2[[#This Row],[Day Low]])-1</f>
        <v>1.7347343378271152E-2</v>
      </c>
      <c r="AD276" s="1">
        <f>(Table2[[#This Row],[Day High]]/Table2[[#This Row],[Close Price]])-1</f>
        <v>-2.5333723082918702E-3</v>
      </c>
      <c r="AE276" s="1">
        <f>(Table2[[#This Row],[Close Price]]/Table2[[#This Row],[Current Week Low]])-1</f>
        <v>3.6457281357301419E-2</v>
      </c>
      <c r="AF276" s="1">
        <f>(Table2[[#This Row],[Current Week High]]/Table2[[#This Row],[Close Price]])-1</f>
        <v>1.8025918347461811E-2</v>
      </c>
      <c r="AG276" s="1">
        <f>(Table2[[#This Row],[Close Price]]/Table2[[#This Row],[Current Month Low]])-1</f>
        <v>0.14504072297221904</v>
      </c>
      <c r="AH276" s="1">
        <f>(Table2[[#This Row],[Current Month High]]/Table2[[#This Row],[Close Price]])-1</f>
        <v>1.8025918347461811E-2</v>
      </c>
      <c r="AI276">
        <v>13.982266393841901</v>
      </c>
      <c r="AJ276">
        <v>23.769898697539698</v>
      </c>
      <c r="AK276" t="str">
        <f>IF(AND(Table2[[#This Row],[20D EMA]]&gt;Table2[[#This Row],[50D EMA]],Table2[[#This Row],[50D EMA]]&gt;Table2[[#This Row],[200D EMA]]),"Uptrend","Downtrend/NoTrend")</f>
        <v>Downtrend/NoTrend</v>
      </c>
      <c r="AL276">
        <v>7.0000000000000007E-2</v>
      </c>
      <c r="AM276" t="s">
        <v>3188</v>
      </c>
      <c r="AN276">
        <v>5.46</v>
      </c>
      <c r="AO276" t="s">
        <v>3188</v>
      </c>
      <c r="AP276">
        <v>0.124869823735884</v>
      </c>
      <c r="AQ276">
        <f>(Table2[[#This Row],[Sharpe Ratio]]-AVERAGE(Table2[Sharpe Ratio]))/_xlfn.STDEV.P(Table2[Sharpe Ratio])</f>
        <v>0.75005479082490067</v>
      </c>
      <c r="AR2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6">
        <f>_xlfn.RANK.AVG(Table2[[#This Row],[1Y Return vs Nifty Z-Score]],Table2[1Y Return vs Nifty Z-Score])</f>
        <v>423</v>
      </c>
      <c r="AT276">
        <f>_xlfn.RANK.AVG(Table2[[#This Row],[6M Return vs Nifty Z-Score]],Table2[6M Return vs Nifty Z-Score])</f>
        <v>315</v>
      </c>
      <c r="AU276">
        <f>_xlfn.RANK.AVG(Table2[[#This Row],[Sharpe Ratio Z-Score]],Table2[Sharpe Ratio Z-Score])</f>
        <v>156</v>
      </c>
      <c r="AV276">
        <f>(Table2[[#This Row],[Rank 1Y]]+Table2[[#This Row],[Rank 6M]]+Table2[[#This Row],[Rank Sharpe]])/3</f>
        <v>298</v>
      </c>
    </row>
    <row r="277" spans="1:48" x14ac:dyDescent="0.3">
      <c r="A277" t="s">
        <v>1654</v>
      </c>
      <c r="B277" t="s">
        <v>1655</v>
      </c>
      <c r="C277" t="s">
        <v>3156</v>
      </c>
      <c r="D277" t="s">
        <v>493</v>
      </c>
      <c r="E277">
        <v>5530.1265038800002</v>
      </c>
      <c r="F277">
        <v>2096.1999999999998</v>
      </c>
      <c r="G277">
        <v>16.216651612471299</v>
      </c>
      <c r="H277">
        <f>(Table2[[#This Row],[1Y Return vs Nifty]]-AVERAGE(Table2[1Y Return vs Nifty]))/_xlfn.STDEV.P(Table2[1Y Return vs Nifty])</f>
        <v>-2.9493274019719178E-2</v>
      </c>
      <c r="I277">
        <v>3.9700226466317399</v>
      </c>
      <c r="J277">
        <f>(Table2[[#This Row],[1M Return vs Nifty]]-AVERAGE(Table2[1M Return vs Nifty]))/_xlfn.STDEV.P(Table2[1M Return vs Nifty])</f>
        <v>3.7869380740587238E-2</v>
      </c>
      <c r="K277">
        <v>36.187136721618799</v>
      </c>
      <c r="L277">
        <f>(Table2[[#This Row],[6M Return vs Nifty]]-AVERAGE(Table2[6M Return vs Nifty]))/_xlfn.STDEV.P(Table2[6M Return vs Nifty])</f>
        <v>0.99472123883685715</v>
      </c>
      <c r="M277">
        <v>6.5428398202079503</v>
      </c>
      <c r="N277">
        <f>(Table2[[#This Row],[1W Return vs Nifty]]-AVERAGE(Table2[1W Return vs Nifty]))/_xlfn.STDEV.P(Table2[1W Return vs Nifty])</f>
        <v>0.51871366871210289</v>
      </c>
      <c r="O277">
        <v>2035.28</v>
      </c>
      <c r="P277">
        <v>1990.24543157536</v>
      </c>
      <c r="Q277">
        <v>1738.1241846467301</v>
      </c>
      <c r="R277">
        <v>59.709589122250698</v>
      </c>
      <c r="S277" s="1">
        <f>(Table2[[#This Row],[Close Price]]-Table2[[#This Row],[20D EMA]])/Table2[[#This Row],[20D EMA]]</f>
        <v>2.9931999528320354E-2</v>
      </c>
      <c r="T277" s="1">
        <f>(Table2[[#This Row],[Close Price]]-Table2[[#This Row],[50D EMA]])/Table2[[#This Row],[50D EMA]]</f>
        <v>5.3236935879195778E-2</v>
      </c>
      <c r="U277" s="1">
        <f>(Table2[[#This Row],[Close Price]]-Table2[[#This Row],[200D EMA]])/Table2[[#This Row],[200D EMA]]</f>
        <v>0.20601279155784133</v>
      </c>
      <c r="V277">
        <v>0.34561050518695002</v>
      </c>
      <c r="W277">
        <v>2032.4</v>
      </c>
      <c r="X277">
        <v>2127</v>
      </c>
      <c r="Y277">
        <v>1906.55</v>
      </c>
      <c r="Z277">
        <v>2219.9</v>
      </c>
      <c r="AA277">
        <v>1868</v>
      </c>
      <c r="AB277">
        <v>2360</v>
      </c>
      <c r="AC277" s="1">
        <f>(Table2[[#This Row],[Close Price]]/Table2[[#This Row],[Day Low]])-1</f>
        <v>3.1391458374335546E-2</v>
      </c>
      <c r="AD277" s="1">
        <f>(Table2[[#This Row],[Day High]]/Table2[[#This Row],[Close Price]])-1</f>
        <v>1.4693254460452332E-2</v>
      </c>
      <c r="AE277" s="1">
        <f>(Table2[[#This Row],[Close Price]]/Table2[[#This Row],[Current Week Low]])-1</f>
        <v>9.9472869843434397E-2</v>
      </c>
      <c r="AF277" s="1">
        <f>(Table2[[#This Row],[Current Week High]]/Table2[[#This Row],[Close Price]])-1</f>
        <v>5.9011544699933305E-2</v>
      </c>
      <c r="AG277" s="1">
        <f>(Table2[[#This Row],[Close Price]]/Table2[[#This Row],[Current Month Low]])-1</f>
        <v>0.12216274089935752</v>
      </c>
      <c r="AH277" s="1">
        <f>(Table2[[#This Row],[Current Month High]]/Table2[[#This Row],[Close Price]])-1</f>
        <v>0.12584677034634106</v>
      </c>
      <c r="AI277">
        <v>14.015838183379399</v>
      </c>
      <c r="AJ277">
        <v>78.248299319727806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0.46</v>
      </c>
      <c r="AM277" t="s">
        <v>3188</v>
      </c>
      <c r="AN277">
        <v>5.31</v>
      </c>
      <c r="AO277" t="s">
        <v>3188</v>
      </c>
      <c r="AP277">
        <v>9.5080088199939999E-3</v>
      </c>
      <c r="AQ277">
        <f>(Table2[[#This Row],[Sharpe Ratio]]-AVERAGE(Table2[Sharpe Ratio]))/_xlfn.STDEV.P(Table2[Sharpe Ratio])</f>
        <v>-0.58811480922848647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0.93369620504134165</v>
      </c>
      <c r="AS277">
        <f>_xlfn.RANK.AVG(Table2[[#This Row],[1Y Return vs Nifty Z-Score]],Table2[1Y Return vs Nifty Z-Score])</f>
        <v>310</v>
      </c>
      <c r="AT277">
        <f>_xlfn.RANK.AVG(Table2[[#This Row],[6M Return vs Nifty Z-Score]],Table2[6M Return vs Nifty Z-Score])</f>
        <v>91</v>
      </c>
      <c r="AU277">
        <f>_xlfn.RANK.AVG(Table2[[#This Row],[Sharpe Ratio Z-Score]],Table2[Sharpe Ratio Z-Score])</f>
        <v>499</v>
      </c>
      <c r="AV277">
        <f>(Table2[[#This Row],[Rank 1Y]]+Table2[[#This Row],[Rank 6M]]+Table2[[#This Row],[Rank Sharpe]])/3</f>
        <v>300</v>
      </c>
    </row>
    <row r="278" spans="1:48" x14ac:dyDescent="0.3">
      <c r="A278" t="s">
        <v>1890</v>
      </c>
      <c r="B278" t="s">
        <v>1891</v>
      </c>
      <c r="C278" t="s">
        <v>3154</v>
      </c>
      <c r="D278" t="s">
        <v>1349</v>
      </c>
      <c r="E278">
        <v>3951.9542722169999</v>
      </c>
      <c r="F278">
        <v>72.87</v>
      </c>
      <c r="G278">
        <v>23.251275010972901</v>
      </c>
      <c r="H278">
        <f>(Table2[[#This Row],[1Y Return vs Nifty]]-AVERAGE(Table2[1Y Return vs Nifty]))/_xlfn.STDEV.P(Table2[1Y Return vs Nifty])</f>
        <v>0.10671609951258947</v>
      </c>
      <c r="I278">
        <v>0.37199457838456501</v>
      </c>
      <c r="J278">
        <f>(Table2[[#This Row],[1M Return vs Nifty]]-AVERAGE(Table2[1M Return vs Nifty]))/_xlfn.STDEV.P(Table2[1M Return vs Nifty])</f>
        <v>-0.31656861194702696</v>
      </c>
      <c r="K278">
        <v>-14.040586077346401</v>
      </c>
      <c r="L278">
        <f>(Table2[[#This Row],[6M Return vs Nifty]]-AVERAGE(Table2[6M Return vs Nifty]))/_xlfn.STDEV.P(Table2[6M Return vs Nifty])</f>
        <v>-0.64685012010506826</v>
      </c>
      <c r="M278">
        <v>5.1163809438685304</v>
      </c>
      <c r="N278">
        <f>(Table2[[#This Row],[1W Return vs Nifty]]-AVERAGE(Table2[1W Return vs Nifty]))/_xlfn.STDEV.P(Table2[1W Return vs Nifty])</f>
        <v>0.24303462886053401</v>
      </c>
      <c r="O278">
        <v>73.64</v>
      </c>
      <c r="P278">
        <v>77.067223580486598</v>
      </c>
      <c r="Q278">
        <v>76.928825296265501</v>
      </c>
      <c r="R278">
        <v>49.135087854039398</v>
      </c>
      <c r="S278" s="1">
        <f>(Table2[[#This Row],[Close Price]]-Table2[[#This Row],[20D EMA]])/Table2[[#This Row],[20D EMA]]</f>
        <v>-1.0456273764258501E-2</v>
      </c>
      <c r="T278" s="1">
        <f>(Table2[[#This Row],[Close Price]]-Table2[[#This Row],[50D EMA]])/Table2[[#This Row],[50D EMA]]</f>
        <v>-5.4461850128844254E-2</v>
      </c>
      <c r="U278" s="1">
        <f>(Table2[[#This Row],[Close Price]]-Table2[[#This Row],[200D EMA]])/Table2[[#This Row],[200D EMA]]</f>
        <v>-5.2760786098504632E-2</v>
      </c>
      <c r="V278">
        <v>0.46904497085685598</v>
      </c>
      <c r="W278">
        <v>72.510000000000005</v>
      </c>
      <c r="X278">
        <v>74.44</v>
      </c>
      <c r="Y278">
        <v>71.2</v>
      </c>
      <c r="Z278">
        <v>75.08</v>
      </c>
      <c r="AA278">
        <v>68.11</v>
      </c>
      <c r="AB278">
        <v>79.400000000000006</v>
      </c>
      <c r="AC278" s="1">
        <f>(Table2[[#This Row],[Close Price]]/Table2[[#This Row],[Day Low]])-1</f>
        <v>4.9648324369051533E-3</v>
      </c>
      <c r="AD278" s="1">
        <f>(Table2[[#This Row],[Day High]]/Table2[[#This Row],[Close Price]])-1</f>
        <v>2.1545217510635206E-2</v>
      </c>
      <c r="AE278" s="1">
        <f>(Table2[[#This Row],[Close Price]]/Table2[[#This Row],[Current Week Low]])-1</f>
        <v>2.345505617977528E-2</v>
      </c>
      <c r="AF278" s="1">
        <f>(Table2[[#This Row],[Current Week High]]/Table2[[#This Row],[Close Price]])-1</f>
        <v>3.0327981336626841E-2</v>
      </c>
      <c r="AG278" s="1">
        <f>(Table2[[#This Row],[Close Price]]/Table2[[#This Row],[Current Month Low]])-1</f>
        <v>6.9886947584789416E-2</v>
      </c>
      <c r="AH278" s="1">
        <f>(Table2[[#This Row],[Current Month High]]/Table2[[#This Row],[Close Price]])-1</f>
        <v>8.9611637162069435E-2</v>
      </c>
      <c r="AI278">
        <v>41.690682036503297</v>
      </c>
      <c r="AJ278">
        <v>46.178535606820397</v>
      </c>
      <c r="AK278" t="str">
        <f>IF(AND(Table2[[#This Row],[20D EMA]]&gt;Table2[[#This Row],[50D EMA]],Table2[[#This Row],[50D EMA]]&gt;Table2[[#This Row],[200D EMA]]),"Uptrend","Downtrend/NoTrend")</f>
        <v>Downtrend/NoTrend</v>
      </c>
      <c r="AL278">
        <v>-0.2</v>
      </c>
      <c r="AM278" t="s">
        <v>3189</v>
      </c>
      <c r="AN278">
        <v>-1.46</v>
      </c>
      <c r="AO278" t="s">
        <v>3189</v>
      </c>
      <c r="AP278">
        <v>0.16546710669623699</v>
      </c>
      <c r="AQ278">
        <f>(Table2[[#This Row],[Sharpe Ratio]]-AVERAGE(Table2[Sharpe Ratio]))/_xlfn.STDEV.P(Table2[Sharpe Ratio])</f>
        <v>1.2209736121170129</v>
      </c>
      <c r="AR2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8">
        <f>_xlfn.RANK.AVG(Table2[[#This Row],[1Y Return vs Nifty Z-Score]],Table2[1Y Return vs Nifty Z-Score])</f>
        <v>271</v>
      </c>
      <c r="AT278">
        <f>_xlfn.RANK.AVG(Table2[[#This Row],[6M Return vs Nifty Z-Score]],Table2[6M Return vs Nifty Z-Score])</f>
        <v>551</v>
      </c>
      <c r="AU278">
        <f>_xlfn.RANK.AVG(Table2[[#This Row],[Sharpe Ratio Z-Score]],Table2[Sharpe Ratio Z-Score])</f>
        <v>81</v>
      </c>
      <c r="AV278">
        <f>(Table2[[#This Row],[Rank 1Y]]+Table2[[#This Row],[Rank 6M]]+Table2[[#This Row],[Rank Sharpe]])/3</f>
        <v>301</v>
      </c>
    </row>
    <row r="279" spans="1:48" x14ac:dyDescent="0.3">
      <c r="A279" t="s">
        <v>211</v>
      </c>
      <c r="B279" t="s">
        <v>212</v>
      </c>
      <c r="C279" t="s">
        <v>3147</v>
      </c>
      <c r="D279" t="s">
        <v>213</v>
      </c>
      <c r="E279">
        <v>114311.649658482</v>
      </c>
      <c r="F279">
        <v>162.46</v>
      </c>
      <c r="G279">
        <v>54.759689037981097</v>
      </c>
      <c r="H279">
        <f>(Table2[[#This Row],[1Y Return vs Nifty]]-AVERAGE(Table2[1Y Return vs Nifty]))/_xlfn.STDEV.P(Table2[1Y Return vs Nifty])</f>
        <v>0.71680438604823382</v>
      </c>
      <c r="I279">
        <v>-13.3253996889599</v>
      </c>
      <c r="J279">
        <f>(Table2[[#This Row],[1M Return vs Nifty]]-AVERAGE(Table2[1M Return vs Nifty]))/_xlfn.STDEV.P(Table2[1M Return vs Nifty])</f>
        <v>-1.6658846364697377</v>
      </c>
      <c r="K279">
        <v>3.27074859416589</v>
      </c>
      <c r="L279">
        <f>(Table2[[#This Row],[6M Return vs Nifty]]-AVERAGE(Table2[6M Return vs Nifty]))/_xlfn.STDEV.P(Table2[6M Return vs Nifty])</f>
        <v>-8.1071112054988598E-2</v>
      </c>
      <c r="M279">
        <v>-2.5656052220438501</v>
      </c>
      <c r="N279">
        <f>(Table2[[#This Row],[1W Return vs Nifty]]-AVERAGE(Table2[1W Return vs Nifty]))/_xlfn.STDEV.P(Table2[1W Return vs Nifty])</f>
        <v>-1.241594620183339</v>
      </c>
      <c r="O279">
        <v>171.32</v>
      </c>
      <c r="P279">
        <v>181.856781197011</v>
      </c>
      <c r="Q279">
        <v>166.09275474292701</v>
      </c>
      <c r="R279">
        <v>32.827879442889099</v>
      </c>
      <c r="S279" s="1">
        <f>(Table2[[#This Row],[Close Price]]-Table2[[#This Row],[20D EMA]])/Table2[[#This Row],[20D EMA]]</f>
        <v>-5.1716086855008087E-2</v>
      </c>
      <c r="T279" s="1">
        <f>(Table2[[#This Row],[Close Price]]-Table2[[#This Row],[50D EMA]])/Table2[[#This Row],[50D EMA]]</f>
        <v>-0.10665965310360283</v>
      </c>
      <c r="U279" s="1">
        <f>(Table2[[#This Row],[Close Price]]-Table2[[#This Row],[200D EMA]])/Table2[[#This Row],[200D EMA]]</f>
        <v>-2.1871843528332501E-2</v>
      </c>
      <c r="V279">
        <v>0.97978139237488804</v>
      </c>
      <c r="W279">
        <v>160.91999999999999</v>
      </c>
      <c r="X279">
        <v>163</v>
      </c>
      <c r="Y279">
        <v>160.91999999999999</v>
      </c>
      <c r="Z279">
        <v>171.21</v>
      </c>
      <c r="AA279">
        <v>158.80000000000001</v>
      </c>
      <c r="AB279">
        <v>189.74</v>
      </c>
      <c r="AC279" s="1">
        <f>(Table2[[#This Row],[Close Price]]/Table2[[#This Row],[Day Low]])-1</f>
        <v>9.5699726572211485E-3</v>
      </c>
      <c r="AD279" s="1">
        <f>(Table2[[#This Row],[Day High]]/Table2[[#This Row],[Close Price]])-1</f>
        <v>3.3238951126430827E-3</v>
      </c>
      <c r="AE279" s="1">
        <f>(Table2[[#This Row],[Close Price]]/Table2[[#This Row],[Current Week Low]])-1</f>
        <v>9.5699726572211485E-3</v>
      </c>
      <c r="AF279" s="1">
        <f>(Table2[[#This Row],[Current Week High]]/Table2[[#This Row],[Close Price]])-1</f>
        <v>5.3859411547457769E-2</v>
      </c>
      <c r="AG279" s="1">
        <f>(Table2[[#This Row],[Close Price]]/Table2[[#This Row],[Current Month Low]])-1</f>
        <v>2.3047858942065513E-2</v>
      </c>
      <c r="AH279" s="1">
        <f>(Table2[[#This Row],[Current Month High]]/Table2[[#This Row],[Close Price]])-1</f>
        <v>0.16791825680167416</v>
      </c>
      <c r="AI279">
        <v>33.565185276375701</v>
      </c>
      <c r="AJ279">
        <v>80.410882842865007</v>
      </c>
      <c r="AK279" t="str">
        <f>IF(AND(Table2[[#This Row],[20D EMA]]&gt;Table2[[#This Row],[50D EMA]],Table2[[#This Row],[50D EMA]]&gt;Table2[[#This Row],[200D EMA]]),"Uptrend","Downtrend/NoTrend")</f>
        <v>Downtrend/NoTrend</v>
      </c>
      <c r="AL279">
        <v>-0.06</v>
      </c>
      <c r="AM279" t="s">
        <v>3189</v>
      </c>
      <c r="AN279">
        <v>-7.07</v>
      </c>
      <c r="AO279" t="s">
        <v>3189</v>
      </c>
      <c r="AP279">
        <v>2.2564062728594E-2</v>
      </c>
      <c r="AQ279">
        <f>(Table2[[#This Row],[Sharpe Ratio]]-AVERAGE(Table2[Sharpe Ratio]))/_xlfn.STDEV.P(Table2[Sharpe Ratio])</f>
        <v>-0.43666769087407309</v>
      </c>
      <c r="AR2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9">
        <f>_xlfn.RANK.AVG(Table2[[#This Row],[1Y Return vs Nifty Z-Score]],Table2[1Y Return vs Nifty Z-Score])</f>
        <v>129</v>
      </c>
      <c r="AT279">
        <f>_xlfn.RANK.AVG(Table2[[#This Row],[6M Return vs Nifty Z-Score]],Table2[6M Return vs Nifty Z-Score])</f>
        <v>323</v>
      </c>
      <c r="AU279">
        <f>_xlfn.RANK.AVG(Table2[[#This Row],[Sharpe Ratio Z-Score]],Table2[Sharpe Ratio Z-Score])</f>
        <v>452</v>
      </c>
      <c r="AV279">
        <f>(Table2[[#This Row],[Rank 1Y]]+Table2[[#This Row],[Rank 6M]]+Table2[[#This Row],[Rank Sharpe]])/3</f>
        <v>301.33333333333331</v>
      </c>
    </row>
    <row r="280" spans="1:48" x14ac:dyDescent="0.3">
      <c r="A280" t="s">
        <v>2072</v>
      </c>
      <c r="B280" t="s">
        <v>2073</v>
      </c>
      <c r="C280" t="s">
        <v>3156</v>
      </c>
      <c r="D280" t="s">
        <v>266</v>
      </c>
      <c r="E280">
        <v>3156.5207066399998</v>
      </c>
      <c r="F280">
        <v>126.84</v>
      </c>
      <c r="G280">
        <v>14.6982806943474</v>
      </c>
      <c r="H280">
        <f>(Table2[[#This Row],[1Y Return vs Nifty]]-AVERAGE(Table2[1Y Return vs Nifty]))/_xlfn.STDEV.P(Table2[1Y Return vs Nifty])</f>
        <v>-5.8893049932582583E-2</v>
      </c>
      <c r="I280">
        <v>-2.6307676787342702</v>
      </c>
      <c r="J280">
        <f>(Table2[[#This Row],[1M Return vs Nifty]]-AVERAGE(Table2[1M Return vs Nifty]))/_xlfn.STDEV.P(Table2[1M Return vs Nifty])</f>
        <v>-0.6123675903718433</v>
      </c>
      <c r="K280">
        <v>28.941480917653401</v>
      </c>
      <c r="L280">
        <f>(Table2[[#This Row],[6M Return vs Nifty]]-AVERAGE(Table2[6M Return vs Nifty]))/_xlfn.STDEV.P(Table2[6M Return vs Nifty])</f>
        <v>0.75791454361503086</v>
      </c>
      <c r="M280">
        <v>4.1250737509525202</v>
      </c>
      <c r="N280">
        <f>(Table2[[#This Row],[1W Return vs Nifty]]-AVERAGE(Table2[1W Return vs Nifty]))/_xlfn.STDEV.P(Table2[1W Return vs Nifty])</f>
        <v>5.1453490649008581E-2</v>
      </c>
      <c r="O280">
        <v>127.96</v>
      </c>
      <c r="P280">
        <v>135.985641896441</v>
      </c>
      <c r="Q280">
        <v>128.12381537210601</v>
      </c>
      <c r="R280">
        <v>53.343404332131001</v>
      </c>
      <c r="S280" s="1">
        <f>(Table2[[#This Row],[Close Price]]-Table2[[#This Row],[20D EMA]])/Table2[[#This Row],[20D EMA]]</f>
        <v>-8.7527352297592249E-3</v>
      </c>
      <c r="T280" s="1">
        <f>(Table2[[#This Row],[Close Price]]-Table2[[#This Row],[50D EMA]])/Table2[[#This Row],[50D EMA]]</f>
        <v>-6.7254467228281337E-2</v>
      </c>
      <c r="U280" s="1">
        <f>(Table2[[#This Row],[Close Price]]-Table2[[#This Row],[200D EMA]])/Table2[[#This Row],[200D EMA]]</f>
        <v>-1.0020115061180938E-2</v>
      </c>
      <c r="V280">
        <v>0.43635424896675701</v>
      </c>
      <c r="W280">
        <v>124.51</v>
      </c>
      <c r="X280">
        <v>127.57</v>
      </c>
      <c r="Y280">
        <v>122.75</v>
      </c>
      <c r="Z280">
        <v>129.68</v>
      </c>
      <c r="AA280">
        <v>116.46</v>
      </c>
      <c r="AB280">
        <v>141</v>
      </c>
      <c r="AC280" s="1">
        <f>(Table2[[#This Row],[Close Price]]/Table2[[#This Row],[Day Low]])-1</f>
        <v>1.8713356356919064E-2</v>
      </c>
      <c r="AD280" s="1">
        <f>(Table2[[#This Row],[Day High]]/Table2[[#This Row],[Close Price]])-1</f>
        <v>5.755282245348381E-3</v>
      </c>
      <c r="AE280" s="1">
        <f>(Table2[[#This Row],[Close Price]]/Table2[[#This Row],[Current Week Low]])-1</f>
        <v>3.3319755600814682E-2</v>
      </c>
      <c r="AF280" s="1">
        <f>(Table2[[#This Row],[Current Week High]]/Table2[[#This Row],[Close Price]])-1</f>
        <v>2.2390413118889896E-2</v>
      </c>
      <c r="AG280" s="1">
        <f>(Table2[[#This Row],[Close Price]]/Table2[[#This Row],[Current Month Low]])-1</f>
        <v>8.9129314786192682E-2</v>
      </c>
      <c r="AH280" s="1">
        <f>(Table2[[#This Row],[Current Month High]]/Table2[[#This Row],[Close Price]])-1</f>
        <v>0.11163670766319767</v>
      </c>
      <c r="AI280">
        <v>39.545884578997097</v>
      </c>
      <c r="AJ280">
        <v>55.441176470588204</v>
      </c>
      <c r="AK280" t="str">
        <f>IF(AND(Table2[[#This Row],[20D EMA]]&gt;Table2[[#This Row],[50D EMA]],Table2[[#This Row],[50D EMA]]&gt;Table2[[#This Row],[200D EMA]]),"Uptrend","Downtrend/NoTrend")</f>
        <v>Downtrend/NoTrend</v>
      </c>
      <c r="AL280">
        <v>-0.15</v>
      </c>
      <c r="AM280" t="s">
        <v>3189</v>
      </c>
      <c r="AN280">
        <v>0.16</v>
      </c>
      <c r="AO280" t="s">
        <v>3188</v>
      </c>
      <c r="AP280">
        <v>1.9473691880197999E-2</v>
      </c>
      <c r="AQ280">
        <f>(Table2[[#This Row],[Sharpe Ratio]]-AVERAGE(Table2[Sharpe Ratio]))/_xlfn.STDEV.P(Table2[Sharpe Ratio])</f>
        <v>-0.47251525729134786</v>
      </c>
      <c r="AR2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0">
        <f>_xlfn.RANK.AVG(Table2[[#This Row],[1Y Return vs Nifty Z-Score]],Table2[1Y Return vs Nifty Z-Score])</f>
        <v>322</v>
      </c>
      <c r="AT280">
        <f>_xlfn.RANK.AVG(Table2[[#This Row],[6M Return vs Nifty Z-Score]],Table2[6M Return vs Nifty Z-Score])</f>
        <v>123</v>
      </c>
      <c r="AU280">
        <f>_xlfn.RANK.AVG(Table2[[#This Row],[Sharpe Ratio Z-Score]],Table2[Sharpe Ratio Z-Score])</f>
        <v>461</v>
      </c>
      <c r="AV280">
        <f>(Table2[[#This Row],[Rank 1Y]]+Table2[[#This Row],[Rank 6M]]+Table2[[#This Row],[Rank Sharpe]])/3</f>
        <v>302</v>
      </c>
    </row>
    <row r="281" spans="1:48" x14ac:dyDescent="0.3">
      <c r="A281" t="s">
        <v>1097</v>
      </c>
      <c r="B281" t="s">
        <v>1098</v>
      </c>
      <c r="C281" t="s">
        <v>3150</v>
      </c>
      <c r="D281" t="s">
        <v>117</v>
      </c>
      <c r="E281">
        <v>11568.006699600001</v>
      </c>
      <c r="F281">
        <v>379.35</v>
      </c>
      <c r="G281">
        <v>-1.4359730072164201</v>
      </c>
      <c r="H281">
        <f>(Table2[[#This Row],[1Y Return vs Nifty]]-AVERAGE(Table2[1Y Return vs Nifty]))/_xlfn.STDEV.P(Table2[1Y Return vs Nifty])</f>
        <v>-0.37129592704601044</v>
      </c>
      <c r="I281">
        <v>-5.6839644057325103</v>
      </c>
      <c r="J281">
        <f>(Table2[[#This Row],[1M Return vs Nifty]]-AVERAGE(Table2[1M Return vs Nifty]))/_xlfn.STDEV.P(Table2[1M Return vs Nifty])</f>
        <v>-0.91313481582732514</v>
      </c>
      <c r="K281">
        <v>-1.5619027849515801</v>
      </c>
      <c r="L281">
        <f>(Table2[[#This Row],[6M Return vs Nifty]]-AVERAGE(Table2[6M Return vs Nifty]))/_xlfn.STDEV.P(Table2[6M Return vs Nifty])</f>
        <v>-0.23901460719337214</v>
      </c>
      <c r="M281">
        <v>-5.8611388765338797</v>
      </c>
      <c r="N281">
        <f>(Table2[[#This Row],[1W Return vs Nifty]]-AVERAGE(Table2[1W Return vs Nifty]))/_xlfn.STDEV.P(Table2[1W Return vs Nifty])</f>
        <v>-1.8784931447308963</v>
      </c>
      <c r="O281">
        <v>390.68</v>
      </c>
      <c r="P281">
        <v>387.05232275770697</v>
      </c>
      <c r="Q281">
        <v>359.331800241248</v>
      </c>
      <c r="R281">
        <v>39.763862220331703</v>
      </c>
      <c r="S281" s="1">
        <f>(Table2[[#This Row],[Close Price]]-Table2[[#This Row],[20D EMA]])/Table2[[#This Row],[20D EMA]]</f>
        <v>-2.9000716699088727E-2</v>
      </c>
      <c r="T281" s="1">
        <f>(Table2[[#This Row],[Close Price]]-Table2[[#This Row],[50D EMA]])/Table2[[#This Row],[50D EMA]]</f>
        <v>-1.9899952292828822E-2</v>
      </c>
      <c r="U281" s="1">
        <f>(Table2[[#This Row],[Close Price]]-Table2[[#This Row],[200D EMA]])/Table2[[#This Row],[200D EMA]]</f>
        <v>5.5709513450555199E-2</v>
      </c>
      <c r="V281">
        <v>0.32850970254922102</v>
      </c>
      <c r="W281">
        <v>374</v>
      </c>
      <c r="X281">
        <v>384.6</v>
      </c>
      <c r="Y281">
        <v>374</v>
      </c>
      <c r="Z281">
        <v>407</v>
      </c>
      <c r="AA281">
        <v>363.7</v>
      </c>
      <c r="AB281">
        <v>437.7</v>
      </c>
      <c r="AC281" s="1">
        <f>(Table2[[#This Row],[Close Price]]/Table2[[#This Row],[Day Low]])-1</f>
        <v>1.4304812834224689E-2</v>
      </c>
      <c r="AD281" s="1">
        <f>(Table2[[#This Row],[Day High]]/Table2[[#This Row],[Close Price]])-1</f>
        <v>1.3839462238038669E-2</v>
      </c>
      <c r="AE281" s="1">
        <f>(Table2[[#This Row],[Close Price]]/Table2[[#This Row],[Current Week Low]])-1</f>
        <v>1.4304812834224689E-2</v>
      </c>
      <c r="AF281" s="1">
        <f>(Table2[[#This Row],[Current Week High]]/Table2[[#This Row],[Close Price]])-1</f>
        <v>7.2887834453670752E-2</v>
      </c>
      <c r="AG281" s="1">
        <f>(Table2[[#This Row],[Close Price]]/Table2[[#This Row],[Current Month Low]])-1</f>
        <v>4.3029969755292941E-2</v>
      </c>
      <c r="AH281" s="1">
        <f>(Table2[[#This Row],[Current Month High]]/Table2[[#This Row],[Close Price]])-1</f>
        <v>0.1538157374456306</v>
      </c>
      <c r="AI281">
        <v>18.8875708448662</v>
      </c>
      <c r="AJ281">
        <v>38.9305987914301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0.05</v>
      </c>
      <c r="AM281" t="s">
        <v>3188</v>
      </c>
      <c r="AN281">
        <v>-3.39</v>
      </c>
      <c r="AO281" t="s">
        <v>3189</v>
      </c>
      <c r="AP281">
        <v>0.16046103196429401</v>
      </c>
      <c r="AQ281">
        <f>(Table2[[#This Row],[Sharpe Ratio]]-AVERAGE(Table2[Sharpe Ratio]))/_xlfn.STDEV.P(Table2[Sharpe Ratio])</f>
        <v>1.1629043365359577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-2.2390341582616462</v>
      </c>
      <c r="AS281">
        <f>_xlfn.RANK.AVG(Table2[[#This Row],[1Y Return vs Nifty Z-Score]],Table2[1Y Return vs Nifty Z-Score])</f>
        <v>440</v>
      </c>
      <c r="AT281">
        <f>_xlfn.RANK.AVG(Table2[[#This Row],[6M Return vs Nifty Z-Score]],Table2[6M Return vs Nifty Z-Score])</f>
        <v>378</v>
      </c>
      <c r="AU281">
        <f>_xlfn.RANK.AVG(Table2[[#This Row],[Sharpe Ratio Z-Score]],Table2[Sharpe Ratio Z-Score])</f>
        <v>89</v>
      </c>
      <c r="AV281">
        <f>(Table2[[#This Row],[Rank 1Y]]+Table2[[#This Row],[Rank 6M]]+Table2[[#This Row],[Rank Sharpe]])/3</f>
        <v>302.33333333333331</v>
      </c>
    </row>
    <row r="282" spans="1:48" x14ac:dyDescent="0.3">
      <c r="A282" t="s">
        <v>1290</v>
      </c>
      <c r="B282" t="s">
        <v>1291</v>
      </c>
      <c r="C282" t="s">
        <v>3146</v>
      </c>
      <c r="D282" t="s">
        <v>51</v>
      </c>
      <c r="E282">
        <v>9009.7941745000007</v>
      </c>
      <c r="F282">
        <v>519.4</v>
      </c>
      <c r="G282">
        <v>23.442094139279</v>
      </c>
      <c r="H282">
        <f>(Table2[[#This Row],[1Y Return vs Nifty]]-AVERAGE(Table2[1Y Return vs Nifty]))/_xlfn.STDEV.P(Table2[1Y Return vs Nifty])</f>
        <v>0.11041087497563576</v>
      </c>
      <c r="I282">
        <v>9.8776066912465801</v>
      </c>
      <c r="J282">
        <f>(Table2[[#This Row],[1M Return vs Nifty]]-AVERAGE(Table2[1M Return vs Nifty]))/_xlfn.STDEV.P(Table2[1M Return vs Nifty])</f>
        <v>0.61981932406793805</v>
      </c>
      <c r="K282">
        <v>33.086105516481702</v>
      </c>
      <c r="L282">
        <f>(Table2[[#This Row],[6M Return vs Nifty]]-AVERAGE(Table2[6M Return vs Nifty]))/_xlfn.STDEV.P(Table2[6M Return vs Nifty])</f>
        <v>0.89337155133633017</v>
      </c>
      <c r="M282">
        <v>-2.8859003772488601</v>
      </c>
      <c r="N282">
        <f>(Table2[[#This Row],[1W Return vs Nifty]]-AVERAGE(Table2[1W Return vs Nifty]))/_xlfn.STDEV.P(Table2[1W Return vs Nifty])</f>
        <v>-1.3034952205585972</v>
      </c>
      <c r="O282">
        <v>522.07000000000005</v>
      </c>
      <c r="P282">
        <v>509.88388603468297</v>
      </c>
      <c r="Q282">
        <v>447.51651283725602</v>
      </c>
      <c r="R282">
        <v>44.588928429381397</v>
      </c>
      <c r="S282" s="1">
        <f>(Table2[[#This Row],[Close Price]]-Table2[[#This Row],[20D EMA]])/Table2[[#This Row],[20D EMA]]</f>
        <v>-5.114256708870597E-3</v>
      </c>
      <c r="T282" s="1">
        <f>(Table2[[#This Row],[Close Price]]-Table2[[#This Row],[50D EMA]])/Table2[[#This Row],[50D EMA]]</f>
        <v>1.8663296146349886E-2</v>
      </c>
      <c r="U282" s="1">
        <f>(Table2[[#This Row],[Close Price]]-Table2[[#This Row],[200D EMA]])/Table2[[#This Row],[200D EMA]]</f>
        <v>0.16062756367804717</v>
      </c>
      <c r="V282">
        <v>0.91514992279082197</v>
      </c>
      <c r="W282">
        <v>516</v>
      </c>
      <c r="X282">
        <v>529.70000000000005</v>
      </c>
      <c r="Y282">
        <v>515.5</v>
      </c>
      <c r="Z282">
        <v>550</v>
      </c>
      <c r="AA282">
        <v>468.5</v>
      </c>
      <c r="AB282">
        <v>579.4</v>
      </c>
      <c r="AC282" s="1">
        <f>(Table2[[#This Row],[Close Price]]/Table2[[#This Row],[Day Low]])-1</f>
        <v>6.5891472868215839E-3</v>
      </c>
      <c r="AD282" s="1">
        <f>(Table2[[#This Row],[Day High]]/Table2[[#This Row],[Close Price]])-1</f>
        <v>1.9830573738929713E-2</v>
      </c>
      <c r="AE282" s="1">
        <f>(Table2[[#This Row],[Close Price]]/Table2[[#This Row],[Current Week Low]])-1</f>
        <v>7.5654704170706744E-3</v>
      </c>
      <c r="AF282" s="1">
        <f>(Table2[[#This Row],[Current Week High]]/Table2[[#This Row],[Close Price]])-1</f>
        <v>5.8914131690412042E-2</v>
      </c>
      <c r="AG282" s="1">
        <f>(Table2[[#This Row],[Close Price]]/Table2[[#This Row],[Current Month Low]])-1</f>
        <v>0.10864461045891138</v>
      </c>
      <c r="AH282" s="1">
        <f>(Table2[[#This Row],[Current Month High]]/Table2[[#This Row],[Close Price]])-1</f>
        <v>0.11551790527531769</v>
      </c>
      <c r="AI282">
        <v>11.551790527531701</v>
      </c>
      <c r="AJ282">
        <v>62.5665101721439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0.09</v>
      </c>
      <c r="AM282" t="s">
        <v>3188</v>
      </c>
      <c r="AN282">
        <v>-2.29</v>
      </c>
      <c r="AO282" t="s">
        <v>3189</v>
      </c>
      <c r="AQ282">
        <f>(Table2[[#This Row],[Sharpe Ratio]]-AVERAGE(Table2[Sharpe Ratio]))/_xlfn.STDEV.P(Table2[Sharpe Ratio])</f>
        <v>-0.698405448893197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-0.37829891907189028</v>
      </c>
      <c r="AS282">
        <f>_xlfn.RANK.AVG(Table2[[#This Row],[1Y Return vs Nifty Z-Score]],Table2[1Y Return vs Nifty Z-Score])</f>
        <v>270</v>
      </c>
      <c r="AT282">
        <f>_xlfn.RANK.AVG(Table2[[#This Row],[6M Return vs Nifty Z-Score]],Table2[6M Return vs Nifty Z-Score])</f>
        <v>103</v>
      </c>
      <c r="AU282">
        <f>_xlfn.RANK.AVG(Table2[[#This Row],[Sharpe Ratio Z-Score]],Table2[Sharpe Ratio Z-Score])</f>
        <v>538</v>
      </c>
      <c r="AV282">
        <f>(Table2[[#This Row],[Rank 1Y]]+Table2[[#This Row],[Rank 6M]]+Table2[[#This Row],[Rank Sharpe]])/3</f>
        <v>303.66666666666669</v>
      </c>
    </row>
    <row r="283" spans="1:48" x14ac:dyDescent="0.3">
      <c r="A283" t="s">
        <v>1437</v>
      </c>
      <c r="B283" t="s">
        <v>1438</v>
      </c>
      <c r="C283" t="s">
        <v>3153</v>
      </c>
      <c r="D283" t="s">
        <v>139</v>
      </c>
      <c r="E283">
        <v>7441.6286754000002</v>
      </c>
      <c r="F283">
        <v>1056.1500000000001</v>
      </c>
      <c r="G283">
        <v>10.3430925286797</v>
      </c>
      <c r="H283">
        <f>(Table2[[#This Row],[1Y Return vs Nifty]]-AVERAGE(Table2[1Y Return vs Nifty]))/_xlfn.STDEV.P(Table2[1Y Return vs Nifty])</f>
        <v>-0.14322129581810919</v>
      </c>
      <c r="I283">
        <v>15.8039102162218</v>
      </c>
      <c r="J283">
        <f>(Table2[[#This Row],[1M Return vs Nifty]]-AVERAGE(Table2[1M Return vs Nifty]))/_xlfn.STDEV.P(Table2[1M Return vs Nifty])</f>
        <v>1.2036133038833978</v>
      </c>
      <c r="K283">
        <v>14.2119360569927</v>
      </c>
      <c r="L283">
        <f>(Table2[[#This Row],[6M Return vs Nifty]]-AVERAGE(Table2[6M Return vs Nifty]))/_xlfn.STDEV.P(Table2[6M Return vs Nifty])</f>
        <v>0.27651507682477078</v>
      </c>
      <c r="M283">
        <v>5.04193402310651</v>
      </c>
      <c r="N283">
        <f>(Table2[[#This Row],[1W Return vs Nifty]]-AVERAGE(Table2[1W Return vs Nifty]))/_xlfn.STDEV.P(Table2[1W Return vs Nifty])</f>
        <v>0.22864693358519111</v>
      </c>
      <c r="O283">
        <v>1010.25</v>
      </c>
      <c r="P283">
        <v>979.25744738799995</v>
      </c>
      <c r="Q283">
        <v>907.40860345070598</v>
      </c>
      <c r="R283">
        <v>74.069686523440097</v>
      </c>
      <c r="S283" s="1">
        <f>(Table2[[#This Row],[Close Price]]-Table2[[#This Row],[20D EMA]])/Table2[[#This Row],[20D EMA]]</f>
        <v>4.5434298440980042E-2</v>
      </c>
      <c r="T283" s="1">
        <f>(Table2[[#This Row],[Close Price]]-Table2[[#This Row],[50D EMA]])/Table2[[#This Row],[50D EMA]]</f>
        <v>7.8521284486625806E-2</v>
      </c>
      <c r="U283" s="1">
        <f>(Table2[[#This Row],[Close Price]]-Table2[[#This Row],[200D EMA]])/Table2[[#This Row],[200D EMA]]</f>
        <v>0.16391887401514407</v>
      </c>
      <c r="V283">
        <v>1.2387312424525301</v>
      </c>
      <c r="W283">
        <v>1046</v>
      </c>
      <c r="X283">
        <v>1064</v>
      </c>
      <c r="Y283">
        <v>997.55</v>
      </c>
      <c r="Z283">
        <v>1075</v>
      </c>
      <c r="AA283">
        <v>968.15</v>
      </c>
      <c r="AB283">
        <v>1075</v>
      </c>
      <c r="AC283" s="1">
        <f>(Table2[[#This Row],[Close Price]]/Table2[[#This Row],[Day Low]])-1</f>
        <v>9.7036328871893396E-3</v>
      </c>
      <c r="AD283" s="1">
        <f>(Table2[[#This Row],[Day High]]/Table2[[#This Row],[Close Price]])-1</f>
        <v>7.4326563461628581E-3</v>
      </c>
      <c r="AE283" s="1">
        <f>(Table2[[#This Row],[Close Price]]/Table2[[#This Row],[Current Week Low]])-1</f>
        <v>5.8743922610395627E-2</v>
      </c>
      <c r="AF283" s="1">
        <f>(Table2[[#This Row],[Current Week High]]/Table2[[#This Row],[Close Price]])-1</f>
        <v>1.784784358282443E-2</v>
      </c>
      <c r="AG283" s="1">
        <f>(Table2[[#This Row],[Close Price]]/Table2[[#This Row],[Current Month Low]])-1</f>
        <v>9.0895005939162443E-2</v>
      </c>
      <c r="AH283" s="1">
        <f>(Table2[[#This Row],[Current Month High]]/Table2[[#This Row],[Close Price]])-1</f>
        <v>1.784784358282443E-2</v>
      </c>
      <c r="AI283">
        <v>1.7847843582824401</v>
      </c>
      <c r="AJ283">
        <v>41.083355597114597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0.11</v>
      </c>
      <c r="AM283" t="s">
        <v>3188</v>
      </c>
      <c r="AN283">
        <v>4.0199999999999996</v>
      </c>
      <c r="AO283" t="s">
        <v>3188</v>
      </c>
      <c r="AP283">
        <v>6.0483920906297998E-2</v>
      </c>
      <c r="AQ283">
        <f>(Table2[[#This Row],[Sharpe Ratio]]-AVERAGE(Table2[Sharpe Ratio]))/_xlfn.STDEV.P(Table2[Sharpe Ratio])</f>
        <v>3.1936400935097075E-3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1.5687476585687603</v>
      </c>
      <c r="AS283">
        <f>_xlfn.RANK.AVG(Table2[[#This Row],[1Y Return vs Nifty Z-Score]],Table2[1Y Return vs Nifty Z-Score])</f>
        <v>345</v>
      </c>
      <c r="AT283">
        <f>_xlfn.RANK.AVG(Table2[[#This Row],[6M Return vs Nifty Z-Score]],Table2[6M Return vs Nifty Z-Score])</f>
        <v>215</v>
      </c>
      <c r="AU283">
        <f>_xlfn.RANK.AVG(Table2[[#This Row],[Sharpe Ratio Z-Score]],Table2[Sharpe Ratio Z-Score])</f>
        <v>353</v>
      </c>
      <c r="AV283">
        <f>(Table2[[#This Row],[Rank 1Y]]+Table2[[#This Row],[Rank 6M]]+Table2[[#This Row],[Rank Sharpe]])/3</f>
        <v>304.33333333333331</v>
      </c>
    </row>
    <row r="284" spans="1:48" x14ac:dyDescent="0.3">
      <c r="A284" t="s">
        <v>1271</v>
      </c>
      <c r="B284" t="s">
        <v>1272</v>
      </c>
      <c r="C284" t="s">
        <v>3147</v>
      </c>
      <c r="D284" t="s">
        <v>57</v>
      </c>
      <c r="E284">
        <v>9208.9553931099999</v>
      </c>
      <c r="F284">
        <v>6892.3</v>
      </c>
      <c r="G284">
        <v>50.260308465273397</v>
      </c>
      <c r="H284">
        <f>(Table2[[#This Row],[1Y Return vs Nifty]]-AVERAGE(Table2[1Y Return vs Nifty]))/_xlfn.STDEV.P(Table2[1Y Return vs Nifty])</f>
        <v>0.62968418438647922</v>
      </c>
      <c r="I284">
        <v>9.2835469292714095</v>
      </c>
      <c r="J284">
        <f>(Table2[[#This Row],[1M Return vs Nifty]]-AVERAGE(Table2[1M Return vs Nifty]))/_xlfn.STDEV.P(Table2[1M Return vs Nifty])</f>
        <v>0.56129911644945307</v>
      </c>
      <c r="K284">
        <v>-22.236801872306899</v>
      </c>
      <c r="L284">
        <f>(Table2[[#This Row],[6M Return vs Nifty]]-AVERAGE(Table2[6M Return vs Nifty]))/_xlfn.STDEV.P(Table2[6M Return vs Nifty])</f>
        <v>-0.91472356430970536</v>
      </c>
      <c r="M284">
        <v>3.89881150477418</v>
      </c>
      <c r="N284">
        <f>(Table2[[#This Row],[1W Return vs Nifty]]-AVERAGE(Table2[1W Return vs Nifty]))/_xlfn.STDEV.P(Table2[1W Return vs Nifty])</f>
        <v>7.7257955743543112E-3</v>
      </c>
      <c r="O284">
        <v>6956.6</v>
      </c>
      <c r="P284">
        <v>7145.7397265436402</v>
      </c>
      <c r="Q284">
        <v>7067.7768570795897</v>
      </c>
      <c r="R284">
        <v>53.249916542851501</v>
      </c>
      <c r="S284" s="1">
        <f>(Table2[[#This Row],[Close Price]]-Table2[[#This Row],[20D EMA]])/Table2[[#This Row],[20D EMA]]</f>
        <v>-9.2430210160135955E-3</v>
      </c>
      <c r="T284" s="1">
        <f>(Table2[[#This Row],[Close Price]]-Table2[[#This Row],[50D EMA]])/Table2[[#This Row],[50D EMA]]</f>
        <v>-3.5467248492442309E-2</v>
      </c>
      <c r="U284" s="1">
        <f>(Table2[[#This Row],[Close Price]]-Table2[[#This Row],[200D EMA]])/Table2[[#This Row],[200D EMA]]</f>
        <v>-2.4827730222385189E-2</v>
      </c>
      <c r="V284">
        <v>0.52460558179746297</v>
      </c>
      <c r="W284">
        <v>6797.2</v>
      </c>
      <c r="X284">
        <v>7012.2</v>
      </c>
      <c r="Y284">
        <v>6790</v>
      </c>
      <c r="Z284">
        <v>7105.1</v>
      </c>
      <c r="AA284">
        <v>6521</v>
      </c>
      <c r="AB284">
        <v>7998.95</v>
      </c>
      <c r="AC284" s="1">
        <f>(Table2[[#This Row],[Close Price]]/Table2[[#This Row],[Day Low]])-1</f>
        <v>1.3991055140351927E-2</v>
      </c>
      <c r="AD284" s="1">
        <f>(Table2[[#This Row],[Day High]]/Table2[[#This Row],[Close Price]])-1</f>
        <v>1.73962247725723E-2</v>
      </c>
      <c r="AE284" s="1">
        <f>(Table2[[#This Row],[Close Price]]/Table2[[#This Row],[Current Week Low]])-1</f>
        <v>1.5066273932253349E-2</v>
      </c>
      <c r="AF284" s="1">
        <f>(Table2[[#This Row],[Current Week High]]/Table2[[#This Row],[Close Price]])-1</f>
        <v>3.0875034458743844E-2</v>
      </c>
      <c r="AG284" s="1">
        <f>(Table2[[#This Row],[Close Price]]/Table2[[#This Row],[Current Month Low]])-1</f>
        <v>5.6939119766906909E-2</v>
      </c>
      <c r="AH284" s="1">
        <f>(Table2[[#This Row],[Current Month High]]/Table2[[#This Row],[Close Price]])-1</f>
        <v>0.16056323723575572</v>
      </c>
      <c r="AI284">
        <v>49.120757947274498</v>
      </c>
      <c r="AJ284">
        <v>106.78967896789599</v>
      </c>
      <c r="AK284" t="str">
        <f>IF(AND(Table2[[#This Row],[20D EMA]]&gt;Table2[[#This Row],[50D EMA]],Table2[[#This Row],[50D EMA]]&gt;Table2[[#This Row],[200D EMA]]),"Uptrend","Downtrend/NoTrend")</f>
        <v>Downtrend/NoTrend</v>
      </c>
      <c r="AL284">
        <v>0.03</v>
      </c>
      <c r="AM284" t="s">
        <v>3188</v>
      </c>
      <c r="AN284">
        <v>-1.64</v>
      </c>
      <c r="AO284" t="s">
        <v>3189</v>
      </c>
      <c r="AP284">
        <v>0.144183176195677</v>
      </c>
      <c r="AQ284">
        <f>(Table2[[#This Row],[Sharpe Ratio]]-AVERAGE(Table2[Sharpe Ratio]))/_xlfn.STDEV.P(Table2[Sharpe Ratio])</f>
        <v>0.97408508330646815</v>
      </c>
      <c r="AR2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4">
        <f>_xlfn.RANK.AVG(Table2[[#This Row],[1Y Return vs Nifty Z-Score]],Table2[1Y Return vs Nifty Z-Score])</f>
        <v>142</v>
      </c>
      <c r="AT284">
        <f>_xlfn.RANK.AVG(Table2[[#This Row],[6M Return vs Nifty Z-Score]],Table2[6M Return vs Nifty Z-Score])</f>
        <v>649</v>
      </c>
      <c r="AU284">
        <f>_xlfn.RANK.AVG(Table2[[#This Row],[Sharpe Ratio Z-Score]],Table2[Sharpe Ratio Z-Score])</f>
        <v>124</v>
      </c>
      <c r="AV284">
        <f>(Table2[[#This Row],[Rank 1Y]]+Table2[[#This Row],[Rank 6M]]+Table2[[#This Row],[Rank Sharpe]])/3</f>
        <v>305</v>
      </c>
    </row>
    <row r="285" spans="1:48" x14ac:dyDescent="0.3">
      <c r="A285" t="s">
        <v>1380</v>
      </c>
      <c r="B285" t="s">
        <v>1381</v>
      </c>
      <c r="C285" t="s">
        <v>3153</v>
      </c>
      <c r="D285" t="s">
        <v>251</v>
      </c>
      <c r="E285">
        <v>8150.8623831899904</v>
      </c>
      <c r="F285">
        <v>495.9</v>
      </c>
      <c r="G285">
        <v>0.58377825658520099</v>
      </c>
      <c r="H285">
        <f>(Table2[[#This Row],[1Y Return vs Nifty]]-AVERAGE(Table2[1Y Return vs Nifty]))/_xlfn.STDEV.P(Table2[1Y Return vs Nifty])</f>
        <v>-0.33218806884963464</v>
      </c>
      <c r="I285">
        <v>-1.18978471799115</v>
      </c>
      <c r="J285">
        <f>(Table2[[#This Row],[1M Return vs Nifty]]-AVERAGE(Table2[1M Return vs Nifty]))/_xlfn.STDEV.P(Table2[1M Return vs Nifty])</f>
        <v>-0.47041786168291183</v>
      </c>
      <c r="K285">
        <v>10.3450697467908</v>
      </c>
      <c r="L285">
        <f>(Table2[[#This Row],[6M Return vs Nifty]]-AVERAGE(Table2[6M Return vs Nifty]))/_xlfn.STDEV.P(Table2[6M Return vs Nifty])</f>
        <v>0.1501359254327897</v>
      </c>
      <c r="M285">
        <v>0.639051348637803</v>
      </c>
      <c r="N285">
        <f>(Table2[[#This Row],[1W Return vs Nifty]]-AVERAGE(Table2[1W Return vs Nifty]))/_xlfn.STDEV.P(Table2[1W Return vs Nifty])</f>
        <v>-0.62225910262066897</v>
      </c>
      <c r="O285">
        <v>503.41</v>
      </c>
      <c r="P285">
        <v>527.29489511255895</v>
      </c>
      <c r="Q285">
        <v>492.394919735896</v>
      </c>
      <c r="R285">
        <v>50.546074900832302</v>
      </c>
      <c r="S285" s="1">
        <f>(Table2[[#This Row],[Close Price]]-Table2[[#This Row],[20D EMA]])/Table2[[#This Row],[20D EMA]]</f>
        <v>-1.4918257483959491E-2</v>
      </c>
      <c r="T285" s="1">
        <f>(Table2[[#This Row],[Close Price]]-Table2[[#This Row],[50D EMA]])/Table2[[#This Row],[50D EMA]]</f>
        <v>-5.9539539266461633E-2</v>
      </c>
      <c r="U285" s="1">
        <f>(Table2[[#This Row],[Close Price]]-Table2[[#This Row],[200D EMA]])/Table2[[#This Row],[200D EMA]]</f>
        <v>7.1184330374163638E-3</v>
      </c>
      <c r="V285">
        <v>1.0603201290895801</v>
      </c>
      <c r="W285">
        <v>485.6</v>
      </c>
      <c r="X285">
        <v>497.8</v>
      </c>
      <c r="Y285">
        <v>469.6</v>
      </c>
      <c r="Z285">
        <v>497.8</v>
      </c>
      <c r="AA285">
        <v>450.2</v>
      </c>
      <c r="AB285">
        <v>547.9</v>
      </c>
      <c r="AC285" s="1">
        <f>(Table2[[#This Row],[Close Price]]/Table2[[#This Row],[Day Low]])-1</f>
        <v>2.1210873146622733E-2</v>
      </c>
      <c r="AD285" s="1">
        <f>(Table2[[#This Row],[Day High]]/Table2[[#This Row],[Close Price]])-1</f>
        <v>3.8314176245211051E-3</v>
      </c>
      <c r="AE285" s="1">
        <f>(Table2[[#This Row],[Close Price]]/Table2[[#This Row],[Current Week Low]])-1</f>
        <v>5.6005110732538332E-2</v>
      </c>
      <c r="AF285" s="1">
        <f>(Table2[[#This Row],[Current Week High]]/Table2[[#This Row],[Close Price]])-1</f>
        <v>3.8314176245211051E-3</v>
      </c>
      <c r="AG285" s="1">
        <f>(Table2[[#This Row],[Close Price]]/Table2[[#This Row],[Current Month Low]])-1</f>
        <v>0.10151043980453123</v>
      </c>
      <c r="AH285" s="1">
        <f>(Table2[[#This Row],[Current Month High]]/Table2[[#This Row],[Close Price]])-1</f>
        <v>0.10485985077636628</v>
      </c>
      <c r="AI285">
        <v>24.3194192377495</v>
      </c>
      <c r="AJ285">
        <v>39.650802590819403</v>
      </c>
      <c r="AK285" t="str">
        <f>IF(AND(Table2[[#This Row],[20D EMA]]&gt;Table2[[#This Row],[50D EMA]],Table2[[#This Row],[50D EMA]]&gt;Table2[[#This Row],[200D EMA]]),"Uptrend","Downtrend/NoTrend")</f>
        <v>Downtrend/NoTrend</v>
      </c>
      <c r="AL285">
        <v>-0.1</v>
      </c>
      <c r="AM285" t="s">
        <v>3189</v>
      </c>
      <c r="AN285">
        <v>-4.17</v>
      </c>
      <c r="AO285" t="s">
        <v>3189</v>
      </c>
      <c r="AP285">
        <v>9.8247058456729E-2</v>
      </c>
      <c r="AQ285">
        <f>(Table2[[#This Row],[Sharpe Ratio]]-AVERAGE(Table2[Sharpe Ratio]))/_xlfn.STDEV.P(Table2[Sharpe Ratio])</f>
        <v>0.44123704907996791</v>
      </c>
      <c r="AR2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5">
        <f>_xlfn.RANK.AVG(Table2[[#This Row],[1Y Return vs Nifty Z-Score]],Table2[1Y Return vs Nifty Z-Score])</f>
        <v>430</v>
      </c>
      <c r="AT285">
        <f>_xlfn.RANK.AVG(Table2[[#This Row],[6M Return vs Nifty Z-Score]],Table2[6M Return vs Nifty Z-Score])</f>
        <v>250</v>
      </c>
      <c r="AU285">
        <f>_xlfn.RANK.AVG(Table2[[#This Row],[Sharpe Ratio Z-Score]],Table2[Sharpe Ratio Z-Score])</f>
        <v>235</v>
      </c>
      <c r="AV285">
        <f>(Table2[[#This Row],[Rank 1Y]]+Table2[[#This Row],[Rank 6M]]+Table2[[#This Row],[Rank Sharpe]])/3</f>
        <v>305</v>
      </c>
    </row>
    <row r="286" spans="1:48" x14ac:dyDescent="0.3">
      <c r="A286" t="s">
        <v>1814</v>
      </c>
      <c r="B286" t="s">
        <v>1815</v>
      </c>
      <c r="C286" t="s">
        <v>3150</v>
      </c>
      <c r="D286" t="s">
        <v>80</v>
      </c>
      <c r="E286">
        <v>4329.9572409000002</v>
      </c>
      <c r="F286">
        <v>1081.45</v>
      </c>
      <c r="G286">
        <v>34.384223457999802</v>
      </c>
      <c r="H286">
        <f>(Table2[[#This Row],[1Y Return vs Nifty]]-AVERAGE(Table2[1Y Return vs Nifty]))/_xlfn.STDEV.P(Table2[1Y Return vs Nifty])</f>
        <v>0.32228015285765177</v>
      </c>
      <c r="I286">
        <v>11.465922663754601</v>
      </c>
      <c r="J286">
        <f>(Table2[[#This Row],[1M Return vs Nifty]]-AVERAGE(Table2[1M Return vs Nifty]))/_xlfn.STDEV.P(Table2[1M Return vs Nifty])</f>
        <v>0.77628267409501872</v>
      </c>
      <c r="K286">
        <v>8.08414008375183</v>
      </c>
      <c r="L286">
        <f>(Table2[[#This Row],[6M Return vs Nifty]]-AVERAGE(Table2[6M Return vs Nifty]))/_xlfn.STDEV.P(Table2[6M Return vs Nifty])</f>
        <v>7.624292028338131E-2</v>
      </c>
      <c r="M286">
        <v>11.410442320381099</v>
      </c>
      <c r="N286">
        <f>(Table2[[#This Row],[1W Return vs Nifty]]-AVERAGE(Table2[1W Return vs Nifty]))/_xlfn.STDEV.P(Table2[1W Return vs Nifty])</f>
        <v>1.4594319788469206</v>
      </c>
      <c r="O286">
        <v>1023.73</v>
      </c>
      <c r="P286">
        <v>1051.6638586686599</v>
      </c>
      <c r="Q286">
        <v>1012.89483801115</v>
      </c>
      <c r="R286">
        <v>65.753110826287397</v>
      </c>
      <c r="S286" s="1">
        <f>(Table2[[#This Row],[Close Price]]-Table2[[#This Row],[20D EMA]])/Table2[[#This Row],[20D EMA]]</f>
        <v>5.6382053861858135E-2</v>
      </c>
      <c r="T286" s="1">
        <f>(Table2[[#This Row],[Close Price]]-Table2[[#This Row],[50D EMA]])/Table2[[#This Row],[50D EMA]]</f>
        <v>2.8322872451894923E-2</v>
      </c>
      <c r="U286" s="1">
        <f>(Table2[[#This Row],[Close Price]]-Table2[[#This Row],[200D EMA]])/Table2[[#This Row],[200D EMA]]</f>
        <v>6.7682408297647365E-2</v>
      </c>
      <c r="V286">
        <v>1.7041718218384501</v>
      </c>
      <c r="W286">
        <v>1062.25</v>
      </c>
      <c r="X286">
        <v>1086.9000000000001</v>
      </c>
      <c r="Y286">
        <v>996.2</v>
      </c>
      <c r="Z286">
        <v>1104.8</v>
      </c>
      <c r="AA286">
        <v>925.05</v>
      </c>
      <c r="AB286">
        <v>1104.8</v>
      </c>
      <c r="AC286" s="1">
        <f>(Table2[[#This Row],[Close Price]]/Table2[[#This Row],[Day Low]])-1</f>
        <v>1.8074841139091635E-2</v>
      </c>
      <c r="AD286" s="1">
        <f>(Table2[[#This Row],[Day High]]/Table2[[#This Row],[Close Price]])-1</f>
        <v>5.0395302602987968E-3</v>
      </c>
      <c r="AE286" s="1">
        <f>(Table2[[#This Row],[Close Price]]/Table2[[#This Row],[Current Week Low]])-1</f>
        <v>8.5575185705681678E-2</v>
      </c>
      <c r="AF286" s="1">
        <f>(Table2[[#This Row],[Current Week High]]/Table2[[#This Row],[Close Price]])-1</f>
        <v>2.1591381940912591E-2</v>
      </c>
      <c r="AG286" s="1">
        <f>(Table2[[#This Row],[Close Price]]/Table2[[#This Row],[Current Month Low]])-1</f>
        <v>0.16907194205718623</v>
      </c>
      <c r="AH286" s="1">
        <f>(Table2[[#This Row],[Current Month High]]/Table2[[#This Row],[Close Price]])-1</f>
        <v>2.1591381940912591E-2</v>
      </c>
      <c r="AI286">
        <v>47.274492579407202</v>
      </c>
      <c r="AJ286">
        <v>77.286885245901601</v>
      </c>
      <c r="AK286" t="str">
        <f>IF(AND(Table2[[#This Row],[20D EMA]]&gt;Table2[[#This Row],[50D EMA]],Table2[[#This Row],[50D EMA]]&gt;Table2[[#This Row],[200D EMA]]),"Uptrend","Downtrend/NoTrend")</f>
        <v>Downtrend/NoTrend</v>
      </c>
      <c r="AL286">
        <v>0</v>
      </c>
      <c r="AM286">
        <v>0</v>
      </c>
      <c r="AN286">
        <v>6.3</v>
      </c>
      <c r="AO286" t="s">
        <v>3188</v>
      </c>
      <c r="AP286">
        <v>2.9202944482044999E-2</v>
      </c>
      <c r="AQ286">
        <f>(Table2[[#This Row],[Sharpe Ratio]]-AVERAGE(Table2[Sharpe Ratio]))/_xlfn.STDEV.P(Table2[Sharpe Ratio])</f>
        <v>-0.35965824240713873</v>
      </c>
      <c r="AR2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6">
        <f>_xlfn.RANK.AVG(Table2[[#This Row],[1Y Return vs Nifty Z-Score]],Table2[1Y Return vs Nifty Z-Score])</f>
        <v>207</v>
      </c>
      <c r="AT286">
        <f>_xlfn.RANK.AVG(Table2[[#This Row],[6M Return vs Nifty Z-Score]],Table2[6M Return vs Nifty Z-Score])</f>
        <v>269</v>
      </c>
      <c r="AU286">
        <f>_xlfn.RANK.AVG(Table2[[#This Row],[Sharpe Ratio Z-Score]],Table2[Sharpe Ratio Z-Score])</f>
        <v>439</v>
      </c>
      <c r="AV286">
        <f>(Table2[[#This Row],[Rank 1Y]]+Table2[[#This Row],[Rank 6M]]+Table2[[#This Row],[Rank Sharpe]])/3</f>
        <v>305</v>
      </c>
    </row>
    <row r="287" spans="1:48" x14ac:dyDescent="0.3">
      <c r="A287" t="s">
        <v>1543</v>
      </c>
      <c r="B287" t="s">
        <v>1544</v>
      </c>
      <c r="C287" t="s">
        <v>3156</v>
      </c>
      <c r="D287" t="s">
        <v>375</v>
      </c>
      <c r="E287">
        <v>6466.0905924999997</v>
      </c>
      <c r="F287">
        <v>332.5</v>
      </c>
      <c r="G287">
        <v>21.9223166071355</v>
      </c>
      <c r="H287">
        <f>(Table2[[#This Row],[1Y Return vs Nifty]]-AVERAGE(Table2[1Y Return vs Nifty]))/_xlfn.STDEV.P(Table2[1Y Return vs Nifty])</f>
        <v>8.0983863203287348E-2</v>
      </c>
      <c r="I287">
        <v>1.82819197339234</v>
      </c>
      <c r="J287">
        <f>(Table2[[#This Row],[1M Return vs Nifty]]-AVERAGE(Table2[1M Return vs Nifty]))/_xlfn.STDEV.P(Table2[1M Return vs Nifty])</f>
        <v>-0.17312012520553005</v>
      </c>
      <c r="K287">
        <v>21.577627238538799</v>
      </c>
      <c r="L287">
        <f>(Table2[[#This Row],[6M Return vs Nifty]]-AVERAGE(Table2[6M Return vs Nifty]))/_xlfn.STDEV.P(Table2[6M Return vs Nifty])</f>
        <v>0.51724483737617477</v>
      </c>
      <c r="M287">
        <v>6.71839628057712</v>
      </c>
      <c r="N287">
        <f>(Table2[[#This Row],[1W Return vs Nifty]]-AVERAGE(Table2[1W Return vs Nifty]))/_xlfn.STDEV.P(Table2[1W Return vs Nifty])</f>
        <v>0.55264190683874959</v>
      </c>
      <c r="O287">
        <v>324.2</v>
      </c>
      <c r="P287">
        <v>326.66724744776002</v>
      </c>
      <c r="Q287">
        <v>305.95002709867902</v>
      </c>
      <c r="R287">
        <v>64.678970270754306</v>
      </c>
      <c r="S287" s="1">
        <f>(Table2[[#This Row],[Close Price]]-Table2[[#This Row],[20D EMA]])/Table2[[#This Row],[20D EMA]]</f>
        <v>2.5601480567550929E-2</v>
      </c>
      <c r="T287" s="1">
        <f>(Table2[[#This Row],[Close Price]]-Table2[[#This Row],[50D EMA]])/Table2[[#This Row],[50D EMA]]</f>
        <v>1.7855333210816438E-2</v>
      </c>
      <c r="U287" s="1">
        <f>(Table2[[#This Row],[Close Price]]-Table2[[#This Row],[200D EMA]])/Table2[[#This Row],[200D EMA]]</f>
        <v>8.6778789180357682E-2</v>
      </c>
      <c r="V287">
        <v>0.43659090171913001</v>
      </c>
      <c r="W287">
        <v>326.10000000000002</v>
      </c>
      <c r="X287">
        <v>335.5</v>
      </c>
      <c r="Y287">
        <v>320.10000000000002</v>
      </c>
      <c r="Z287">
        <v>335.5</v>
      </c>
      <c r="AA287">
        <v>292</v>
      </c>
      <c r="AB287">
        <v>349.65</v>
      </c>
      <c r="AC287" s="1">
        <f>(Table2[[#This Row],[Close Price]]/Table2[[#This Row],[Day Low]])-1</f>
        <v>1.9625881631401443E-2</v>
      </c>
      <c r="AD287" s="1">
        <f>(Table2[[#This Row],[Day High]]/Table2[[#This Row],[Close Price]])-1</f>
        <v>9.0225563909773765E-3</v>
      </c>
      <c r="AE287" s="1">
        <f>(Table2[[#This Row],[Close Price]]/Table2[[#This Row],[Current Week Low]])-1</f>
        <v>3.8737894407997464E-2</v>
      </c>
      <c r="AF287" s="1">
        <f>(Table2[[#This Row],[Current Week High]]/Table2[[#This Row],[Close Price]])-1</f>
        <v>9.0225563909773765E-3</v>
      </c>
      <c r="AG287" s="1">
        <f>(Table2[[#This Row],[Close Price]]/Table2[[#This Row],[Current Month Low]])-1</f>
        <v>0.13869863013698636</v>
      </c>
      <c r="AH287" s="1">
        <f>(Table2[[#This Row],[Current Month High]]/Table2[[#This Row],[Close Price]])-1</f>
        <v>5.1578947368420947E-2</v>
      </c>
      <c r="AI287">
        <v>13.8947368421052</v>
      </c>
      <c r="AJ287">
        <v>47.026309971258001</v>
      </c>
      <c r="AK287" t="str">
        <f>IF(AND(Table2[[#This Row],[20D EMA]]&gt;Table2[[#This Row],[50D EMA]],Table2[[#This Row],[50D EMA]]&gt;Table2[[#This Row],[200D EMA]]),"Uptrend","Downtrend/NoTrend")</f>
        <v>Downtrend/NoTrend</v>
      </c>
      <c r="AL287">
        <v>7.0000000000000007E-2</v>
      </c>
      <c r="AM287" t="s">
        <v>3188</v>
      </c>
      <c r="AN287">
        <v>2.86</v>
      </c>
      <c r="AO287" t="s">
        <v>3188</v>
      </c>
      <c r="AP287">
        <v>1.4075653380172E-2</v>
      </c>
      <c r="AQ287">
        <f>(Table2[[#This Row],[Sharpe Ratio]]-AVERAGE(Table2[Sharpe Ratio]))/_xlfn.STDEV.P(Table2[Sharpe Ratio])</f>
        <v>-0.53513121930546148</v>
      </c>
      <c r="AR2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7">
        <f>_xlfn.RANK.AVG(Table2[[#This Row],[1Y Return vs Nifty Z-Score]],Table2[1Y Return vs Nifty Z-Score])</f>
        <v>280</v>
      </c>
      <c r="AT287">
        <f>_xlfn.RANK.AVG(Table2[[#This Row],[6M Return vs Nifty Z-Score]],Table2[6M Return vs Nifty Z-Score])</f>
        <v>157</v>
      </c>
      <c r="AU287">
        <f>_xlfn.RANK.AVG(Table2[[#This Row],[Sharpe Ratio Z-Score]],Table2[Sharpe Ratio Z-Score])</f>
        <v>479</v>
      </c>
      <c r="AV287">
        <f>(Table2[[#This Row],[Rank 1Y]]+Table2[[#This Row],[Rank 6M]]+Table2[[#This Row],[Rank Sharpe]])/3</f>
        <v>305.33333333333331</v>
      </c>
    </row>
    <row r="288" spans="1:48" x14ac:dyDescent="0.3">
      <c r="A288" t="s">
        <v>527</v>
      </c>
      <c r="B288" t="s">
        <v>528</v>
      </c>
      <c r="C288" t="s">
        <v>3142</v>
      </c>
      <c r="D288" t="s">
        <v>380</v>
      </c>
      <c r="E288">
        <v>39226.744259999999</v>
      </c>
      <c r="F288">
        <v>5364</v>
      </c>
      <c r="G288">
        <v>2.83831500500292</v>
      </c>
      <c r="H288">
        <f>(Table2[[#This Row],[1Y Return vs Nifty]]-AVERAGE(Table2[1Y Return vs Nifty]))/_xlfn.STDEV.P(Table2[1Y Return vs Nifty])</f>
        <v>-0.28853412737880102</v>
      </c>
      <c r="I288">
        <v>3.2993749332214102</v>
      </c>
      <c r="J288">
        <f>(Table2[[#This Row],[1M Return vs Nifty]]-AVERAGE(Table2[1M Return vs Nifty]))/_xlfn.STDEV.P(Table2[1M Return vs Nifty])</f>
        <v>-2.8195426101649448E-2</v>
      </c>
      <c r="K288">
        <v>19.438800015469599</v>
      </c>
      <c r="L288">
        <f>(Table2[[#This Row],[6M Return vs Nifty]]-AVERAGE(Table2[6M Return vs Nifty]))/_xlfn.STDEV.P(Table2[6M Return vs Nifty])</f>
        <v>0.44734245447961174</v>
      </c>
      <c r="M288">
        <v>-6.7711482750301304</v>
      </c>
      <c r="N288">
        <f>(Table2[[#This Row],[1W Return vs Nifty]]-AVERAGE(Table2[1W Return vs Nifty]))/_xlfn.STDEV.P(Table2[1W Return vs Nifty])</f>
        <v>-2.0543625801520804</v>
      </c>
      <c r="O288">
        <v>5304.52</v>
      </c>
      <c r="P288">
        <v>5079.5351312910198</v>
      </c>
      <c r="Q288">
        <v>4620.7016623889303</v>
      </c>
      <c r="R288">
        <v>52.059257125285697</v>
      </c>
      <c r="S288" s="1">
        <f>(Table2[[#This Row],[Close Price]]-Table2[[#This Row],[20D EMA]])/Table2[[#This Row],[20D EMA]]</f>
        <v>1.1213078657446774E-2</v>
      </c>
      <c r="T288" s="1">
        <f>(Table2[[#This Row],[Close Price]]-Table2[[#This Row],[50D EMA]])/Table2[[#This Row],[50D EMA]]</f>
        <v>5.600214613274667E-2</v>
      </c>
      <c r="U288" s="1">
        <f>(Table2[[#This Row],[Close Price]]-Table2[[#This Row],[200D EMA]])/Table2[[#This Row],[200D EMA]]</f>
        <v>0.16086265505113351</v>
      </c>
      <c r="V288">
        <v>0.95445531964180297</v>
      </c>
      <c r="W288">
        <v>5274</v>
      </c>
      <c r="X288">
        <v>5477.7</v>
      </c>
      <c r="Y288">
        <v>5231.5</v>
      </c>
      <c r="Z288">
        <v>5618.75</v>
      </c>
      <c r="AA288">
        <v>5111</v>
      </c>
      <c r="AB288">
        <v>5685</v>
      </c>
      <c r="AC288" s="1">
        <f>(Table2[[#This Row],[Close Price]]/Table2[[#This Row],[Day Low]])-1</f>
        <v>1.7064846416382284E-2</v>
      </c>
      <c r="AD288" s="1">
        <f>(Table2[[#This Row],[Day High]]/Table2[[#This Row],[Close Price]])-1</f>
        <v>2.1196868008948488E-2</v>
      </c>
      <c r="AE288" s="1">
        <f>(Table2[[#This Row],[Close Price]]/Table2[[#This Row],[Current Week Low]])-1</f>
        <v>2.5327343974003602E-2</v>
      </c>
      <c r="AF288" s="1">
        <f>(Table2[[#This Row],[Current Week High]]/Table2[[#This Row],[Close Price]])-1</f>
        <v>4.7492542878448951E-2</v>
      </c>
      <c r="AG288" s="1">
        <f>(Table2[[#This Row],[Close Price]]/Table2[[#This Row],[Current Month Low]])-1</f>
        <v>4.9501076110350262E-2</v>
      </c>
      <c r="AH288" s="1">
        <f>(Table2[[#This Row],[Current Month High]]/Table2[[#This Row],[Close Price]])-1</f>
        <v>5.9843400447427308E-2</v>
      </c>
      <c r="AI288">
        <v>5.98434004474273</v>
      </c>
      <c r="AJ288">
        <v>46.529352309667502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0.15</v>
      </c>
      <c r="AM288" t="s">
        <v>3188</v>
      </c>
      <c r="AN288">
        <v>-3.03</v>
      </c>
      <c r="AO288" t="s">
        <v>3189</v>
      </c>
      <c r="AP288">
        <v>6.1622256217277002E-2</v>
      </c>
      <c r="AQ288">
        <f>(Table2[[#This Row],[Sharpe Ratio]]-AVERAGE(Table2[Sharpe Ratio]))/_xlfn.STDEV.P(Table2[Sharpe Ratio])</f>
        <v>1.6398058808056157E-2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-1.9073516203448628</v>
      </c>
      <c r="AS288">
        <f>_xlfn.RANK.AVG(Table2[[#This Row],[1Y Return vs Nifty Z-Score]],Table2[1Y Return vs Nifty Z-Score])</f>
        <v>403</v>
      </c>
      <c r="AT288">
        <f>_xlfn.RANK.AVG(Table2[[#This Row],[6M Return vs Nifty Z-Score]],Table2[6M Return vs Nifty Z-Score])</f>
        <v>175</v>
      </c>
      <c r="AU288">
        <f>_xlfn.RANK.AVG(Table2[[#This Row],[Sharpe Ratio Z-Score]],Table2[Sharpe Ratio Z-Score])</f>
        <v>346</v>
      </c>
      <c r="AV288">
        <f>(Table2[[#This Row],[Rank 1Y]]+Table2[[#This Row],[Rank 6M]]+Table2[[#This Row],[Rank Sharpe]])/3</f>
        <v>308</v>
      </c>
    </row>
    <row r="289" spans="1:48" x14ac:dyDescent="0.3">
      <c r="A289" t="s">
        <v>547</v>
      </c>
      <c r="B289" t="s">
        <v>548</v>
      </c>
      <c r="C289" t="s">
        <v>3146</v>
      </c>
      <c r="D289" t="s">
        <v>161</v>
      </c>
      <c r="E289">
        <v>37743.611337599999</v>
      </c>
      <c r="F289">
        <v>940.8</v>
      </c>
      <c r="G289">
        <v>2.5210686588883302</v>
      </c>
      <c r="H289">
        <f>(Table2[[#This Row],[1Y Return vs Nifty]]-AVERAGE(Table2[1Y Return vs Nifty]))/_xlfn.STDEV.P(Table2[1Y Return vs Nifty])</f>
        <v>-0.29467687640910256</v>
      </c>
      <c r="I289">
        <v>5.8146843316761903</v>
      </c>
      <c r="J289">
        <f>(Table2[[#This Row],[1M Return vs Nifty]]-AVERAGE(Table2[1M Return vs Nifty]))/_xlfn.STDEV.P(Table2[1M Return vs Nifty])</f>
        <v>0.21958507957153683</v>
      </c>
      <c r="K289">
        <v>29.937103687032401</v>
      </c>
      <c r="L289">
        <f>(Table2[[#This Row],[6M Return vs Nifty]]-AVERAGE(Table2[6M Return vs Nifty]))/_xlfn.STDEV.P(Table2[6M Return vs Nifty])</f>
        <v>0.79045406026930143</v>
      </c>
      <c r="M289">
        <v>7.2907741922570501</v>
      </c>
      <c r="N289">
        <f>(Table2[[#This Row],[1W Return vs Nifty]]-AVERAGE(Table2[1W Return vs Nifty]))/_xlfn.STDEV.P(Table2[1W Return vs Nifty])</f>
        <v>0.66326030302350092</v>
      </c>
      <c r="O289">
        <v>888.29</v>
      </c>
      <c r="P289">
        <v>875.67434973666002</v>
      </c>
      <c r="Q289">
        <v>805.67925978798803</v>
      </c>
      <c r="R289">
        <v>78.059870804640596</v>
      </c>
      <c r="S289" s="1">
        <f>(Table2[[#This Row],[Close Price]]-Table2[[#This Row],[20D EMA]])/Table2[[#This Row],[20D EMA]]</f>
        <v>5.9113577773024568E-2</v>
      </c>
      <c r="T289" s="1">
        <f>(Table2[[#This Row],[Close Price]]-Table2[[#This Row],[50D EMA]])/Table2[[#This Row],[50D EMA]]</f>
        <v>7.4371997173292848E-2</v>
      </c>
      <c r="U289" s="1">
        <f>(Table2[[#This Row],[Close Price]]-Table2[[#This Row],[200D EMA]])/Table2[[#This Row],[200D EMA]]</f>
        <v>0.16771033704847824</v>
      </c>
      <c r="V289">
        <v>0.73738468269005597</v>
      </c>
      <c r="W289">
        <v>916.9</v>
      </c>
      <c r="X289">
        <v>943.55</v>
      </c>
      <c r="Y289">
        <v>870.2</v>
      </c>
      <c r="Z289">
        <v>943.55</v>
      </c>
      <c r="AA289">
        <v>835.15</v>
      </c>
      <c r="AB289">
        <v>943.55</v>
      </c>
      <c r="AC289" s="1">
        <f>(Table2[[#This Row],[Close Price]]/Table2[[#This Row],[Day Low]])-1</f>
        <v>2.6066092267422736E-2</v>
      </c>
      <c r="AD289" s="1">
        <f>(Table2[[#This Row],[Day High]]/Table2[[#This Row],[Close Price]])-1</f>
        <v>2.9230442176870763E-3</v>
      </c>
      <c r="AE289" s="1">
        <f>(Table2[[#This Row],[Close Price]]/Table2[[#This Row],[Current Week Low]])-1</f>
        <v>8.1130774534589722E-2</v>
      </c>
      <c r="AF289" s="1">
        <f>(Table2[[#This Row],[Current Week High]]/Table2[[#This Row],[Close Price]])-1</f>
        <v>2.9230442176870763E-3</v>
      </c>
      <c r="AG289" s="1">
        <f>(Table2[[#This Row],[Close Price]]/Table2[[#This Row],[Current Month Low]])-1</f>
        <v>0.12650422079865886</v>
      </c>
      <c r="AH289" s="1">
        <f>(Table2[[#This Row],[Current Month High]]/Table2[[#This Row],[Close Price]])-1</f>
        <v>2.9230442176870763E-3</v>
      </c>
      <c r="AI289">
        <v>0.47300170068027497</v>
      </c>
      <c r="AJ289">
        <v>54.825968896568703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0.06</v>
      </c>
      <c r="AM289" t="s">
        <v>3188</v>
      </c>
      <c r="AN289">
        <v>5.86</v>
      </c>
      <c r="AO289" t="s">
        <v>3188</v>
      </c>
      <c r="AP289">
        <v>4.3096564666376999E-2</v>
      </c>
      <c r="AQ289">
        <f>(Table2[[#This Row],[Sharpe Ratio]]-AVERAGE(Table2[Sharpe Ratio]))/_xlfn.STDEV.P(Table2[Sharpe Ratio])</f>
        <v>-0.19849555457220291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1.1801270118830338</v>
      </c>
      <c r="AS289">
        <f>_xlfn.RANK.AVG(Table2[[#This Row],[1Y Return vs Nifty Z-Score]],Table2[1Y Return vs Nifty Z-Score])</f>
        <v>407</v>
      </c>
      <c r="AT289">
        <f>_xlfn.RANK.AVG(Table2[[#This Row],[6M Return vs Nifty Z-Score]],Table2[6M Return vs Nifty Z-Score])</f>
        <v>118</v>
      </c>
      <c r="AU289">
        <f>_xlfn.RANK.AVG(Table2[[#This Row],[Sharpe Ratio Z-Score]],Table2[Sharpe Ratio Z-Score])</f>
        <v>406</v>
      </c>
      <c r="AV289">
        <f>(Table2[[#This Row],[Rank 1Y]]+Table2[[#This Row],[Rank 6M]]+Table2[[#This Row],[Rank Sharpe]])/3</f>
        <v>310.33333333333331</v>
      </c>
    </row>
    <row r="290" spans="1:48" x14ac:dyDescent="0.3">
      <c r="A290" t="s">
        <v>1042</v>
      </c>
      <c r="B290" t="s">
        <v>1043</v>
      </c>
      <c r="C290" t="s">
        <v>3143</v>
      </c>
      <c r="D290" t="s">
        <v>1044</v>
      </c>
      <c r="E290">
        <v>13161.68407107</v>
      </c>
      <c r="F290">
        <v>410.1</v>
      </c>
      <c r="G290">
        <v>22.519324075973699</v>
      </c>
      <c r="H290">
        <f>(Table2[[#This Row],[1Y Return vs Nifty]]-AVERAGE(Table2[1Y Return vs Nifty]))/_xlfn.STDEV.P(Table2[1Y Return vs Nifty])</f>
        <v>9.2543545750313455E-2</v>
      </c>
      <c r="I290">
        <v>2.1757259847613999</v>
      </c>
      <c r="J290">
        <f>(Table2[[#This Row],[1M Return vs Nifty]]-AVERAGE(Table2[1M Return vs Nifty]))/_xlfn.STDEV.P(Table2[1M Return vs Nifty])</f>
        <v>-0.13888491218221075</v>
      </c>
      <c r="K290">
        <v>-8.2302174020981003</v>
      </c>
      <c r="L290">
        <f>(Table2[[#This Row],[6M Return vs Nifty]]-AVERAGE(Table2[6M Return vs Nifty]))/_xlfn.STDEV.P(Table2[6M Return vs Nifty])</f>
        <v>-0.45695230529954711</v>
      </c>
      <c r="M290">
        <v>10.182354172753699</v>
      </c>
      <c r="N290">
        <f>(Table2[[#This Row],[1W Return vs Nifty]]-AVERAGE(Table2[1W Return vs Nifty]))/_xlfn.STDEV.P(Table2[1W Return vs Nifty])</f>
        <v>1.2220902881703399</v>
      </c>
      <c r="O290">
        <v>396.84</v>
      </c>
      <c r="P290">
        <v>414.51835332394802</v>
      </c>
      <c r="Q290">
        <v>408.737426938125</v>
      </c>
      <c r="R290">
        <v>64.114879020317304</v>
      </c>
      <c r="S290" s="1">
        <f>(Table2[[#This Row],[Close Price]]-Table2[[#This Row],[20D EMA]])/Table2[[#This Row],[20D EMA]]</f>
        <v>3.3413970365890659E-2</v>
      </c>
      <c r="T290" s="1">
        <f>(Table2[[#This Row],[Close Price]]-Table2[[#This Row],[50D EMA]])/Table2[[#This Row],[50D EMA]]</f>
        <v>-1.0659005297396405E-2</v>
      </c>
      <c r="U290" s="1">
        <f>(Table2[[#This Row],[Close Price]]-Table2[[#This Row],[200D EMA]])/Table2[[#This Row],[200D EMA]]</f>
        <v>3.3336146192486866E-3</v>
      </c>
      <c r="V290">
        <v>0.83753006969708699</v>
      </c>
      <c r="W290">
        <v>402.6</v>
      </c>
      <c r="X290">
        <v>411.75</v>
      </c>
      <c r="Y290">
        <v>377.95</v>
      </c>
      <c r="Z290">
        <v>417.35</v>
      </c>
      <c r="AA290">
        <v>360</v>
      </c>
      <c r="AB290">
        <v>427</v>
      </c>
      <c r="AC290" s="1">
        <f>(Table2[[#This Row],[Close Price]]/Table2[[#This Row],[Day Low]])-1</f>
        <v>1.8628912071535053E-2</v>
      </c>
      <c r="AD290" s="1">
        <f>(Table2[[#This Row],[Day High]]/Table2[[#This Row],[Close Price]])-1</f>
        <v>4.0234089246524718E-3</v>
      </c>
      <c r="AE290" s="1">
        <f>(Table2[[#This Row],[Close Price]]/Table2[[#This Row],[Current Week Low]])-1</f>
        <v>8.5064161926180715E-2</v>
      </c>
      <c r="AF290" s="1">
        <f>(Table2[[#This Row],[Current Week High]]/Table2[[#This Row],[Close Price]])-1</f>
        <v>1.7678614971958106E-2</v>
      </c>
      <c r="AG290" s="1">
        <f>(Table2[[#This Row],[Close Price]]/Table2[[#This Row],[Current Month Low]])-1</f>
        <v>0.13916666666666666</v>
      </c>
      <c r="AH290" s="1">
        <f>(Table2[[#This Row],[Current Month High]]/Table2[[#This Row],[Close Price]])-1</f>
        <v>4.1209461107047041E-2</v>
      </c>
      <c r="AI290">
        <v>50.646183857595602</v>
      </c>
      <c r="AJ290">
        <v>49.808219178082197</v>
      </c>
      <c r="AK290" t="str">
        <f>IF(AND(Table2[[#This Row],[20D EMA]]&gt;Table2[[#This Row],[50D EMA]],Table2[[#This Row],[50D EMA]]&gt;Table2[[#This Row],[200D EMA]]),"Uptrend","Downtrend/NoTrend")</f>
        <v>Downtrend/NoTrend</v>
      </c>
      <c r="AL290">
        <v>-0.14000000000000001</v>
      </c>
      <c r="AM290" t="s">
        <v>3189</v>
      </c>
      <c r="AN290">
        <v>3.94</v>
      </c>
      <c r="AO290" t="s">
        <v>3188</v>
      </c>
      <c r="AP290">
        <v>0.11580457758162201</v>
      </c>
      <c r="AQ290">
        <f>(Table2[[#This Row],[Sharpe Ratio]]-AVERAGE(Table2[Sharpe Ratio]))/_xlfn.STDEV.P(Table2[Sharpe Ratio])</f>
        <v>0.64490009271722226</v>
      </c>
      <c r="AR2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0">
        <f>_xlfn.RANK.AVG(Table2[[#This Row],[1Y Return vs Nifty Z-Score]],Table2[1Y Return vs Nifty Z-Score])</f>
        <v>275</v>
      </c>
      <c r="AT290">
        <f>_xlfn.RANK.AVG(Table2[[#This Row],[6M Return vs Nifty Z-Score]],Table2[6M Return vs Nifty Z-Score])</f>
        <v>477</v>
      </c>
      <c r="AU290">
        <f>_xlfn.RANK.AVG(Table2[[#This Row],[Sharpe Ratio Z-Score]],Table2[Sharpe Ratio Z-Score])</f>
        <v>183</v>
      </c>
      <c r="AV290">
        <f>(Table2[[#This Row],[Rank 1Y]]+Table2[[#This Row],[Rank 6M]]+Table2[[#This Row],[Rank Sharpe]])/3</f>
        <v>311.66666666666669</v>
      </c>
    </row>
    <row r="291" spans="1:48" x14ac:dyDescent="0.3">
      <c r="A291" t="s">
        <v>1056</v>
      </c>
      <c r="B291" t="s">
        <v>1057</v>
      </c>
      <c r="C291" t="s">
        <v>3148</v>
      </c>
      <c r="D291" t="s">
        <v>134</v>
      </c>
      <c r="E291">
        <v>12651.484994642</v>
      </c>
      <c r="F291">
        <v>18.46</v>
      </c>
      <c r="G291">
        <v>23.878837458421799</v>
      </c>
      <c r="H291">
        <f>(Table2[[#This Row],[1Y Return vs Nifty]]-AVERAGE(Table2[1Y Return vs Nifty]))/_xlfn.STDEV.P(Table2[1Y Return vs Nifty])</f>
        <v>0.11886740925258556</v>
      </c>
      <c r="I291">
        <v>6.83187494957577</v>
      </c>
      <c r="J291">
        <f>(Table2[[#This Row],[1M Return vs Nifty]]-AVERAGE(Table2[1M Return vs Nifty]))/_xlfn.STDEV.P(Table2[1M Return vs Nifty])</f>
        <v>0.31978746653196938</v>
      </c>
      <c r="K291">
        <v>-11.1277605041037</v>
      </c>
      <c r="L291">
        <f>(Table2[[#This Row],[6M Return vs Nifty]]-AVERAGE(Table2[6M Return vs Nifty]))/_xlfn.STDEV.P(Table2[6M Return vs Nifty])</f>
        <v>-0.55165147743980048</v>
      </c>
      <c r="M291">
        <v>14.772719608309</v>
      </c>
      <c r="N291">
        <f>(Table2[[#This Row],[1W Return vs Nifty]]-AVERAGE(Table2[1W Return vs Nifty]))/_xlfn.STDEV.P(Table2[1W Return vs Nifty])</f>
        <v>2.1092294527350823</v>
      </c>
      <c r="O291">
        <v>17.57</v>
      </c>
      <c r="P291">
        <v>18.106694185722802</v>
      </c>
      <c r="Q291">
        <v>17.467755555566001</v>
      </c>
      <c r="R291">
        <v>65.380743108719898</v>
      </c>
      <c r="S291" s="1">
        <f>(Table2[[#This Row],[Close Price]]-Table2[[#This Row],[20D EMA]])/Table2[[#This Row],[20D EMA]]</f>
        <v>5.0654524758110449E-2</v>
      </c>
      <c r="T291" s="1">
        <f>(Table2[[#This Row],[Close Price]]-Table2[[#This Row],[50D EMA]])/Table2[[#This Row],[50D EMA]]</f>
        <v>1.9512441677828868E-2</v>
      </c>
      <c r="U291" s="1">
        <f>(Table2[[#This Row],[Close Price]]-Table2[[#This Row],[200D EMA]])/Table2[[#This Row],[200D EMA]]</f>
        <v>5.6804346802175575E-2</v>
      </c>
      <c r="V291">
        <v>1.0081726606719801</v>
      </c>
      <c r="W291">
        <v>18.2</v>
      </c>
      <c r="X291">
        <v>19.3</v>
      </c>
      <c r="Y291">
        <v>16.100000000000001</v>
      </c>
      <c r="Z291">
        <v>19.329999999999998</v>
      </c>
      <c r="AA291">
        <v>16.079999999999998</v>
      </c>
      <c r="AB291">
        <v>19.48</v>
      </c>
      <c r="AC291" s="1">
        <f>(Table2[[#This Row],[Close Price]]/Table2[[#This Row],[Day Low]])-1</f>
        <v>1.4285714285714457E-2</v>
      </c>
      <c r="AD291" s="1">
        <f>(Table2[[#This Row],[Day High]]/Table2[[#This Row],[Close Price]])-1</f>
        <v>4.5503791982665298E-2</v>
      </c>
      <c r="AE291" s="1">
        <f>(Table2[[#This Row],[Close Price]]/Table2[[#This Row],[Current Week Low]])-1</f>
        <v>0.14658385093167703</v>
      </c>
      <c r="AF291" s="1">
        <f>(Table2[[#This Row],[Current Week High]]/Table2[[#This Row],[Close Price]])-1</f>
        <v>4.7128927410617472E-2</v>
      </c>
      <c r="AG291" s="1">
        <f>(Table2[[#This Row],[Close Price]]/Table2[[#This Row],[Current Month Low]])-1</f>
        <v>0.14800995024875641</v>
      </c>
      <c r="AH291" s="1">
        <f>(Table2[[#This Row],[Current Month High]]/Table2[[#This Row],[Close Price]])-1</f>
        <v>5.5254604550379227E-2</v>
      </c>
      <c r="AI291">
        <v>30.010834236186302</v>
      </c>
      <c r="AJ291">
        <v>50.6938775510204</v>
      </c>
      <c r="AK291" t="str">
        <f>IF(AND(Table2[[#This Row],[20D EMA]]&gt;Table2[[#This Row],[50D EMA]],Table2[[#This Row],[50D EMA]]&gt;Table2[[#This Row],[200D EMA]]),"Uptrend","Downtrend/NoTrend")</f>
        <v>Downtrend/NoTrend</v>
      </c>
      <c r="AL291">
        <v>0.19</v>
      </c>
      <c r="AM291" t="s">
        <v>3188</v>
      </c>
      <c r="AN291">
        <v>3.24</v>
      </c>
      <c r="AO291" t="s">
        <v>3188</v>
      </c>
      <c r="AP291">
        <v>0.12621109479800699</v>
      </c>
      <c r="AQ291">
        <f>(Table2[[#This Row],[Sharpe Ratio]]-AVERAGE(Table2[Sharpe Ratio]))/_xlfn.STDEV.P(Table2[Sharpe Ratio])</f>
        <v>0.76561321595953391</v>
      </c>
      <c r="AR2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1">
        <f>_xlfn.RANK.AVG(Table2[[#This Row],[1Y Return vs Nifty Z-Score]],Table2[1Y Return vs Nifty Z-Score])</f>
        <v>268</v>
      </c>
      <c r="AT291">
        <f>_xlfn.RANK.AVG(Table2[[#This Row],[6M Return vs Nifty Z-Score]],Table2[6M Return vs Nifty Z-Score])</f>
        <v>515</v>
      </c>
      <c r="AU291">
        <f>_xlfn.RANK.AVG(Table2[[#This Row],[Sharpe Ratio Z-Score]],Table2[Sharpe Ratio Z-Score])</f>
        <v>152</v>
      </c>
      <c r="AV291">
        <f>(Table2[[#This Row],[Rank 1Y]]+Table2[[#This Row],[Rank 6M]]+Table2[[#This Row],[Rank Sharpe]])/3</f>
        <v>311.66666666666669</v>
      </c>
    </row>
    <row r="292" spans="1:48" x14ac:dyDescent="0.3">
      <c r="A292" t="s">
        <v>1030</v>
      </c>
      <c r="B292" t="s">
        <v>1031</v>
      </c>
      <c r="C292" t="s">
        <v>3156</v>
      </c>
      <c r="D292" t="s">
        <v>493</v>
      </c>
      <c r="E292">
        <v>13432.733265769901</v>
      </c>
      <c r="F292">
        <v>714.35</v>
      </c>
      <c r="G292">
        <v>7.81525712606825</v>
      </c>
      <c r="H292">
        <f>(Table2[[#This Row],[1Y Return vs Nifty]]-AVERAGE(Table2[1Y Return vs Nifty]))/_xlfn.STDEV.P(Table2[1Y Return vs Nifty])</f>
        <v>-0.19216703990098888</v>
      </c>
      <c r="I292">
        <v>-2.93376351809512</v>
      </c>
      <c r="J292">
        <f>(Table2[[#This Row],[1M Return vs Nifty]]-AVERAGE(Table2[1M Return vs Nifty]))/_xlfn.STDEV.P(Table2[1M Return vs Nifty])</f>
        <v>-0.64221539451865095</v>
      </c>
      <c r="K292">
        <v>2.6385729650153702</v>
      </c>
      <c r="L292">
        <f>(Table2[[#This Row],[6M Return vs Nifty]]-AVERAGE(Table2[6M Return vs Nifty]))/_xlfn.STDEV.P(Table2[6M Return vs Nifty])</f>
        <v>-0.10173223999001746</v>
      </c>
      <c r="M292">
        <v>3.31094588081403</v>
      </c>
      <c r="N292">
        <f>(Table2[[#This Row],[1W Return vs Nifty]]-AVERAGE(Table2[1W Return vs Nifty]))/_xlfn.STDEV.P(Table2[1W Return vs Nifty])</f>
        <v>-0.10588577322948101</v>
      </c>
      <c r="O292">
        <v>723.74</v>
      </c>
      <c r="P292">
        <v>761.00303754938295</v>
      </c>
      <c r="Q292">
        <v>739.438502104995</v>
      </c>
      <c r="R292">
        <v>48.935452948617701</v>
      </c>
      <c r="S292" s="1">
        <f>(Table2[[#This Row],[Close Price]]-Table2[[#This Row],[20D EMA]])/Table2[[#This Row],[20D EMA]]</f>
        <v>-1.2974272528808669E-2</v>
      </c>
      <c r="T292" s="1">
        <f>(Table2[[#This Row],[Close Price]]-Table2[[#This Row],[50D EMA]])/Table2[[#This Row],[50D EMA]]</f>
        <v>-6.1304666666794384E-2</v>
      </c>
      <c r="U292" s="1">
        <f>(Table2[[#This Row],[Close Price]]-Table2[[#This Row],[200D EMA]])/Table2[[#This Row],[200D EMA]]</f>
        <v>-3.3929125997056324E-2</v>
      </c>
      <c r="V292">
        <v>0.50280772226813297</v>
      </c>
      <c r="W292">
        <v>708</v>
      </c>
      <c r="X292">
        <v>719.5</v>
      </c>
      <c r="Y292">
        <v>691.95</v>
      </c>
      <c r="Z292">
        <v>725.9</v>
      </c>
      <c r="AA292">
        <v>669.95</v>
      </c>
      <c r="AB292">
        <v>804.95</v>
      </c>
      <c r="AC292" s="1">
        <f>(Table2[[#This Row],[Close Price]]/Table2[[#This Row],[Day Low]])-1</f>
        <v>8.9689265536723184E-3</v>
      </c>
      <c r="AD292" s="1">
        <f>(Table2[[#This Row],[Day High]]/Table2[[#This Row],[Close Price]])-1</f>
        <v>7.2093511583957159E-3</v>
      </c>
      <c r="AE292" s="1">
        <f>(Table2[[#This Row],[Close Price]]/Table2[[#This Row],[Current Week Low]])-1</f>
        <v>3.2372281234193112E-2</v>
      </c>
      <c r="AF292" s="1">
        <f>(Table2[[#This Row],[Current Week High]]/Table2[[#This Row],[Close Price]])-1</f>
        <v>1.6168544830965192E-2</v>
      </c>
      <c r="AG292" s="1">
        <f>(Table2[[#This Row],[Close Price]]/Table2[[#This Row],[Current Month Low]])-1</f>
        <v>6.6273602507649798E-2</v>
      </c>
      <c r="AH292" s="1">
        <f>(Table2[[#This Row],[Current Month High]]/Table2[[#This Row],[Close Price]])-1</f>
        <v>0.12682858542731168</v>
      </c>
      <c r="AI292">
        <v>29.712325890669799</v>
      </c>
      <c r="AJ292">
        <v>37.045563549160597</v>
      </c>
      <c r="AK292" t="str">
        <f>IF(AND(Table2[[#This Row],[20D EMA]]&gt;Table2[[#This Row],[50D EMA]],Table2[[#This Row],[50D EMA]]&gt;Table2[[#This Row],[200D EMA]]),"Uptrend","Downtrend/NoTrend")</f>
        <v>Downtrend/NoTrend</v>
      </c>
      <c r="AL292">
        <v>-0.09</v>
      </c>
      <c r="AM292" t="s">
        <v>3189</v>
      </c>
      <c r="AN292">
        <v>-2.68</v>
      </c>
      <c r="AO292" t="s">
        <v>3189</v>
      </c>
      <c r="AP292">
        <v>9.6822060105653002E-2</v>
      </c>
      <c r="AQ292">
        <f>(Table2[[#This Row],[Sharpe Ratio]]-AVERAGE(Table2[Sharpe Ratio]))/_xlfn.STDEV.P(Table2[Sharpe Ratio])</f>
        <v>0.42470740731829476</v>
      </c>
      <c r="AR2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2">
        <f>_xlfn.RANK.AVG(Table2[[#This Row],[1Y Return vs Nifty Z-Score]],Table2[1Y Return vs Nifty Z-Score])</f>
        <v>364</v>
      </c>
      <c r="AT292">
        <f>_xlfn.RANK.AVG(Table2[[#This Row],[6M Return vs Nifty Z-Score]],Table2[6M Return vs Nifty Z-Score])</f>
        <v>332</v>
      </c>
      <c r="AU292">
        <f>_xlfn.RANK.AVG(Table2[[#This Row],[Sharpe Ratio Z-Score]],Table2[Sharpe Ratio Z-Score])</f>
        <v>242</v>
      </c>
      <c r="AV292">
        <f>(Table2[[#This Row],[Rank 1Y]]+Table2[[#This Row],[Rank 6M]]+Table2[[#This Row],[Rank Sharpe]])/3</f>
        <v>312.66666666666669</v>
      </c>
    </row>
    <row r="293" spans="1:48" x14ac:dyDescent="0.3">
      <c r="A293" t="s">
        <v>1375</v>
      </c>
      <c r="B293" t="s">
        <v>1376</v>
      </c>
      <c r="C293" t="s">
        <v>3150</v>
      </c>
      <c r="D293" t="s">
        <v>1377</v>
      </c>
      <c r="E293">
        <v>8161.5001851500001</v>
      </c>
      <c r="F293">
        <v>256.10000000000002</v>
      </c>
      <c r="G293">
        <v>11.7774510523055</v>
      </c>
      <c r="H293">
        <f>(Table2[[#This Row],[1Y Return vs Nifty]]-AVERAGE(Table2[1Y Return vs Nifty]))/_xlfn.STDEV.P(Table2[1Y Return vs Nifty])</f>
        <v>-0.11544822754477241</v>
      </c>
      <c r="I293">
        <v>0.20524751211663</v>
      </c>
      <c r="J293">
        <f>(Table2[[#This Row],[1M Return vs Nifty]]-AVERAGE(Table2[1M Return vs Nifty]))/_xlfn.STDEV.P(Table2[1M Return vs Nifty])</f>
        <v>-0.33299469154771988</v>
      </c>
      <c r="K293">
        <v>34.819528695294103</v>
      </c>
      <c r="L293">
        <f>(Table2[[#This Row],[6M Return vs Nifty]]-AVERAGE(Table2[6M Return vs Nifty]))/_xlfn.STDEV.P(Table2[6M Return vs Nifty])</f>
        <v>0.95002428581632392</v>
      </c>
      <c r="M293">
        <v>-5.75922243145916E-2</v>
      </c>
      <c r="N293">
        <f>(Table2[[#This Row],[1W Return vs Nifty]]-AVERAGE(Table2[1W Return vs Nifty]))/_xlfn.STDEV.P(Table2[1W Return vs Nifty])</f>
        <v>-0.75689321966098733</v>
      </c>
      <c r="O293">
        <v>262.64</v>
      </c>
      <c r="P293">
        <v>259.21028421989502</v>
      </c>
      <c r="Q293">
        <v>230.57907198412201</v>
      </c>
      <c r="R293">
        <v>41.662686953627798</v>
      </c>
      <c r="S293" s="1">
        <f>(Table2[[#This Row],[Close Price]]-Table2[[#This Row],[20D EMA]])/Table2[[#This Row],[20D EMA]]</f>
        <v>-2.4901005178190543E-2</v>
      </c>
      <c r="T293" s="1">
        <f>(Table2[[#This Row],[Close Price]]-Table2[[#This Row],[50D EMA]])/Table2[[#This Row],[50D EMA]]</f>
        <v>-1.1999077232817104E-2</v>
      </c>
      <c r="U293" s="1">
        <f>(Table2[[#This Row],[Close Price]]-Table2[[#This Row],[200D EMA]])/Table2[[#This Row],[200D EMA]]</f>
        <v>0.11068189231690298</v>
      </c>
      <c r="V293">
        <v>0.47509225971194302</v>
      </c>
      <c r="W293">
        <v>252.25</v>
      </c>
      <c r="X293">
        <v>261.2</v>
      </c>
      <c r="Y293">
        <v>252.25</v>
      </c>
      <c r="Z293">
        <v>276</v>
      </c>
      <c r="AA293">
        <v>249.35</v>
      </c>
      <c r="AB293">
        <v>280.10000000000002</v>
      </c>
      <c r="AC293" s="1">
        <f>(Table2[[#This Row],[Close Price]]/Table2[[#This Row],[Day Low]])-1</f>
        <v>1.5262636273538188E-2</v>
      </c>
      <c r="AD293" s="1">
        <f>(Table2[[#This Row],[Day High]]/Table2[[#This Row],[Close Price]])-1</f>
        <v>1.9914096056227848E-2</v>
      </c>
      <c r="AE293" s="1">
        <f>(Table2[[#This Row],[Close Price]]/Table2[[#This Row],[Current Week Low]])-1</f>
        <v>1.5262636273538188E-2</v>
      </c>
      <c r="AF293" s="1">
        <f>(Table2[[#This Row],[Current Week High]]/Table2[[#This Row],[Close Price]])-1</f>
        <v>7.7704021866458417E-2</v>
      </c>
      <c r="AG293" s="1">
        <f>(Table2[[#This Row],[Close Price]]/Table2[[#This Row],[Current Month Low]])-1</f>
        <v>2.7070382995789233E-2</v>
      </c>
      <c r="AH293" s="1">
        <f>(Table2[[#This Row],[Current Month High]]/Table2[[#This Row],[Close Price]])-1</f>
        <v>9.3713393205778983E-2</v>
      </c>
      <c r="AI293">
        <v>9.3713393205778992</v>
      </c>
      <c r="AJ293">
        <v>51.002358490566003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7.0000000000000007E-2</v>
      </c>
      <c r="AM293" t="s">
        <v>3188</v>
      </c>
      <c r="AN293">
        <v>1.35</v>
      </c>
      <c r="AO293" t="s">
        <v>3188</v>
      </c>
      <c r="AP293">
        <v>7.5731441263799998E-3</v>
      </c>
      <c r="AQ293">
        <f>(Table2[[#This Row],[Sharpe Ratio]]-AVERAGE(Table2[Sharpe Ratio]))/_xlfn.STDEV.P(Table2[Sharpe Ratio])</f>
        <v>-0.61055877922929325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-0.86587063216644899</v>
      </c>
      <c r="AS293">
        <f>_xlfn.RANK.AVG(Table2[[#This Row],[1Y Return vs Nifty Z-Score]],Table2[1Y Return vs Nifty Z-Score])</f>
        <v>342</v>
      </c>
      <c r="AT293">
        <f>_xlfn.RANK.AVG(Table2[[#This Row],[6M Return vs Nifty Z-Score]],Table2[6M Return vs Nifty Z-Score])</f>
        <v>97</v>
      </c>
      <c r="AU293">
        <f>_xlfn.RANK.AVG(Table2[[#This Row],[Sharpe Ratio Z-Score]],Table2[Sharpe Ratio Z-Score])</f>
        <v>505</v>
      </c>
      <c r="AV293">
        <f>(Table2[[#This Row],[Rank 1Y]]+Table2[[#This Row],[Rank 6M]]+Table2[[#This Row],[Rank Sharpe]])/3</f>
        <v>314.66666666666669</v>
      </c>
    </row>
    <row r="294" spans="1:48" x14ac:dyDescent="0.3">
      <c r="A294" t="s">
        <v>312</v>
      </c>
      <c r="B294" t="s">
        <v>313</v>
      </c>
      <c r="C294" t="s">
        <v>3150</v>
      </c>
      <c r="D294" t="s">
        <v>166</v>
      </c>
      <c r="E294">
        <v>87431.128780694999</v>
      </c>
      <c r="F294">
        <v>251.09</v>
      </c>
      <c r="G294">
        <v>32.902350324093298</v>
      </c>
      <c r="H294">
        <f>(Table2[[#This Row],[1Y Return vs Nifty]]-AVERAGE(Table2[1Y Return vs Nifty]))/_xlfn.STDEV.P(Table2[1Y Return vs Nifty])</f>
        <v>0.29358707295990522</v>
      </c>
      <c r="I294">
        <v>10.770011888791601</v>
      </c>
      <c r="J294">
        <f>(Table2[[#This Row],[1M Return vs Nifty]]-AVERAGE(Table2[1M Return vs Nifty]))/_xlfn.STDEV.P(Table2[1M Return vs Nifty])</f>
        <v>0.70772922940559757</v>
      </c>
      <c r="K294">
        <v>-20.430648574295201</v>
      </c>
      <c r="L294">
        <f>(Table2[[#This Row],[6M Return vs Nifty]]-AVERAGE(Table2[6M Return vs Nifty]))/_xlfn.STDEV.P(Table2[6M Return vs Nifty])</f>
        <v>-0.85569382219415013</v>
      </c>
      <c r="M294">
        <v>9.6642250831045793</v>
      </c>
      <c r="N294">
        <f>(Table2[[#This Row],[1W Return vs Nifty]]-AVERAGE(Table2[1W Return vs Nifty]))/_xlfn.STDEV.P(Table2[1W Return vs Nifty])</f>
        <v>1.121956080081435</v>
      </c>
      <c r="O294">
        <v>240.25</v>
      </c>
      <c r="P294">
        <v>249.60310152389701</v>
      </c>
      <c r="Q294">
        <v>251.31308456233899</v>
      </c>
      <c r="R294">
        <v>70.223679186126702</v>
      </c>
      <c r="S294" s="1">
        <f>(Table2[[#This Row],[Close Price]]-Table2[[#This Row],[20D EMA]])/Table2[[#This Row],[20D EMA]]</f>
        <v>4.5119667013527591E-2</v>
      </c>
      <c r="T294" s="1">
        <f>(Table2[[#This Row],[Close Price]]-Table2[[#This Row],[50D EMA]])/Table2[[#This Row],[50D EMA]]</f>
        <v>5.9570512827166848E-3</v>
      </c>
      <c r="U294" s="1">
        <f>(Table2[[#This Row],[Close Price]]-Table2[[#This Row],[200D EMA]])/Table2[[#This Row],[200D EMA]]</f>
        <v>-8.8767587540252303E-4</v>
      </c>
      <c r="V294">
        <v>0.82440430305349</v>
      </c>
      <c r="W294">
        <v>247.41</v>
      </c>
      <c r="X294">
        <v>253.79</v>
      </c>
      <c r="Y294">
        <v>240.4</v>
      </c>
      <c r="Z294">
        <v>253.8</v>
      </c>
      <c r="AA294">
        <v>218.12</v>
      </c>
      <c r="AB294">
        <v>253.8</v>
      </c>
      <c r="AC294" s="1">
        <f>(Table2[[#This Row],[Close Price]]/Table2[[#This Row],[Day Low]])-1</f>
        <v>1.4874095630734496E-2</v>
      </c>
      <c r="AD294" s="1">
        <f>(Table2[[#This Row],[Day High]]/Table2[[#This Row],[Close Price]])-1</f>
        <v>1.0753116412441699E-2</v>
      </c>
      <c r="AE294" s="1">
        <f>(Table2[[#This Row],[Close Price]]/Table2[[#This Row],[Current Week Low]])-1</f>
        <v>4.4467554076539129E-2</v>
      </c>
      <c r="AF294" s="1">
        <f>(Table2[[#This Row],[Current Week High]]/Table2[[#This Row],[Close Price]])-1</f>
        <v>1.0792942769524805E-2</v>
      </c>
      <c r="AG294" s="1">
        <f>(Table2[[#This Row],[Close Price]]/Table2[[#This Row],[Current Month Low]])-1</f>
        <v>0.15115532734274706</v>
      </c>
      <c r="AH294" s="1">
        <f>(Table2[[#This Row],[Current Month High]]/Table2[[#This Row],[Close Price]])-1</f>
        <v>1.0792942769524805E-2</v>
      </c>
      <c r="AI294">
        <v>33.557688478234901</v>
      </c>
      <c r="AJ294">
        <v>58.6666666666666</v>
      </c>
      <c r="AK294" t="str">
        <f>IF(AND(Table2[[#This Row],[20D EMA]]&gt;Table2[[#This Row],[50D EMA]],Table2[[#This Row],[50D EMA]]&gt;Table2[[#This Row],[200D EMA]]),"Uptrend","Downtrend/NoTrend")</f>
        <v>Downtrend/NoTrend</v>
      </c>
      <c r="AL294">
        <v>0</v>
      </c>
      <c r="AM294" t="s">
        <v>3187</v>
      </c>
      <c r="AN294">
        <v>4.96</v>
      </c>
      <c r="AO294" t="s">
        <v>3188</v>
      </c>
      <c r="AP294">
        <v>0.15678351320757</v>
      </c>
      <c r="AQ294">
        <f>(Table2[[#This Row],[Sharpe Ratio]]-AVERAGE(Table2[Sharpe Ratio]))/_xlfn.STDEV.P(Table2[Sharpe Ratio])</f>
        <v>1.1202459941072938</v>
      </c>
      <c r="AR2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4">
        <f>_xlfn.RANK.AVG(Table2[[#This Row],[1Y Return vs Nifty Z-Score]],Table2[1Y Return vs Nifty Z-Score])</f>
        <v>222</v>
      </c>
      <c r="AT294">
        <f>_xlfn.RANK.AVG(Table2[[#This Row],[6M Return vs Nifty Z-Score]],Table2[6M Return vs Nifty Z-Score])</f>
        <v>631</v>
      </c>
      <c r="AU294">
        <f>_xlfn.RANK.AVG(Table2[[#This Row],[Sharpe Ratio Z-Score]],Table2[Sharpe Ratio Z-Score])</f>
        <v>98</v>
      </c>
      <c r="AV294">
        <f>(Table2[[#This Row],[Rank 1Y]]+Table2[[#This Row],[Rank 6M]]+Table2[[#This Row],[Rank Sharpe]])/3</f>
        <v>317</v>
      </c>
    </row>
    <row r="295" spans="1:48" x14ac:dyDescent="0.3">
      <c r="A295" t="s">
        <v>728</v>
      </c>
      <c r="B295" t="s">
        <v>729</v>
      </c>
      <c r="C295" t="s">
        <v>3154</v>
      </c>
      <c r="D295" t="s">
        <v>222</v>
      </c>
      <c r="E295">
        <v>23726.317065079998</v>
      </c>
      <c r="F295">
        <v>379.4</v>
      </c>
      <c r="G295">
        <v>39.109005076937301</v>
      </c>
      <c r="H295">
        <f>(Table2[[#This Row],[1Y Return vs Nifty]]-AVERAGE(Table2[1Y Return vs Nifty]))/_xlfn.STDEV.P(Table2[1Y Return vs Nifty])</f>
        <v>0.41376472963393296</v>
      </c>
      <c r="I295">
        <v>5.80246832099618</v>
      </c>
      <c r="J295">
        <f>(Table2[[#This Row],[1M Return vs Nifty]]-AVERAGE(Table2[1M Return vs Nifty]))/_xlfn.STDEV.P(Table2[1M Return vs Nifty])</f>
        <v>0.2183816930992955</v>
      </c>
      <c r="K295">
        <v>-19.373683610182699</v>
      </c>
      <c r="L295">
        <f>(Table2[[#This Row],[6M Return vs Nifty]]-AVERAGE(Table2[6M Return vs Nifty]))/_xlfn.STDEV.P(Table2[6M Return vs Nifty])</f>
        <v>-0.82114948460917192</v>
      </c>
      <c r="M295">
        <v>2.9007697043101</v>
      </c>
      <c r="N295">
        <f>(Table2[[#This Row],[1W Return vs Nifty]]-AVERAGE(Table2[1W Return vs Nifty]))/_xlfn.STDEV.P(Table2[1W Return vs Nifty])</f>
        <v>-0.18515688043361528</v>
      </c>
      <c r="O295">
        <v>367.57</v>
      </c>
      <c r="P295">
        <v>375.56103897486702</v>
      </c>
      <c r="Q295">
        <v>377.67840974843301</v>
      </c>
      <c r="R295">
        <v>68.924797289872899</v>
      </c>
      <c r="S295" s="1">
        <f>(Table2[[#This Row],[Close Price]]-Table2[[#This Row],[20D EMA]])/Table2[[#This Row],[20D EMA]]</f>
        <v>3.2184345838887789E-2</v>
      </c>
      <c r="T295" s="1">
        <f>(Table2[[#This Row],[Close Price]]-Table2[[#This Row],[50D EMA]])/Table2[[#This Row],[50D EMA]]</f>
        <v>1.0221936321221722E-2</v>
      </c>
      <c r="U295" s="1">
        <f>(Table2[[#This Row],[Close Price]]-Table2[[#This Row],[200D EMA]])/Table2[[#This Row],[200D EMA]]</f>
        <v>4.5583496623852436E-3</v>
      </c>
      <c r="V295">
        <v>0.76174967980437702</v>
      </c>
      <c r="W295">
        <v>366.15</v>
      </c>
      <c r="X295">
        <v>381.2</v>
      </c>
      <c r="Y295">
        <v>361.1</v>
      </c>
      <c r="Z295">
        <v>381.9</v>
      </c>
      <c r="AA295">
        <v>348.85</v>
      </c>
      <c r="AB295">
        <v>383.9</v>
      </c>
      <c r="AC295" s="1">
        <f>(Table2[[#This Row],[Close Price]]/Table2[[#This Row],[Day Low]])-1</f>
        <v>3.6187354909190228E-2</v>
      </c>
      <c r="AD295" s="1">
        <f>(Table2[[#This Row],[Day High]]/Table2[[#This Row],[Close Price]])-1</f>
        <v>4.7443331576173531E-3</v>
      </c>
      <c r="AE295" s="1">
        <f>(Table2[[#This Row],[Close Price]]/Table2[[#This Row],[Current Week Low]])-1</f>
        <v>5.0678482414843407E-2</v>
      </c>
      <c r="AF295" s="1">
        <f>(Table2[[#This Row],[Current Week High]]/Table2[[#This Row],[Close Price]])-1</f>
        <v>6.5893516078017189E-3</v>
      </c>
      <c r="AG295" s="1">
        <f>(Table2[[#This Row],[Close Price]]/Table2[[#This Row],[Current Month Low]])-1</f>
        <v>8.7573455639959663E-2</v>
      </c>
      <c r="AH295" s="1">
        <f>(Table2[[#This Row],[Current Month High]]/Table2[[#This Row],[Close Price]])-1</f>
        <v>1.1860832894043272E-2</v>
      </c>
      <c r="AI295">
        <v>32.366895097522402</v>
      </c>
      <c r="AJ295">
        <v>70.555180939536896</v>
      </c>
      <c r="AK295" t="str">
        <f>IF(AND(Table2[[#This Row],[20D EMA]]&gt;Table2[[#This Row],[50D EMA]],Table2[[#This Row],[50D EMA]]&gt;Table2[[#This Row],[200D EMA]]),"Uptrend","Downtrend/NoTrend")</f>
        <v>Downtrend/NoTrend</v>
      </c>
      <c r="AL295">
        <v>-0.03</v>
      </c>
      <c r="AM295" t="s">
        <v>3189</v>
      </c>
      <c r="AN295">
        <v>2.1</v>
      </c>
      <c r="AO295" t="s">
        <v>3188</v>
      </c>
      <c r="AP295">
        <v>0.12763169280811801</v>
      </c>
      <c r="AQ295">
        <f>(Table2[[#This Row],[Sharpe Ratio]]-AVERAGE(Table2[Sharpe Ratio]))/_xlfn.STDEV.P(Table2[Sharpe Ratio])</f>
        <v>0.78209181481317469</v>
      </c>
      <c r="AR2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5">
        <f>_xlfn.RANK.AVG(Table2[[#This Row],[1Y Return vs Nifty Z-Score]],Table2[1Y Return vs Nifty Z-Score])</f>
        <v>185</v>
      </c>
      <c r="AT295">
        <f>_xlfn.RANK.AVG(Table2[[#This Row],[6M Return vs Nifty Z-Score]],Table2[6M Return vs Nifty Z-Score])</f>
        <v>618</v>
      </c>
      <c r="AU295">
        <f>_xlfn.RANK.AVG(Table2[[#This Row],[Sharpe Ratio Z-Score]],Table2[Sharpe Ratio Z-Score])</f>
        <v>149</v>
      </c>
      <c r="AV295">
        <f>(Table2[[#This Row],[Rank 1Y]]+Table2[[#This Row],[Rank 6M]]+Table2[[#This Row],[Rank Sharpe]])/3</f>
        <v>317.33333333333331</v>
      </c>
    </row>
    <row r="296" spans="1:48" x14ac:dyDescent="0.3">
      <c r="A296" t="s">
        <v>435</v>
      </c>
      <c r="B296" t="s">
        <v>436</v>
      </c>
      <c r="C296" t="s">
        <v>3150</v>
      </c>
      <c r="D296" t="s">
        <v>269</v>
      </c>
      <c r="E296">
        <v>51700.164470700001</v>
      </c>
      <c r="F296">
        <v>4590.1000000000004</v>
      </c>
      <c r="G296">
        <v>61.533340844612802</v>
      </c>
      <c r="H296">
        <f>(Table2[[#This Row],[1Y Return vs Nifty]]-AVERAGE(Table2[1Y Return vs Nifty]))/_xlfn.STDEV.P(Table2[1Y Return vs Nifty])</f>
        <v>0.84796064230266521</v>
      </c>
      <c r="I296">
        <v>-11.546249648962901</v>
      </c>
      <c r="J296">
        <f>(Table2[[#This Row],[1M Return vs Nifty]]-AVERAGE(Table2[1M Return vs Nifty]))/_xlfn.STDEV.P(Table2[1M Return vs Nifty])</f>
        <v>-1.4906224214715569</v>
      </c>
      <c r="K296">
        <v>-19.696168309595699</v>
      </c>
      <c r="L296">
        <f>(Table2[[#This Row],[6M Return vs Nifty]]-AVERAGE(Table2[6M Return vs Nifty]))/_xlfn.STDEV.P(Table2[6M Return vs Nifty])</f>
        <v>-0.83168911525044575</v>
      </c>
      <c r="M296">
        <v>3.7703228840504002</v>
      </c>
      <c r="N296">
        <f>(Table2[[#This Row],[1W Return vs Nifty]]-AVERAGE(Table2[1W Return vs Nifty]))/_xlfn.STDEV.P(Table2[1W Return vs Nifty])</f>
        <v>-1.710605915382616E-2</v>
      </c>
      <c r="O296">
        <v>4777.26</v>
      </c>
      <c r="P296">
        <v>4887.2552037025098</v>
      </c>
      <c r="Q296">
        <v>4546.0815445098297</v>
      </c>
      <c r="R296">
        <v>40.187554584087103</v>
      </c>
      <c r="S296" s="1">
        <f>(Table2[[#This Row],[Close Price]]-Table2[[#This Row],[20D EMA]])/Table2[[#This Row],[20D EMA]]</f>
        <v>-3.917726897845205E-2</v>
      </c>
      <c r="T296" s="1">
        <f>(Table2[[#This Row],[Close Price]]-Table2[[#This Row],[50D EMA]])/Table2[[#This Row],[50D EMA]]</f>
        <v>-6.0802064004635809E-2</v>
      </c>
      <c r="U296" s="1">
        <f>(Table2[[#This Row],[Close Price]]-Table2[[#This Row],[200D EMA]])/Table2[[#This Row],[200D EMA]]</f>
        <v>9.682724574822138E-3</v>
      </c>
      <c r="V296">
        <v>1.51493959400597</v>
      </c>
      <c r="W296">
        <v>4449</v>
      </c>
      <c r="X296">
        <v>4620.1000000000004</v>
      </c>
      <c r="Y296">
        <v>4357</v>
      </c>
      <c r="Z296">
        <v>4696.45</v>
      </c>
      <c r="AA296">
        <v>4311.1499999999996</v>
      </c>
      <c r="AB296">
        <v>5355</v>
      </c>
      <c r="AC296" s="1">
        <f>(Table2[[#This Row],[Close Price]]/Table2[[#This Row],[Day Low]])-1</f>
        <v>3.1714992133063724E-2</v>
      </c>
      <c r="AD296" s="1">
        <f>(Table2[[#This Row],[Day High]]/Table2[[#This Row],[Close Price]])-1</f>
        <v>6.5358053201456379E-3</v>
      </c>
      <c r="AE296" s="1">
        <f>(Table2[[#This Row],[Close Price]]/Table2[[#This Row],[Current Week Low]])-1</f>
        <v>5.3500114757861095E-2</v>
      </c>
      <c r="AF296" s="1">
        <f>(Table2[[#This Row],[Current Week High]]/Table2[[#This Row],[Close Price]])-1</f>
        <v>2.316942985991588E-2</v>
      </c>
      <c r="AG296" s="1">
        <f>(Table2[[#This Row],[Close Price]]/Table2[[#This Row],[Current Month Low]])-1</f>
        <v>6.4704313234287936E-2</v>
      </c>
      <c r="AH296" s="1">
        <f>(Table2[[#This Row],[Current Month High]]/Table2[[#This Row],[Close Price]])-1</f>
        <v>0.16664124964597704</v>
      </c>
      <c r="AI296">
        <v>27.229254264612901</v>
      </c>
      <c r="AJ296">
        <v>83.585641435856402</v>
      </c>
      <c r="AK296" t="str">
        <f>IF(AND(Table2[[#This Row],[20D EMA]]&gt;Table2[[#This Row],[50D EMA]],Table2[[#This Row],[50D EMA]]&gt;Table2[[#This Row],[200D EMA]]),"Uptrend","Downtrend/NoTrend")</f>
        <v>Downtrend/NoTrend</v>
      </c>
      <c r="AL296">
        <v>0.11</v>
      </c>
      <c r="AM296" t="s">
        <v>3188</v>
      </c>
      <c r="AN296">
        <v>-11.98</v>
      </c>
      <c r="AO296" t="s">
        <v>3189</v>
      </c>
      <c r="AP296">
        <v>0.104178339778768</v>
      </c>
      <c r="AQ296">
        <f>(Table2[[#This Row],[Sharpe Ratio]]-AVERAGE(Table2[Sharpe Ratio]))/_xlfn.STDEV.P(Table2[Sharpe Ratio])</f>
        <v>0.51003850093215963</v>
      </c>
      <c r="AR2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6">
        <f>_xlfn.RANK.AVG(Table2[[#This Row],[1Y Return vs Nifty Z-Score]],Table2[1Y Return vs Nifty Z-Score])</f>
        <v>110</v>
      </c>
      <c r="AT296">
        <f>_xlfn.RANK.AVG(Table2[[#This Row],[6M Return vs Nifty Z-Score]],Table2[6M Return vs Nifty Z-Score])</f>
        <v>621</v>
      </c>
      <c r="AU296">
        <f>_xlfn.RANK.AVG(Table2[[#This Row],[Sharpe Ratio Z-Score]],Table2[Sharpe Ratio Z-Score])</f>
        <v>222</v>
      </c>
      <c r="AV296">
        <f>(Table2[[#This Row],[Rank 1Y]]+Table2[[#This Row],[Rank 6M]]+Table2[[#This Row],[Rank Sharpe]])/3</f>
        <v>317.66666666666669</v>
      </c>
    </row>
    <row r="297" spans="1:48" x14ac:dyDescent="0.3">
      <c r="A297" t="s">
        <v>846</v>
      </c>
      <c r="B297" t="s">
        <v>847</v>
      </c>
      <c r="C297" t="s">
        <v>3151</v>
      </c>
      <c r="D297" t="s">
        <v>232</v>
      </c>
      <c r="E297">
        <v>18139.220579785</v>
      </c>
      <c r="F297">
        <v>420.3</v>
      </c>
      <c r="G297">
        <v>19.605421963461801</v>
      </c>
      <c r="H297">
        <f>(Table2[[#This Row],[1Y Return vs Nifty]]-AVERAGE(Table2[1Y Return vs Nifty]))/_xlfn.STDEV.P(Table2[1Y Return vs Nifty])</f>
        <v>3.6122503884126606E-2</v>
      </c>
      <c r="I297">
        <v>2.4059187678744598</v>
      </c>
      <c r="J297">
        <f>(Table2[[#This Row],[1M Return vs Nifty]]-AVERAGE(Table2[1M Return vs Nifty]))/_xlfn.STDEV.P(Table2[1M Return vs Nifty])</f>
        <v>-0.11620886118144258</v>
      </c>
      <c r="K297">
        <v>3.7005912927698401</v>
      </c>
      <c r="L297">
        <f>(Table2[[#This Row],[6M Return vs Nifty]]-AVERAGE(Table2[6M Return vs Nifty]))/_xlfn.STDEV.P(Table2[6M Return vs Nifty])</f>
        <v>-6.7022745464634478E-2</v>
      </c>
      <c r="M297">
        <v>0.52414388377666299</v>
      </c>
      <c r="N297">
        <f>(Table2[[#This Row],[1W Return vs Nifty]]-AVERAGE(Table2[1W Return vs Nifty]))/_xlfn.STDEV.P(Table2[1W Return vs Nifty])</f>
        <v>-0.64446624795807117</v>
      </c>
      <c r="O297">
        <v>420.81</v>
      </c>
      <c r="P297">
        <v>431.12409885642398</v>
      </c>
      <c r="Q297">
        <v>405.21884364197899</v>
      </c>
      <c r="R297">
        <v>47.687619541412801</v>
      </c>
      <c r="S297" s="1">
        <f>(Table2[[#This Row],[Close Price]]-Table2[[#This Row],[20D EMA]])/Table2[[#This Row],[20D EMA]]</f>
        <v>-1.2119483852569828E-3</v>
      </c>
      <c r="T297" s="1">
        <f>(Table2[[#This Row],[Close Price]]-Table2[[#This Row],[50D EMA]])/Table2[[#This Row],[50D EMA]]</f>
        <v>-2.5106689431501E-2</v>
      </c>
      <c r="U297" s="1">
        <f>(Table2[[#This Row],[Close Price]]-Table2[[#This Row],[200D EMA]])/Table2[[#This Row],[200D EMA]]</f>
        <v>3.7217312557521628E-2</v>
      </c>
      <c r="V297">
        <v>0.67556489177198997</v>
      </c>
      <c r="W297">
        <v>414</v>
      </c>
      <c r="X297">
        <v>423.9</v>
      </c>
      <c r="Y297">
        <v>408.25</v>
      </c>
      <c r="Z297">
        <v>424</v>
      </c>
      <c r="AA297">
        <v>394.1</v>
      </c>
      <c r="AB297">
        <v>454.55</v>
      </c>
      <c r="AC297" s="1">
        <f>(Table2[[#This Row],[Close Price]]/Table2[[#This Row],[Day Low]])-1</f>
        <v>1.5217391304347849E-2</v>
      </c>
      <c r="AD297" s="1">
        <f>(Table2[[#This Row],[Day High]]/Table2[[#This Row],[Close Price]])-1</f>
        <v>8.5653104925051959E-3</v>
      </c>
      <c r="AE297" s="1">
        <f>(Table2[[#This Row],[Close Price]]/Table2[[#This Row],[Current Week Low]])-1</f>
        <v>2.9516227801592132E-2</v>
      </c>
      <c r="AF297" s="1">
        <f>(Table2[[#This Row],[Current Week High]]/Table2[[#This Row],[Close Price]])-1</f>
        <v>8.8032357839638031E-3</v>
      </c>
      <c r="AG297" s="1">
        <f>(Table2[[#This Row],[Close Price]]/Table2[[#This Row],[Current Month Low]])-1</f>
        <v>6.648058868307527E-2</v>
      </c>
      <c r="AH297" s="1">
        <f>(Table2[[#This Row],[Current Month High]]/Table2[[#This Row],[Close Price]])-1</f>
        <v>8.1489412324529997E-2</v>
      </c>
      <c r="AI297">
        <v>37.389959552700397</v>
      </c>
      <c r="AJ297">
        <v>48.332451032292198</v>
      </c>
      <c r="AK297" t="str">
        <f>IF(AND(Table2[[#This Row],[20D EMA]]&gt;Table2[[#This Row],[50D EMA]],Table2[[#This Row],[50D EMA]]&gt;Table2[[#This Row],[200D EMA]]),"Uptrend","Downtrend/NoTrend")</f>
        <v>Downtrend/NoTrend</v>
      </c>
      <c r="AL297">
        <v>-0.06</v>
      </c>
      <c r="AM297" t="s">
        <v>3189</v>
      </c>
      <c r="AN297">
        <v>-2.2599999999999998</v>
      </c>
      <c r="AO297" t="s">
        <v>3189</v>
      </c>
      <c r="AP297">
        <v>6.2943353525517998E-2</v>
      </c>
      <c r="AQ297">
        <f>(Table2[[#This Row],[Sharpe Ratio]]-AVERAGE(Table2[Sharpe Ratio]))/_xlfn.STDEV.P(Table2[Sharpe Ratio])</f>
        <v>3.1722473198462511E-2</v>
      </c>
      <c r="AR2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7">
        <f>_xlfn.RANK.AVG(Table2[[#This Row],[1Y Return vs Nifty Z-Score]],Table2[1Y Return vs Nifty Z-Score])</f>
        <v>295</v>
      </c>
      <c r="AT297">
        <f>_xlfn.RANK.AVG(Table2[[#This Row],[6M Return vs Nifty Z-Score]],Table2[6M Return vs Nifty Z-Score])</f>
        <v>317</v>
      </c>
      <c r="AU297">
        <f>_xlfn.RANK.AVG(Table2[[#This Row],[Sharpe Ratio Z-Score]],Table2[Sharpe Ratio Z-Score])</f>
        <v>343</v>
      </c>
      <c r="AV297">
        <f>(Table2[[#This Row],[Rank 1Y]]+Table2[[#This Row],[Rank 6M]]+Table2[[#This Row],[Rank Sharpe]])/3</f>
        <v>318.33333333333331</v>
      </c>
    </row>
    <row r="298" spans="1:48" x14ac:dyDescent="0.3">
      <c r="A298" t="s">
        <v>32</v>
      </c>
      <c r="B298" t="s">
        <v>33</v>
      </c>
      <c r="C298" t="s">
        <v>3142</v>
      </c>
      <c r="D298" t="s">
        <v>34</v>
      </c>
      <c r="E298">
        <v>748730.99775243003</v>
      </c>
      <c r="F298">
        <v>838.95</v>
      </c>
      <c r="G298">
        <v>27.453483477126898</v>
      </c>
      <c r="H298">
        <f>(Table2[[#This Row],[1Y Return vs Nifty]]-AVERAGE(Table2[1Y Return vs Nifty]))/_xlfn.STDEV.P(Table2[1Y Return vs Nifty])</f>
        <v>0.18808224382515049</v>
      </c>
      <c r="I298">
        <v>6.8946248185694596</v>
      </c>
      <c r="J298">
        <f>(Table2[[#This Row],[1M Return vs Nifty]]-AVERAGE(Table2[1M Return vs Nifty]))/_xlfn.STDEV.P(Table2[1M Return vs Nifty])</f>
        <v>0.3259688906858863</v>
      </c>
      <c r="K298">
        <v>-4.3009981112584397</v>
      </c>
      <c r="L298">
        <f>(Table2[[#This Row],[6M Return vs Nifty]]-AVERAGE(Table2[6M Return vs Nifty]))/_xlfn.STDEV.P(Table2[6M Return vs Nifty])</f>
        <v>-0.32853529788989844</v>
      </c>
      <c r="M298">
        <v>5.7943812138504702</v>
      </c>
      <c r="N298">
        <f>(Table2[[#This Row],[1W Return vs Nifty]]-AVERAGE(Table2[1W Return vs Nifty]))/_xlfn.STDEV.P(Table2[1W Return vs Nifty])</f>
        <v>0.37406572029120705</v>
      </c>
      <c r="O298">
        <v>824.75</v>
      </c>
      <c r="P298">
        <v>817.55073559025504</v>
      </c>
      <c r="Q298">
        <v>783.53733562057596</v>
      </c>
      <c r="R298">
        <v>57.925854949765203</v>
      </c>
      <c r="S298" s="1">
        <f>(Table2[[#This Row],[Close Price]]-Table2[[#This Row],[20D EMA]])/Table2[[#This Row],[20D EMA]]</f>
        <v>1.7217338587450799E-2</v>
      </c>
      <c r="T298" s="1">
        <f>(Table2[[#This Row],[Close Price]]-Table2[[#This Row],[50D EMA]])/Table2[[#This Row],[50D EMA]]</f>
        <v>2.6174845765743415E-2</v>
      </c>
      <c r="U298" s="1">
        <f>(Table2[[#This Row],[Close Price]]-Table2[[#This Row],[200D EMA]])/Table2[[#This Row],[200D EMA]]</f>
        <v>7.0721153747621016E-2</v>
      </c>
      <c r="V298">
        <v>0.98536189286353604</v>
      </c>
      <c r="W298">
        <v>831.55</v>
      </c>
      <c r="X298">
        <v>844.05</v>
      </c>
      <c r="Y298">
        <v>825.65</v>
      </c>
      <c r="Z298">
        <v>849.6</v>
      </c>
      <c r="AA298">
        <v>761.55</v>
      </c>
      <c r="AB298">
        <v>863.5</v>
      </c>
      <c r="AC298" s="1">
        <f>(Table2[[#This Row],[Close Price]]/Table2[[#This Row],[Day Low]])-1</f>
        <v>8.8990439540617139E-3</v>
      </c>
      <c r="AD298" s="1">
        <f>(Table2[[#This Row],[Day High]]/Table2[[#This Row],[Close Price]])-1</f>
        <v>6.0790273556230456E-3</v>
      </c>
      <c r="AE298" s="1">
        <f>(Table2[[#This Row],[Close Price]]/Table2[[#This Row],[Current Week Low]])-1</f>
        <v>1.6108520559559247E-2</v>
      </c>
      <c r="AF298" s="1">
        <f>(Table2[[#This Row],[Current Week High]]/Table2[[#This Row],[Close Price]])-1</f>
        <v>1.2694439477918706E-2</v>
      </c>
      <c r="AG298" s="1">
        <f>(Table2[[#This Row],[Close Price]]/Table2[[#This Row],[Current Month Low]])-1</f>
        <v>0.10163482371479238</v>
      </c>
      <c r="AH298" s="1">
        <f>(Table2[[#This Row],[Current Month High]]/Table2[[#This Row],[Close Price]])-1</f>
        <v>2.9262768937362127E-2</v>
      </c>
      <c r="AI298">
        <v>8.70731271231897</v>
      </c>
      <c r="AJ298">
        <v>48.842366716934201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0.06</v>
      </c>
      <c r="AM298" t="s">
        <v>3188</v>
      </c>
      <c r="AN298">
        <v>-1.03</v>
      </c>
      <c r="AO298" t="s">
        <v>3189</v>
      </c>
      <c r="AP298">
        <v>7.8192337697745001E-2</v>
      </c>
      <c r="AQ298">
        <f>(Table2[[#This Row],[Sharpe Ratio]]-AVERAGE(Table2[Sharpe Ratio]))/_xlfn.STDEV.P(Table2[Sharpe Ratio])</f>
        <v>0.20860706075325439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0.76818861766559987</v>
      </c>
      <c r="AS298">
        <f>_xlfn.RANK.AVG(Table2[[#This Row],[1Y Return vs Nifty Z-Score]],Table2[1Y Return vs Nifty Z-Score])</f>
        <v>248</v>
      </c>
      <c r="AT298">
        <f>_xlfn.RANK.AVG(Table2[[#This Row],[6M Return vs Nifty Z-Score]],Table2[6M Return vs Nifty Z-Score])</f>
        <v>423</v>
      </c>
      <c r="AU298">
        <f>_xlfn.RANK.AVG(Table2[[#This Row],[Sharpe Ratio Z-Score]],Table2[Sharpe Ratio Z-Score])</f>
        <v>287</v>
      </c>
      <c r="AV298">
        <f>(Table2[[#This Row],[Rank 1Y]]+Table2[[#This Row],[Rank 6M]]+Table2[[#This Row],[Rank Sharpe]])/3</f>
        <v>319.33333333333331</v>
      </c>
    </row>
    <row r="299" spans="1:48" x14ac:dyDescent="0.3">
      <c r="A299" t="s">
        <v>1920</v>
      </c>
      <c r="B299" t="s">
        <v>1921</v>
      </c>
      <c r="C299" t="s">
        <v>3146</v>
      </c>
      <c r="D299" t="s">
        <v>161</v>
      </c>
      <c r="E299">
        <v>3835.3848529849902</v>
      </c>
      <c r="F299">
        <v>244.63</v>
      </c>
      <c r="G299">
        <v>21.780878172186199</v>
      </c>
      <c r="H299">
        <f>(Table2[[#This Row],[1Y Return vs Nifty]]-AVERAGE(Table2[1Y Return vs Nifty]))/_xlfn.STDEV.P(Table2[1Y Return vs Nifty])</f>
        <v>7.8245231790276953E-2</v>
      </c>
      <c r="I299">
        <v>35.181626816767597</v>
      </c>
      <c r="J299">
        <f>(Table2[[#This Row],[1M Return vs Nifty]]-AVERAGE(Table2[1M Return vs Nifty]))/_xlfn.STDEV.P(Table2[1M Return vs Nifty])</f>
        <v>3.1124919575490551</v>
      </c>
      <c r="K299">
        <v>20.864169967208099</v>
      </c>
      <c r="L299">
        <f>(Table2[[#This Row],[6M Return vs Nifty]]-AVERAGE(Table2[6M Return vs Nifty]))/_xlfn.STDEV.P(Table2[6M Return vs Nifty])</f>
        <v>0.49392721600733447</v>
      </c>
      <c r="M299">
        <v>5.7363634630059401</v>
      </c>
      <c r="N299">
        <f>(Table2[[#This Row],[1W Return vs Nifty]]-AVERAGE(Table2[1W Return vs Nifty]))/_xlfn.STDEV.P(Table2[1W Return vs Nifty])</f>
        <v>0.36285314479221187</v>
      </c>
      <c r="O299">
        <v>214.64</v>
      </c>
      <c r="P299">
        <v>200.497419362795</v>
      </c>
      <c r="Q299">
        <v>189.91523126857501</v>
      </c>
      <c r="R299">
        <v>73.502545648213697</v>
      </c>
      <c r="S299" s="1">
        <f>(Table2[[#This Row],[Close Price]]-Table2[[#This Row],[20D EMA]])/Table2[[#This Row],[20D EMA]]</f>
        <v>0.13972232575475219</v>
      </c>
      <c r="T299" s="1">
        <f>(Table2[[#This Row],[Close Price]]-Table2[[#This Row],[50D EMA]])/Table2[[#This Row],[50D EMA]]</f>
        <v>0.22011545473983488</v>
      </c>
      <c r="U299" s="1">
        <f>(Table2[[#This Row],[Close Price]]-Table2[[#This Row],[200D EMA]])/Table2[[#This Row],[200D EMA]]</f>
        <v>0.28810100362118007</v>
      </c>
      <c r="V299">
        <v>3.15216995602038</v>
      </c>
      <c r="W299">
        <v>231</v>
      </c>
      <c r="X299">
        <v>249.64</v>
      </c>
      <c r="Y299">
        <v>224.58</v>
      </c>
      <c r="Z299">
        <v>249.64</v>
      </c>
      <c r="AA299">
        <v>177</v>
      </c>
      <c r="AB299">
        <v>249.64</v>
      </c>
      <c r="AC299" s="1">
        <f>(Table2[[#This Row],[Close Price]]/Table2[[#This Row],[Day Low]])-1</f>
        <v>5.9004329004328948E-2</v>
      </c>
      <c r="AD299" s="1">
        <f>(Table2[[#This Row],[Day High]]/Table2[[#This Row],[Close Price]])-1</f>
        <v>2.0479908433143956E-2</v>
      </c>
      <c r="AE299" s="1">
        <f>(Table2[[#This Row],[Close Price]]/Table2[[#This Row],[Current Week Low]])-1</f>
        <v>8.9277762935256799E-2</v>
      </c>
      <c r="AF299" s="1">
        <f>(Table2[[#This Row],[Current Week High]]/Table2[[#This Row],[Close Price]])-1</f>
        <v>2.0479908433143956E-2</v>
      </c>
      <c r="AG299" s="1">
        <f>(Table2[[#This Row],[Close Price]]/Table2[[#This Row],[Current Month Low]])-1</f>
        <v>0.38209039548022594</v>
      </c>
      <c r="AH299" s="1">
        <f>(Table2[[#This Row],[Current Month High]]/Table2[[#This Row],[Close Price]])-1</f>
        <v>2.0479908433143956E-2</v>
      </c>
      <c r="AI299">
        <v>15.684911907779</v>
      </c>
      <c r="AJ299">
        <v>83.932330827067602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0.26</v>
      </c>
      <c r="AM299" t="s">
        <v>3188</v>
      </c>
      <c r="AN299">
        <v>31.69</v>
      </c>
      <c r="AO299" t="s">
        <v>3188</v>
      </c>
      <c r="AP299">
        <v>8.8013088970899996E-4</v>
      </c>
      <c r="AQ299">
        <f>(Table2[[#This Row],[Sharpe Ratio]]-AVERAGE(Table2[Sharpe Ratio]))/_xlfn.STDEV.P(Table2[Sharpe Ratio])</f>
        <v>-0.68819614001976059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3.3593214101191178</v>
      </c>
      <c r="AS299">
        <f>_xlfn.RANK.AVG(Table2[[#This Row],[1Y Return vs Nifty Z-Score]],Table2[1Y Return vs Nifty Z-Score])</f>
        <v>282</v>
      </c>
      <c r="AT299">
        <f>_xlfn.RANK.AVG(Table2[[#This Row],[6M Return vs Nifty Z-Score]],Table2[6M Return vs Nifty Z-Score])</f>
        <v>164</v>
      </c>
      <c r="AU299">
        <f>_xlfn.RANK.AVG(Table2[[#This Row],[Sharpe Ratio Z-Score]],Table2[Sharpe Ratio Z-Score])</f>
        <v>515</v>
      </c>
      <c r="AV299">
        <f>(Table2[[#This Row],[Rank 1Y]]+Table2[[#This Row],[Rank 6M]]+Table2[[#This Row],[Rank Sharpe]])/3</f>
        <v>320.33333333333331</v>
      </c>
    </row>
    <row r="300" spans="1:48" x14ac:dyDescent="0.3">
      <c r="A300" t="s">
        <v>899</v>
      </c>
      <c r="B300" t="s">
        <v>900</v>
      </c>
      <c r="C300" t="s">
        <v>3155</v>
      </c>
      <c r="D300" t="s">
        <v>139</v>
      </c>
      <c r="E300">
        <v>16713.948088249999</v>
      </c>
      <c r="F300">
        <v>1669.05</v>
      </c>
      <c r="G300">
        <v>71.324273438903404</v>
      </c>
      <c r="H300">
        <f>(Table2[[#This Row],[1Y Return vs Nifty]]-AVERAGE(Table2[1Y Return vs Nifty]))/_xlfn.STDEV.P(Table2[1Y Return vs Nifty])</f>
        <v>1.0375396317407422</v>
      </c>
      <c r="I300">
        <v>7.6496560018959201</v>
      </c>
      <c r="J300">
        <f>(Table2[[#This Row],[1M Return vs Nifty]]-AVERAGE(Table2[1M Return vs Nifty]))/_xlfn.STDEV.P(Table2[1M Return vs Nifty])</f>
        <v>0.4003462251476364</v>
      </c>
      <c r="K300">
        <v>-15.955282710988699</v>
      </c>
      <c r="L300">
        <f>(Table2[[#This Row],[6M Return vs Nifty]]-AVERAGE(Table2[6M Return vs Nifty]))/_xlfn.STDEV.P(Table2[6M Return vs Nifty])</f>
        <v>-0.70942733801777191</v>
      </c>
      <c r="M300">
        <v>4.9554695895663396</v>
      </c>
      <c r="N300">
        <f>(Table2[[#This Row],[1W Return vs Nifty]]-AVERAGE(Table2[1W Return vs Nifty]))/_xlfn.STDEV.P(Table2[1W Return vs Nifty])</f>
        <v>0.21193672033261349</v>
      </c>
      <c r="O300">
        <v>1616.82</v>
      </c>
      <c r="P300">
        <v>1666.7201407465</v>
      </c>
      <c r="Q300">
        <v>1605.8766670959201</v>
      </c>
      <c r="R300">
        <v>65.585598788520102</v>
      </c>
      <c r="S300" s="1">
        <f>(Table2[[#This Row],[Close Price]]-Table2[[#This Row],[20D EMA]])/Table2[[#This Row],[20D EMA]]</f>
        <v>3.2304152595836286E-2</v>
      </c>
      <c r="T300" s="1">
        <f>(Table2[[#This Row],[Close Price]]-Table2[[#This Row],[50D EMA]])/Table2[[#This Row],[50D EMA]]</f>
        <v>1.3978707021902786E-3</v>
      </c>
      <c r="U300" s="1">
        <f>(Table2[[#This Row],[Close Price]]-Table2[[#This Row],[200D EMA]])/Table2[[#This Row],[200D EMA]]</f>
        <v>3.9338844755944437E-2</v>
      </c>
      <c r="V300">
        <v>1.1773453736205599</v>
      </c>
      <c r="W300">
        <v>1636.9</v>
      </c>
      <c r="X300">
        <v>1676.75</v>
      </c>
      <c r="Y300">
        <v>1593</v>
      </c>
      <c r="Z300">
        <v>1676.75</v>
      </c>
      <c r="AA300">
        <v>1490</v>
      </c>
      <c r="AB300">
        <v>1695.65</v>
      </c>
      <c r="AC300" s="1">
        <f>(Table2[[#This Row],[Close Price]]/Table2[[#This Row],[Day Low]])-1</f>
        <v>1.9640784409554524E-2</v>
      </c>
      <c r="AD300" s="1">
        <f>(Table2[[#This Row],[Day High]]/Table2[[#This Row],[Close Price]])-1</f>
        <v>4.6134028339475108E-3</v>
      </c>
      <c r="AE300" s="1">
        <f>(Table2[[#This Row],[Close Price]]/Table2[[#This Row],[Current Week Low]])-1</f>
        <v>4.7740112994350214E-2</v>
      </c>
      <c r="AF300" s="1">
        <f>(Table2[[#This Row],[Current Week High]]/Table2[[#This Row],[Close Price]])-1</f>
        <v>4.6134028339475108E-3</v>
      </c>
      <c r="AG300" s="1">
        <f>(Table2[[#This Row],[Close Price]]/Table2[[#This Row],[Current Month Low]])-1</f>
        <v>0.12016778523489924</v>
      </c>
      <c r="AH300" s="1">
        <f>(Table2[[#This Row],[Current Month High]]/Table2[[#This Row],[Close Price]])-1</f>
        <v>1.5937209790000351E-2</v>
      </c>
      <c r="AI300">
        <v>29.463072614481099</v>
      </c>
      <c r="AJ300">
        <v>95.951855603481803</v>
      </c>
      <c r="AK300" t="str">
        <f>IF(AND(Table2[[#This Row],[20D EMA]]&gt;Table2[[#This Row],[50D EMA]],Table2[[#This Row],[50D EMA]]&gt;Table2[[#This Row],[200D EMA]]),"Uptrend","Downtrend/NoTrend")</f>
        <v>Downtrend/NoTrend</v>
      </c>
      <c r="AL300">
        <v>-0.02</v>
      </c>
      <c r="AM300" t="s">
        <v>3189</v>
      </c>
      <c r="AN300">
        <v>3.38</v>
      </c>
      <c r="AO300" t="s">
        <v>3188</v>
      </c>
      <c r="AP300">
        <v>7.7792246705514004E-2</v>
      </c>
      <c r="AQ300">
        <f>(Table2[[#This Row],[Sharpe Ratio]]-AVERAGE(Table2[Sharpe Ratio]))/_xlfn.STDEV.P(Table2[Sharpe Ratio])</f>
        <v>0.20396610045413749</v>
      </c>
      <c r="AR3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0">
        <f>_xlfn.RANK.AVG(Table2[[#This Row],[1Y Return vs Nifty Z-Score]],Table2[1Y Return vs Nifty Z-Score])</f>
        <v>91</v>
      </c>
      <c r="AT300">
        <f>_xlfn.RANK.AVG(Table2[[#This Row],[6M Return vs Nifty Z-Score]],Table2[6M Return vs Nifty Z-Score])</f>
        <v>581</v>
      </c>
      <c r="AU300">
        <f>_xlfn.RANK.AVG(Table2[[#This Row],[Sharpe Ratio Z-Score]],Table2[Sharpe Ratio Z-Score])</f>
        <v>290</v>
      </c>
      <c r="AV300">
        <f>(Table2[[#This Row],[Rank 1Y]]+Table2[[#This Row],[Rank 6M]]+Table2[[#This Row],[Rank Sharpe]])/3</f>
        <v>320.66666666666669</v>
      </c>
    </row>
    <row r="301" spans="1:48" x14ac:dyDescent="0.3">
      <c r="A301" t="s">
        <v>1243</v>
      </c>
      <c r="B301" t="s">
        <v>1244</v>
      </c>
      <c r="C301" t="s">
        <v>3150</v>
      </c>
      <c r="D301" t="s">
        <v>471</v>
      </c>
      <c r="E301">
        <v>9431.6423048870001</v>
      </c>
      <c r="F301">
        <v>152.57</v>
      </c>
      <c r="G301">
        <v>13.5355759459587</v>
      </c>
      <c r="H301">
        <f>(Table2[[#This Row],[1Y Return vs Nifty]]-AVERAGE(Table2[1Y Return vs Nifty]))/_xlfn.STDEV.P(Table2[1Y Return vs Nifty])</f>
        <v>-8.1406164908261164E-2</v>
      </c>
      <c r="I301">
        <v>-8.4895294095045006</v>
      </c>
      <c r="J301">
        <f>(Table2[[#This Row],[1M Return vs Nifty]]-AVERAGE(Table2[1M Return vs Nifty]))/_xlfn.STDEV.P(Table2[1M Return vs Nifty])</f>
        <v>-1.1895080984782291</v>
      </c>
      <c r="K301">
        <v>-14.3898623659287</v>
      </c>
      <c r="L301">
        <f>(Table2[[#This Row],[6M Return vs Nifty]]-AVERAGE(Table2[6M Return vs Nifty]))/_xlfn.STDEV.P(Table2[6M Return vs Nifty])</f>
        <v>-0.6582653688908654</v>
      </c>
      <c r="M301">
        <v>5.9674097836288</v>
      </c>
      <c r="N301">
        <f>(Table2[[#This Row],[1W Return vs Nifty]]-AVERAGE(Table2[1W Return vs Nifty]))/_xlfn.STDEV.P(Table2[1W Return vs Nifty])</f>
        <v>0.40750541545142704</v>
      </c>
      <c r="O301">
        <v>155.26</v>
      </c>
      <c r="P301">
        <v>172.92241230621201</v>
      </c>
      <c r="Q301">
        <v>172.68682372467299</v>
      </c>
      <c r="R301">
        <v>52.03663126507</v>
      </c>
      <c r="S301" s="1">
        <f>(Table2[[#This Row],[Close Price]]-Table2[[#This Row],[20D EMA]])/Table2[[#This Row],[20D EMA]]</f>
        <v>-1.7325776117480342E-2</v>
      </c>
      <c r="T301" s="1">
        <f>(Table2[[#This Row],[Close Price]]-Table2[[#This Row],[50D EMA]])/Table2[[#This Row],[50D EMA]]</f>
        <v>-0.11769678686977746</v>
      </c>
      <c r="U301" s="1">
        <f>(Table2[[#This Row],[Close Price]]-Table2[[#This Row],[200D EMA]])/Table2[[#This Row],[200D EMA]]</f>
        <v>-0.11649310173627778</v>
      </c>
      <c r="V301">
        <v>0.77159611741685596</v>
      </c>
      <c r="W301">
        <v>151.19999999999999</v>
      </c>
      <c r="X301">
        <v>154.55000000000001</v>
      </c>
      <c r="Y301">
        <v>142.41</v>
      </c>
      <c r="Z301">
        <v>156.30000000000001</v>
      </c>
      <c r="AA301">
        <v>140.6</v>
      </c>
      <c r="AB301">
        <v>171.94</v>
      </c>
      <c r="AC301" s="1">
        <f>(Table2[[#This Row],[Close Price]]/Table2[[#This Row],[Day Low]])-1</f>
        <v>9.0608465608466027E-3</v>
      </c>
      <c r="AD301" s="1">
        <f>(Table2[[#This Row],[Day High]]/Table2[[#This Row],[Close Price]])-1</f>
        <v>1.2977649603460817E-2</v>
      </c>
      <c r="AE301" s="1">
        <f>(Table2[[#This Row],[Close Price]]/Table2[[#This Row],[Current Week Low]])-1</f>
        <v>7.1343304543220354E-2</v>
      </c>
      <c r="AF301" s="1">
        <f>(Table2[[#This Row],[Current Week High]]/Table2[[#This Row],[Close Price]])-1</f>
        <v>2.4447794455004335E-2</v>
      </c>
      <c r="AG301" s="1">
        <f>(Table2[[#This Row],[Close Price]]/Table2[[#This Row],[Current Month Low]])-1</f>
        <v>8.5135135135135043E-2</v>
      </c>
      <c r="AH301" s="1">
        <f>(Table2[[#This Row],[Current Month High]]/Table2[[#This Row],[Close Price]])-1</f>
        <v>0.12695811758537068</v>
      </c>
      <c r="AI301">
        <v>55.076358392868798</v>
      </c>
      <c r="AJ301">
        <v>43.9339622641509</v>
      </c>
      <c r="AK301" t="str">
        <f>IF(AND(Table2[[#This Row],[20D EMA]]&gt;Table2[[#This Row],[50D EMA]],Table2[[#This Row],[50D EMA]]&gt;Table2[[#This Row],[200D EMA]]),"Uptrend","Downtrend/NoTrend")</f>
        <v>Downtrend/NoTrend</v>
      </c>
      <c r="AL301">
        <v>-0.24</v>
      </c>
      <c r="AM301" t="s">
        <v>3189</v>
      </c>
      <c r="AN301">
        <v>4.6100000000000003</v>
      </c>
      <c r="AO301" t="s">
        <v>3188</v>
      </c>
      <c r="AP301">
        <v>0.16689074364887599</v>
      </c>
      <c r="AQ301">
        <f>(Table2[[#This Row],[Sharpe Ratio]]-AVERAGE(Table2[Sharpe Ratio]))/_xlfn.STDEV.P(Table2[Sharpe Ratio])</f>
        <v>1.2374874619807927</v>
      </c>
      <c r="AR3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1">
        <f>_xlfn.RANK.AVG(Table2[[#This Row],[1Y Return vs Nifty Z-Score]],Table2[1Y Return vs Nifty Z-Score])</f>
        <v>332</v>
      </c>
      <c r="AT301">
        <f>_xlfn.RANK.AVG(Table2[[#This Row],[6M Return vs Nifty Z-Score]],Table2[6M Return vs Nifty Z-Score])</f>
        <v>560</v>
      </c>
      <c r="AU301">
        <f>_xlfn.RANK.AVG(Table2[[#This Row],[Sharpe Ratio Z-Score]],Table2[Sharpe Ratio Z-Score])</f>
        <v>78</v>
      </c>
      <c r="AV301">
        <f>(Table2[[#This Row],[Rank 1Y]]+Table2[[#This Row],[Rank 6M]]+Table2[[#This Row],[Rank Sharpe]])/3</f>
        <v>323.33333333333331</v>
      </c>
    </row>
    <row r="302" spans="1:48" x14ac:dyDescent="0.3">
      <c r="A302" t="s">
        <v>919</v>
      </c>
      <c r="B302" t="s">
        <v>920</v>
      </c>
      <c r="C302" t="s">
        <v>3146</v>
      </c>
      <c r="D302" t="s">
        <v>51</v>
      </c>
      <c r="E302">
        <v>16410.5</v>
      </c>
      <c r="F302">
        <v>6564.2</v>
      </c>
      <c r="G302">
        <v>17.3437514927076</v>
      </c>
      <c r="H302">
        <f>(Table2[[#This Row],[1Y Return vs Nifty]]-AVERAGE(Table2[1Y Return vs Nifty]))/_xlfn.STDEV.P(Table2[1Y Return vs Nifty])</f>
        <v>-7.6695657842467176E-3</v>
      </c>
      <c r="I302">
        <v>-7.1376697850225996</v>
      </c>
      <c r="J302">
        <f>(Table2[[#This Row],[1M Return vs Nifty]]-AVERAGE(Table2[1M Return vs Nifty]))/_xlfn.STDEV.P(Table2[1M Return vs Nifty])</f>
        <v>-1.0563378166993487</v>
      </c>
      <c r="K302">
        <v>-3.2765857714896001</v>
      </c>
      <c r="L302">
        <f>(Table2[[#This Row],[6M Return vs Nifty]]-AVERAGE(Table2[6M Return vs Nifty]))/_xlfn.STDEV.P(Table2[6M Return vs Nifty])</f>
        <v>-0.29505486391836561</v>
      </c>
      <c r="M302">
        <v>1.5777849759372999</v>
      </c>
      <c r="N302">
        <f>(Table2[[#This Row],[1W Return vs Nifty]]-AVERAGE(Table2[1W Return vs Nifty]))/_xlfn.STDEV.P(Table2[1W Return vs Nifty])</f>
        <v>-0.44083839057433855</v>
      </c>
      <c r="O302">
        <v>6809.32</v>
      </c>
      <c r="P302">
        <v>7010.3602740628003</v>
      </c>
      <c r="Q302">
        <v>6428.5068383702301</v>
      </c>
      <c r="R302">
        <v>40.412927913892503</v>
      </c>
      <c r="S302" s="1">
        <f>(Table2[[#This Row],[Close Price]]-Table2[[#This Row],[20D EMA]])/Table2[[#This Row],[20D EMA]]</f>
        <v>-3.5997720770943341E-2</v>
      </c>
      <c r="T302" s="1">
        <f>(Table2[[#This Row],[Close Price]]-Table2[[#This Row],[50D EMA]])/Table2[[#This Row],[50D EMA]]</f>
        <v>-6.3642987895147315E-2</v>
      </c>
      <c r="U302" s="1">
        <f>(Table2[[#This Row],[Close Price]]-Table2[[#This Row],[200D EMA]])/Table2[[#This Row],[200D EMA]]</f>
        <v>2.1108037222555245E-2</v>
      </c>
      <c r="V302">
        <v>0.243049326614136</v>
      </c>
      <c r="W302">
        <v>6462.8</v>
      </c>
      <c r="X302">
        <v>6590</v>
      </c>
      <c r="Y302">
        <v>6309.3</v>
      </c>
      <c r="Z302">
        <v>6595.9</v>
      </c>
      <c r="AA302">
        <v>6220</v>
      </c>
      <c r="AB302">
        <v>7777</v>
      </c>
      <c r="AC302" s="1">
        <f>(Table2[[#This Row],[Close Price]]/Table2[[#This Row],[Day Low]])-1</f>
        <v>1.5689793897381898E-2</v>
      </c>
      <c r="AD302" s="1">
        <f>(Table2[[#This Row],[Day High]]/Table2[[#This Row],[Close Price]])-1</f>
        <v>3.930410407970486E-3</v>
      </c>
      <c r="AE302" s="1">
        <f>(Table2[[#This Row],[Close Price]]/Table2[[#This Row],[Current Week Low]])-1</f>
        <v>4.0400678363685216E-2</v>
      </c>
      <c r="AF302" s="1">
        <f>(Table2[[#This Row],[Current Week High]]/Table2[[#This Row],[Close Price]])-1</f>
        <v>4.8292251911885575E-3</v>
      </c>
      <c r="AG302" s="1">
        <f>(Table2[[#This Row],[Close Price]]/Table2[[#This Row],[Current Month Low]])-1</f>
        <v>5.5337620578778113E-2</v>
      </c>
      <c r="AH302" s="1">
        <f>(Table2[[#This Row],[Current Month High]]/Table2[[#This Row],[Close Price]])-1</f>
        <v>0.18475975747235007</v>
      </c>
      <c r="AI302">
        <v>23.990737637488198</v>
      </c>
      <c r="AJ302">
        <v>42.678288086595501</v>
      </c>
      <c r="AK302" t="str">
        <f>IF(AND(Table2[[#This Row],[20D EMA]]&gt;Table2[[#This Row],[50D EMA]],Table2[[#This Row],[50D EMA]]&gt;Table2[[#This Row],[200D EMA]]),"Uptrend","Downtrend/NoTrend")</f>
        <v>Downtrend/NoTrend</v>
      </c>
      <c r="AL302">
        <v>0</v>
      </c>
      <c r="AM302" t="s">
        <v>3187</v>
      </c>
      <c r="AN302">
        <v>-9.5399999999999991</v>
      </c>
      <c r="AO302" t="s">
        <v>3189</v>
      </c>
      <c r="AP302">
        <v>8.6342703696334996E-2</v>
      </c>
      <c r="AQ302">
        <f>(Table2[[#This Row],[Sharpe Ratio]]-AVERAGE(Table2[Sharpe Ratio]))/_xlfn.STDEV.P(Table2[Sharpe Ratio])</f>
        <v>0.30314936677170468</v>
      </c>
      <c r="AR3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2">
        <f>_xlfn.RANK.AVG(Table2[[#This Row],[1Y Return vs Nifty Z-Score]],Table2[1Y Return vs Nifty Z-Score])</f>
        <v>304</v>
      </c>
      <c r="AT302">
        <f>_xlfn.RANK.AVG(Table2[[#This Row],[6M Return vs Nifty Z-Score]],Table2[6M Return vs Nifty Z-Score])</f>
        <v>400</v>
      </c>
      <c r="AU302">
        <f>_xlfn.RANK.AVG(Table2[[#This Row],[Sharpe Ratio Z-Score]],Table2[Sharpe Ratio Z-Score])</f>
        <v>273</v>
      </c>
      <c r="AV302">
        <f>(Table2[[#This Row],[Rank 1Y]]+Table2[[#This Row],[Rank 6M]]+Table2[[#This Row],[Rank Sharpe]])/3</f>
        <v>325.66666666666669</v>
      </c>
    </row>
    <row r="303" spans="1:48" x14ac:dyDescent="0.3">
      <c r="A303" t="s">
        <v>38</v>
      </c>
      <c r="B303" t="s">
        <v>39</v>
      </c>
      <c r="C303" t="s">
        <v>3144</v>
      </c>
      <c r="D303" t="s">
        <v>40</v>
      </c>
      <c r="E303">
        <v>596452.95499642496</v>
      </c>
      <c r="F303">
        <v>476.75</v>
      </c>
      <c r="G303">
        <v>-11.4524793554542</v>
      </c>
      <c r="H303">
        <f>(Table2[[#This Row],[1Y Return vs Nifty]]-AVERAGE(Table2[1Y Return vs Nifty]))/_xlfn.STDEV.P(Table2[1Y Return vs Nifty])</f>
        <v>-0.56524263568807787</v>
      </c>
      <c r="I303">
        <v>-0.69001596093560302</v>
      </c>
      <c r="J303">
        <f>(Table2[[#This Row],[1M Return vs Nifty]]-AVERAGE(Table2[1M Return vs Nifty]))/_xlfn.STDEV.P(Table2[1M Return vs Nifty])</f>
        <v>-0.42118616262475339</v>
      </c>
      <c r="K303">
        <v>3.9159992068201501</v>
      </c>
      <c r="L303">
        <f>(Table2[[#This Row],[6M Return vs Nifty]]-AVERAGE(Table2[6M Return vs Nifty]))/_xlfn.STDEV.P(Table2[6M Return vs Nifty])</f>
        <v>-5.9982659980175719E-2</v>
      </c>
      <c r="M303">
        <v>2.9350642296567702</v>
      </c>
      <c r="N303">
        <f>(Table2[[#This Row],[1W Return vs Nifty]]-AVERAGE(Table2[1W Return vs Nifty]))/_xlfn.STDEV.P(Table2[1W Return vs Nifty])</f>
        <v>-0.17852908206062823</v>
      </c>
      <c r="O303">
        <v>476.62</v>
      </c>
      <c r="P303">
        <v>483.657811853547</v>
      </c>
      <c r="Q303">
        <v>468.19199900144599</v>
      </c>
      <c r="R303">
        <v>54.105109530152099</v>
      </c>
      <c r="S303" s="1">
        <f>(Table2[[#This Row],[Close Price]]-Table2[[#This Row],[20D EMA]])/Table2[[#This Row],[20D EMA]]</f>
        <v>2.7275397591371625E-4</v>
      </c>
      <c r="T303" s="1">
        <f>(Table2[[#This Row],[Close Price]]-Table2[[#This Row],[50D EMA]])/Table2[[#This Row],[50D EMA]]</f>
        <v>-1.4282436227120649E-2</v>
      </c>
      <c r="U303" s="1">
        <f>(Table2[[#This Row],[Close Price]]-Table2[[#This Row],[200D EMA]])/Table2[[#This Row],[200D EMA]]</f>
        <v>1.8278827952648496E-2</v>
      </c>
      <c r="V303">
        <v>1.0009886766387499</v>
      </c>
      <c r="W303">
        <v>472.6</v>
      </c>
      <c r="X303">
        <v>478.9</v>
      </c>
      <c r="Y303">
        <v>470.55</v>
      </c>
      <c r="Z303">
        <v>483.8</v>
      </c>
      <c r="AA303">
        <v>455.4</v>
      </c>
      <c r="AB303">
        <v>493.45</v>
      </c>
      <c r="AC303" s="1">
        <f>(Table2[[#This Row],[Close Price]]/Table2[[#This Row],[Day Low]])-1</f>
        <v>8.7812103258568808E-3</v>
      </c>
      <c r="AD303" s="1">
        <f>(Table2[[#This Row],[Day High]]/Table2[[#This Row],[Close Price]])-1</f>
        <v>4.5097011012060761E-3</v>
      </c>
      <c r="AE303" s="1">
        <f>(Table2[[#This Row],[Close Price]]/Table2[[#This Row],[Current Week Low]])-1</f>
        <v>1.3176070555732666E-2</v>
      </c>
      <c r="AF303" s="1">
        <f>(Table2[[#This Row],[Current Week High]]/Table2[[#This Row],[Close Price]])-1</f>
        <v>1.4787624541164224E-2</v>
      </c>
      <c r="AG303" s="1">
        <f>(Table2[[#This Row],[Close Price]]/Table2[[#This Row],[Current Month Low]])-1</f>
        <v>4.6881862099253491E-2</v>
      </c>
      <c r="AH303" s="1">
        <f>(Table2[[#This Row],[Current Month High]]/Table2[[#This Row],[Close Price]])-1</f>
        <v>3.5028841111693687E-2</v>
      </c>
      <c r="AI303">
        <v>10.8547456738332</v>
      </c>
      <c r="AJ303">
        <v>19.381494929260001</v>
      </c>
      <c r="AK303" t="str">
        <f>IF(AND(Table2[[#This Row],[20D EMA]]&gt;Table2[[#This Row],[50D EMA]],Table2[[#This Row],[50D EMA]]&gt;Table2[[#This Row],[200D EMA]]),"Uptrend","Downtrend/NoTrend")</f>
        <v>Downtrend/NoTrend</v>
      </c>
      <c r="AL303">
        <v>0.03</v>
      </c>
      <c r="AM303" t="s">
        <v>3188</v>
      </c>
      <c r="AN303">
        <v>-0.04</v>
      </c>
      <c r="AO303" t="s">
        <v>3189</v>
      </c>
      <c r="AP303">
        <v>0.12434121304891101</v>
      </c>
      <c r="AQ303">
        <f>(Table2[[#This Row],[Sharpe Ratio]]-AVERAGE(Table2[Sharpe Ratio]))/_xlfn.STDEV.P(Table2[Sharpe Ratio])</f>
        <v>0.74392303265096471</v>
      </c>
      <c r="AR3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3">
        <f>_xlfn.RANK.AVG(Table2[[#This Row],[1Y Return vs Nifty Z-Score]],Table2[1Y Return vs Nifty Z-Score])</f>
        <v>510</v>
      </c>
      <c r="AT303">
        <f>_xlfn.RANK.AVG(Table2[[#This Row],[6M Return vs Nifty Z-Score]],Table2[6M Return vs Nifty Z-Score])</f>
        <v>313</v>
      </c>
      <c r="AU303">
        <f>_xlfn.RANK.AVG(Table2[[#This Row],[Sharpe Ratio Z-Score]],Table2[Sharpe Ratio Z-Score])</f>
        <v>157</v>
      </c>
      <c r="AV303">
        <f>(Table2[[#This Row],[Rank 1Y]]+Table2[[#This Row],[Rank 6M]]+Table2[[#This Row],[Rank Sharpe]])/3</f>
        <v>326.66666666666669</v>
      </c>
    </row>
    <row r="304" spans="1:48" x14ac:dyDescent="0.3">
      <c r="A304" t="s">
        <v>770</v>
      </c>
      <c r="B304" t="s">
        <v>771</v>
      </c>
      <c r="C304" t="s">
        <v>3146</v>
      </c>
      <c r="D304" t="s">
        <v>51</v>
      </c>
      <c r="E304">
        <v>21468.624403279999</v>
      </c>
      <c r="F304">
        <v>1092.2</v>
      </c>
      <c r="G304">
        <v>30.181623578244899</v>
      </c>
      <c r="H304">
        <f>(Table2[[#This Row],[1Y Return vs Nifty]]-AVERAGE(Table2[1Y Return vs Nifty]))/_xlfn.STDEV.P(Table2[1Y Return vs Nifty])</f>
        <v>0.24090642971700701</v>
      </c>
      <c r="I304">
        <v>2.6701751456921299</v>
      </c>
      <c r="J304">
        <f>(Table2[[#This Row],[1M Return vs Nifty]]-AVERAGE(Table2[1M Return vs Nifty]))/_xlfn.STDEV.P(Table2[1M Return vs Nifty])</f>
        <v>-9.017724099060187E-2</v>
      </c>
      <c r="K304">
        <v>7.8562413638780102</v>
      </c>
      <c r="L304">
        <f>(Table2[[#This Row],[6M Return vs Nifty]]-AVERAGE(Table2[6M Return vs Nifty]))/_xlfn.STDEV.P(Table2[6M Return vs Nifty])</f>
        <v>6.879460309046849E-2</v>
      </c>
      <c r="M304">
        <v>3.5133784390761198</v>
      </c>
      <c r="N304">
        <f>(Table2[[#This Row],[1W Return vs Nifty]]-AVERAGE(Table2[1W Return vs Nifty]))/_xlfn.STDEV.P(Table2[1W Return vs Nifty])</f>
        <v>-6.6763430327034232E-2</v>
      </c>
      <c r="O304">
        <v>1077.96</v>
      </c>
      <c r="P304">
        <v>1099.9480910764601</v>
      </c>
      <c r="Q304">
        <v>1032.7852614031699</v>
      </c>
      <c r="R304">
        <v>60.340994786378701</v>
      </c>
      <c r="S304" s="1">
        <f>(Table2[[#This Row],[Close Price]]-Table2[[#This Row],[20D EMA]])/Table2[[#This Row],[20D EMA]]</f>
        <v>1.3210137667445925E-2</v>
      </c>
      <c r="T304" s="1">
        <f>(Table2[[#This Row],[Close Price]]-Table2[[#This Row],[50D EMA]])/Table2[[#This Row],[50D EMA]]</f>
        <v>-7.0440515687220963E-3</v>
      </c>
      <c r="U304" s="1">
        <f>(Table2[[#This Row],[Close Price]]-Table2[[#This Row],[200D EMA]])/Table2[[#This Row],[200D EMA]]</f>
        <v>5.752864687099396E-2</v>
      </c>
      <c r="V304">
        <v>0.31323583766413898</v>
      </c>
      <c r="W304">
        <v>1075.05</v>
      </c>
      <c r="X304">
        <v>1104.25</v>
      </c>
      <c r="Y304">
        <v>1043.25</v>
      </c>
      <c r="Z304">
        <v>1122.45</v>
      </c>
      <c r="AA304">
        <v>992.4</v>
      </c>
      <c r="AB304">
        <v>1156</v>
      </c>
      <c r="AC304" s="1">
        <f>(Table2[[#This Row],[Close Price]]/Table2[[#This Row],[Day Low]])-1</f>
        <v>1.5952746383889105E-2</v>
      </c>
      <c r="AD304" s="1">
        <f>(Table2[[#This Row],[Day High]]/Table2[[#This Row],[Close Price]])-1</f>
        <v>1.1032777879509181E-2</v>
      </c>
      <c r="AE304" s="1">
        <f>(Table2[[#This Row],[Close Price]]/Table2[[#This Row],[Current Week Low]])-1</f>
        <v>4.692068056554044E-2</v>
      </c>
      <c r="AF304" s="1">
        <f>(Table2[[#This Row],[Current Week High]]/Table2[[#This Row],[Close Price]])-1</f>
        <v>2.769639260208745E-2</v>
      </c>
      <c r="AG304" s="1">
        <f>(Table2[[#This Row],[Close Price]]/Table2[[#This Row],[Current Month Low]])-1</f>
        <v>0.10056428859330913</v>
      </c>
      <c r="AH304" s="1">
        <f>(Table2[[#This Row],[Current Month High]]/Table2[[#This Row],[Close Price]])-1</f>
        <v>5.8414209851675558E-2</v>
      </c>
      <c r="AI304">
        <v>19.3828969053287</v>
      </c>
      <c r="AJ304">
        <v>52.808674361664899</v>
      </c>
      <c r="AK304" t="str">
        <f>IF(AND(Table2[[#This Row],[20D EMA]]&gt;Table2[[#This Row],[50D EMA]],Table2[[#This Row],[50D EMA]]&gt;Table2[[#This Row],[200D EMA]]),"Uptrend","Downtrend/NoTrend")</f>
        <v>Downtrend/NoTrend</v>
      </c>
      <c r="AL304">
        <v>-0.08</v>
      </c>
      <c r="AM304" t="s">
        <v>3189</v>
      </c>
      <c r="AN304">
        <v>5.83</v>
      </c>
      <c r="AO304" t="s">
        <v>3188</v>
      </c>
      <c r="AP304">
        <v>1.5001486554551999E-2</v>
      </c>
      <c r="AQ304">
        <f>(Table2[[#This Row],[Sharpe Ratio]]-AVERAGE(Table2[Sharpe Ratio]))/_xlfn.STDEV.P(Table2[Sharpe Ratio])</f>
        <v>-0.52439177480574084</v>
      </c>
      <c r="AR3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4">
        <f>_xlfn.RANK.AVG(Table2[[#This Row],[1Y Return vs Nifty Z-Score]],Table2[1Y Return vs Nifty Z-Score])</f>
        <v>234</v>
      </c>
      <c r="AT304">
        <f>_xlfn.RANK.AVG(Table2[[#This Row],[6M Return vs Nifty Z-Score]],Table2[6M Return vs Nifty Z-Score])</f>
        <v>271</v>
      </c>
      <c r="AU304">
        <f>_xlfn.RANK.AVG(Table2[[#This Row],[Sharpe Ratio Z-Score]],Table2[Sharpe Ratio Z-Score])</f>
        <v>475</v>
      </c>
      <c r="AV304">
        <f>(Table2[[#This Row],[Rank 1Y]]+Table2[[#This Row],[Rank 6M]]+Table2[[#This Row],[Rank Sharpe]])/3</f>
        <v>326.66666666666669</v>
      </c>
    </row>
    <row r="305" spans="1:48" x14ac:dyDescent="0.3">
      <c r="A305" t="s">
        <v>1502</v>
      </c>
      <c r="B305" t="s">
        <v>1503</v>
      </c>
      <c r="C305" t="s">
        <v>573</v>
      </c>
      <c r="D305" t="s">
        <v>457</v>
      </c>
      <c r="E305">
        <v>6875.4308805049995</v>
      </c>
      <c r="F305">
        <v>962.05</v>
      </c>
      <c r="G305">
        <v>-18.441285580412401</v>
      </c>
      <c r="H305">
        <f>(Table2[[#This Row],[1Y Return vs Nifty]]-AVERAGE(Table2[1Y Return vs Nifty]))/_xlfn.STDEV.P(Table2[1Y Return vs Nifty])</f>
        <v>-0.7005648645714353</v>
      </c>
      <c r="I305">
        <v>13.801877867011299</v>
      </c>
      <c r="J305">
        <f>(Table2[[#This Row],[1M Return vs Nifty]]-AVERAGE(Table2[1M Return vs Nifty]))/_xlfn.STDEV.P(Table2[1M Return vs Nifty])</f>
        <v>1.0063951850443398</v>
      </c>
      <c r="K305">
        <v>7.7422471496135197</v>
      </c>
      <c r="L305">
        <f>(Table2[[#This Row],[6M Return vs Nifty]]-AVERAGE(Table2[6M Return vs Nifty]))/_xlfn.STDEV.P(Table2[6M Return vs Nifty])</f>
        <v>6.5068978539049804E-2</v>
      </c>
      <c r="M305">
        <v>4.5528005658098003</v>
      </c>
      <c r="N305">
        <f>(Table2[[#This Row],[1W Return vs Nifty]]-AVERAGE(Table2[1W Return vs Nifty]))/_xlfn.STDEV.P(Table2[1W Return vs Nifty])</f>
        <v>0.13411645387527357</v>
      </c>
      <c r="O305">
        <v>896.33</v>
      </c>
      <c r="P305">
        <v>899.19269531487998</v>
      </c>
      <c r="Q305">
        <v>871.59841551125101</v>
      </c>
      <c r="R305">
        <v>78.602299637757397</v>
      </c>
      <c r="S305" s="1">
        <f>(Table2[[#This Row],[Close Price]]-Table2[[#This Row],[20D EMA]])/Table2[[#This Row],[20D EMA]]</f>
        <v>7.3321209822275177E-2</v>
      </c>
      <c r="T305" s="1">
        <f>(Table2[[#This Row],[Close Price]]-Table2[[#This Row],[50D EMA]])/Table2[[#This Row],[50D EMA]]</f>
        <v>6.990415404020664E-2</v>
      </c>
      <c r="U305" s="1">
        <f>(Table2[[#This Row],[Close Price]]-Table2[[#This Row],[200D EMA]])/Table2[[#This Row],[200D EMA]]</f>
        <v>0.10377667384318616</v>
      </c>
      <c r="V305">
        <v>1.1551092025406999</v>
      </c>
      <c r="W305">
        <v>930.95</v>
      </c>
      <c r="X305">
        <v>966.3</v>
      </c>
      <c r="Y305">
        <v>877</v>
      </c>
      <c r="Z305">
        <v>966.3</v>
      </c>
      <c r="AA305">
        <v>817.2</v>
      </c>
      <c r="AB305">
        <v>966.3</v>
      </c>
      <c r="AC305" s="1">
        <f>(Table2[[#This Row],[Close Price]]/Table2[[#This Row],[Day Low]])-1</f>
        <v>3.3406735055588221E-2</v>
      </c>
      <c r="AD305" s="1">
        <f>(Table2[[#This Row],[Day High]]/Table2[[#This Row],[Close Price]])-1</f>
        <v>4.4176498103010164E-3</v>
      </c>
      <c r="AE305" s="1">
        <f>(Table2[[#This Row],[Close Price]]/Table2[[#This Row],[Current Week Low]])-1</f>
        <v>9.6978335233751434E-2</v>
      </c>
      <c r="AF305" s="1">
        <f>(Table2[[#This Row],[Current Week High]]/Table2[[#This Row],[Close Price]])-1</f>
        <v>4.4176498103010164E-3</v>
      </c>
      <c r="AG305" s="1">
        <f>(Table2[[#This Row],[Close Price]]/Table2[[#This Row],[Current Month Low]])-1</f>
        <v>0.17725159079784625</v>
      </c>
      <c r="AH305" s="1">
        <f>(Table2[[#This Row],[Current Month High]]/Table2[[#This Row],[Close Price]])-1</f>
        <v>4.4176498103010164E-3</v>
      </c>
      <c r="AI305">
        <v>17.2496232004573</v>
      </c>
      <c r="AJ305">
        <v>40.0975680792194</v>
      </c>
      <c r="AK305" t="str">
        <f>IF(AND(Table2[[#This Row],[20D EMA]]&gt;Table2[[#This Row],[50D EMA]],Table2[[#This Row],[50D EMA]]&gt;Table2[[#This Row],[200D EMA]]),"Uptrend","Downtrend/NoTrend")</f>
        <v>Downtrend/NoTrend</v>
      </c>
      <c r="AL305">
        <v>0.12</v>
      </c>
      <c r="AM305" t="s">
        <v>3188</v>
      </c>
      <c r="AN305">
        <v>12.21</v>
      </c>
      <c r="AO305" t="s">
        <v>3188</v>
      </c>
      <c r="AP305">
        <v>0.126929817202938</v>
      </c>
      <c r="AQ305">
        <f>(Table2[[#This Row],[Sharpe Ratio]]-AVERAGE(Table2[Sharpe Ratio]))/_xlfn.STDEV.P(Table2[Sharpe Ratio])</f>
        <v>0.77395022482037024</v>
      </c>
      <c r="AR3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5">
        <f>_xlfn.RANK.AVG(Table2[[#This Row],[1Y Return vs Nifty Z-Score]],Table2[1Y Return vs Nifty Z-Score])</f>
        <v>559</v>
      </c>
      <c r="AT305">
        <f>_xlfn.RANK.AVG(Table2[[#This Row],[6M Return vs Nifty Z-Score]],Table2[6M Return vs Nifty Z-Score])</f>
        <v>274</v>
      </c>
      <c r="AU305">
        <f>_xlfn.RANK.AVG(Table2[[#This Row],[Sharpe Ratio Z-Score]],Table2[Sharpe Ratio Z-Score])</f>
        <v>150</v>
      </c>
      <c r="AV305">
        <f>(Table2[[#This Row],[Rank 1Y]]+Table2[[#This Row],[Rank 6M]]+Table2[[#This Row],[Rank Sharpe]])/3</f>
        <v>327.66666666666669</v>
      </c>
    </row>
    <row r="306" spans="1:48" x14ac:dyDescent="0.3">
      <c r="A306" t="s">
        <v>304</v>
      </c>
      <c r="B306" t="s">
        <v>305</v>
      </c>
      <c r="C306" t="s">
        <v>3142</v>
      </c>
      <c r="D306" t="s">
        <v>208</v>
      </c>
      <c r="E306">
        <v>89838.479548025003</v>
      </c>
      <c r="F306">
        <v>4204.25</v>
      </c>
      <c r="G306">
        <v>23.4672148135366</v>
      </c>
      <c r="H306">
        <f>(Table2[[#This Row],[1Y Return vs Nifty]]-AVERAGE(Table2[1Y Return vs Nifty]))/_xlfn.STDEV.P(Table2[1Y Return vs Nifty])</f>
        <v>0.11089727930881808</v>
      </c>
      <c r="I306">
        <v>-1.0284491487127001</v>
      </c>
      <c r="J306">
        <f>(Table2[[#This Row],[1M Return vs Nifty]]-AVERAGE(Table2[1M Return vs Nifty]))/_xlfn.STDEV.P(Table2[1M Return vs Nifty])</f>
        <v>-0.45452486300710521</v>
      </c>
      <c r="K306">
        <v>1.8415007174587701</v>
      </c>
      <c r="L306">
        <f>(Table2[[#This Row],[6M Return vs Nifty]]-AVERAGE(Table2[6M Return vs Nifty]))/_xlfn.STDEV.P(Table2[6M Return vs Nifty])</f>
        <v>-0.12778261415954559</v>
      </c>
      <c r="M306">
        <v>-1.41387386238087</v>
      </c>
      <c r="N306">
        <f>(Table2[[#This Row],[1W Return vs Nifty]]-AVERAGE(Table2[1W Return vs Nifty]))/_xlfn.STDEV.P(Table2[1W Return vs Nifty])</f>
        <v>-1.0190097278563888</v>
      </c>
      <c r="O306">
        <v>4296.97</v>
      </c>
      <c r="P306">
        <v>4341.1946441161299</v>
      </c>
      <c r="Q306">
        <v>4003.2942712096701</v>
      </c>
      <c r="R306">
        <v>38.907939099120597</v>
      </c>
      <c r="S306" s="1">
        <f>(Table2[[#This Row],[Close Price]]-Table2[[#This Row],[20D EMA]])/Table2[[#This Row],[20D EMA]]</f>
        <v>-2.1577995657405161E-2</v>
      </c>
      <c r="T306" s="1">
        <f>(Table2[[#This Row],[Close Price]]-Table2[[#This Row],[50D EMA]])/Table2[[#This Row],[50D EMA]]</f>
        <v>-3.1545382168417353E-2</v>
      </c>
      <c r="U306" s="1">
        <f>(Table2[[#This Row],[Close Price]]-Table2[[#This Row],[200D EMA]])/Table2[[#This Row],[200D EMA]]</f>
        <v>5.0197591077811861E-2</v>
      </c>
      <c r="V306">
        <v>0.93484366625090998</v>
      </c>
      <c r="W306">
        <v>4188</v>
      </c>
      <c r="X306">
        <v>4235.75</v>
      </c>
      <c r="Y306">
        <v>4187</v>
      </c>
      <c r="Z306">
        <v>4375.5</v>
      </c>
      <c r="AA306">
        <v>4126.6000000000004</v>
      </c>
      <c r="AB306">
        <v>4552.8999999999996</v>
      </c>
      <c r="AC306" s="1">
        <f>(Table2[[#This Row],[Close Price]]/Table2[[#This Row],[Day Low]])-1</f>
        <v>3.8801337153773208E-3</v>
      </c>
      <c r="AD306" s="1">
        <f>(Table2[[#This Row],[Day High]]/Table2[[#This Row],[Close Price]])-1</f>
        <v>7.4924183861568849E-3</v>
      </c>
      <c r="AE306" s="1">
        <f>(Table2[[#This Row],[Close Price]]/Table2[[#This Row],[Current Week Low]])-1</f>
        <v>4.1198949128253837E-3</v>
      </c>
      <c r="AF306" s="1">
        <f>(Table2[[#This Row],[Current Week High]]/Table2[[#This Row],[Close Price]])-1</f>
        <v>4.0732592019979696E-2</v>
      </c>
      <c r="AG306" s="1">
        <f>(Table2[[#This Row],[Close Price]]/Table2[[#This Row],[Current Month Low]])-1</f>
        <v>1.8816943730916469E-2</v>
      </c>
      <c r="AH306" s="1">
        <f>(Table2[[#This Row],[Current Month High]]/Table2[[#This Row],[Close Price]])-1</f>
        <v>8.2927989534399726E-2</v>
      </c>
      <c r="AI306">
        <v>15.6924540643396</v>
      </c>
      <c r="AJ306">
        <v>45.869474706821102</v>
      </c>
      <c r="AK306" t="str">
        <f>IF(AND(Table2[[#This Row],[20D EMA]]&gt;Table2[[#This Row],[50D EMA]],Table2[[#This Row],[50D EMA]]&gt;Table2[[#This Row],[200D EMA]]),"Uptrend","Downtrend/NoTrend")</f>
        <v>Downtrend/NoTrend</v>
      </c>
      <c r="AL306">
        <v>-0.05</v>
      </c>
      <c r="AM306" t="s">
        <v>3189</v>
      </c>
      <c r="AN306">
        <v>-5.52</v>
      </c>
      <c r="AO306" t="s">
        <v>3189</v>
      </c>
      <c r="AP306">
        <v>5.1709304155096003E-2</v>
      </c>
      <c r="AQ306">
        <f>(Table2[[#This Row],[Sharpe Ratio]]-AVERAGE(Table2[Sharpe Ratio]))/_xlfn.STDEV.P(Table2[Sharpe Ratio])</f>
        <v>-9.8589826100557471E-2</v>
      </c>
      <c r="AR3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6">
        <f>_xlfn.RANK.AVG(Table2[[#This Row],[1Y Return vs Nifty Z-Score]],Table2[1Y Return vs Nifty Z-Score])</f>
        <v>269</v>
      </c>
      <c r="AT306">
        <f>_xlfn.RANK.AVG(Table2[[#This Row],[6M Return vs Nifty Z-Score]],Table2[6M Return vs Nifty Z-Score])</f>
        <v>337</v>
      </c>
      <c r="AU306">
        <f>_xlfn.RANK.AVG(Table2[[#This Row],[Sharpe Ratio Z-Score]],Table2[Sharpe Ratio Z-Score])</f>
        <v>381</v>
      </c>
      <c r="AV306">
        <f>(Table2[[#This Row],[Rank 1Y]]+Table2[[#This Row],[Rank 6M]]+Table2[[#This Row],[Rank Sharpe]])/3</f>
        <v>329</v>
      </c>
    </row>
    <row r="307" spans="1:48" x14ac:dyDescent="0.3">
      <c r="A307" t="s">
        <v>1223</v>
      </c>
      <c r="B307" t="s">
        <v>1224</v>
      </c>
      <c r="C307" t="s">
        <v>3154</v>
      </c>
      <c r="D307" t="s">
        <v>896</v>
      </c>
      <c r="E307">
        <v>9704.5873872079992</v>
      </c>
      <c r="F307">
        <v>208.46</v>
      </c>
      <c r="G307">
        <v>9.1542628146456497</v>
      </c>
      <c r="H307">
        <f>(Table2[[#This Row],[1Y Return vs Nifty]]-AVERAGE(Table2[1Y Return vs Nifty]))/_xlfn.STDEV.P(Table2[1Y Return vs Nifty])</f>
        <v>-0.16624026092996766</v>
      </c>
      <c r="I307">
        <v>13.1629918071992</v>
      </c>
      <c r="J307">
        <f>(Table2[[#This Row],[1M Return vs Nifty]]-AVERAGE(Table2[1M Return vs Nifty]))/_xlfn.STDEV.P(Table2[1M Return vs Nifty])</f>
        <v>0.94345918557443686</v>
      </c>
      <c r="K307">
        <v>-9.3017064949000208</v>
      </c>
      <c r="L307">
        <f>(Table2[[#This Row],[6M Return vs Nifty]]-AVERAGE(Table2[6M Return vs Nifty]))/_xlfn.STDEV.P(Table2[6M Return vs Nifty])</f>
        <v>-0.49197132882172312</v>
      </c>
      <c r="M307">
        <v>2.3692497369377001</v>
      </c>
      <c r="N307">
        <f>(Table2[[#This Row],[1W Return vs Nifty]]-AVERAGE(Table2[1W Return vs Nifty]))/_xlfn.STDEV.P(Table2[1W Return vs Nifty])</f>
        <v>-0.28787902454700398</v>
      </c>
      <c r="O307">
        <v>199</v>
      </c>
      <c r="P307">
        <v>200.011638793744</v>
      </c>
      <c r="Q307">
        <v>194.80754617001699</v>
      </c>
      <c r="R307">
        <v>71.095843103216694</v>
      </c>
      <c r="S307" s="1">
        <f>(Table2[[#This Row],[Close Price]]-Table2[[#This Row],[20D EMA]])/Table2[[#This Row],[20D EMA]]</f>
        <v>4.7537688442211096E-2</v>
      </c>
      <c r="T307" s="1">
        <f>(Table2[[#This Row],[Close Price]]-Table2[[#This Row],[50D EMA]])/Table2[[#This Row],[50D EMA]]</f>
        <v>4.2239347955986349E-2</v>
      </c>
      <c r="U307" s="1">
        <f>(Table2[[#This Row],[Close Price]]-Table2[[#This Row],[200D EMA]])/Table2[[#This Row],[200D EMA]]</f>
        <v>7.0081750416731439E-2</v>
      </c>
      <c r="V307">
        <v>0.93158191594027095</v>
      </c>
      <c r="W307">
        <v>204.21</v>
      </c>
      <c r="X307">
        <v>209</v>
      </c>
      <c r="Y307">
        <v>195.5</v>
      </c>
      <c r="Z307">
        <v>209</v>
      </c>
      <c r="AA307">
        <v>186.1</v>
      </c>
      <c r="AB307">
        <v>209</v>
      </c>
      <c r="AC307" s="1">
        <f>(Table2[[#This Row],[Close Price]]/Table2[[#This Row],[Day Low]])-1</f>
        <v>2.0811909309044641E-2</v>
      </c>
      <c r="AD307" s="1">
        <f>(Table2[[#This Row],[Day High]]/Table2[[#This Row],[Close Price]])-1</f>
        <v>2.5904250215869062E-3</v>
      </c>
      <c r="AE307" s="1">
        <f>(Table2[[#This Row],[Close Price]]/Table2[[#This Row],[Current Week Low]])-1</f>
        <v>6.629156010230175E-2</v>
      </c>
      <c r="AF307" s="1">
        <f>(Table2[[#This Row],[Current Week High]]/Table2[[#This Row],[Close Price]])-1</f>
        <v>2.5904250215869062E-3</v>
      </c>
      <c r="AG307" s="1">
        <f>(Table2[[#This Row],[Close Price]]/Table2[[#This Row],[Current Month Low]])-1</f>
        <v>0.12015045674368618</v>
      </c>
      <c r="AH307" s="1">
        <f>(Table2[[#This Row],[Current Month High]]/Table2[[#This Row],[Close Price]])-1</f>
        <v>2.5904250215869062E-3</v>
      </c>
      <c r="AI307">
        <v>26.643001055358301</v>
      </c>
      <c r="AJ307">
        <v>54.758723088344397</v>
      </c>
      <c r="AK307" t="str">
        <f>IF(AND(Table2[[#This Row],[20D EMA]]&gt;Table2[[#This Row],[50D EMA]],Table2[[#This Row],[50D EMA]]&gt;Table2[[#This Row],[200D EMA]]),"Uptrend","Downtrend/NoTrend")</f>
        <v>Downtrend/NoTrend</v>
      </c>
      <c r="AL307">
        <v>-0.03</v>
      </c>
      <c r="AM307" t="s">
        <v>3189</v>
      </c>
      <c r="AN307">
        <v>6.43</v>
      </c>
      <c r="AO307" t="s">
        <v>3188</v>
      </c>
      <c r="AP307">
        <v>0.131653734870713</v>
      </c>
      <c r="AQ307">
        <f>(Table2[[#This Row],[Sharpe Ratio]]-AVERAGE(Table2[Sharpe Ratio]))/_xlfn.STDEV.P(Table2[Sharpe Ratio])</f>
        <v>0.82874654560277572</v>
      </c>
      <c r="AR3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7">
        <f>_xlfn.RANK.AVG(Table2[[#This Row],[1Y Return vs Nifty Z-Score]],Table2[1Y Return vs Nifty Z-Score])</f>
        <v>356</v>
      </c>
      <c r="AT307">
        <f>_xlfn.RANK.AVG(Table2[[#This Row],[6M Return vs Nifty Z-Score]],Table2[6M Return vs Nifty Z-Score])</f>
        <v>490</v>
      </c>
      <c r="AU307">
        <f>_xlfn.RANK.AVG(Table2[[#This Row],[Sharpe Ratio Z-Score]],Table2[Sharpe Ratio Z-Score])</f>
        <v>142</v>
      </c>
      <c r="AV307">
        <f>(Table2[[#This Row],[Rank 1Y]]+Table2[[#This Row],[Rank 6M]]+Table2[[#This Row],[Rank Sharpe]])/3</f>
        <v>329.33333333333331</v>
      </c>
    </row>
    <row r="308" spans="1:48" x14ac:dyDescent="0.3">
      <c r="A308" t="s">
        <v>1115</v>
      </c>
      <c r="B308" t="s">
        <v>1116</v>
      </c>
      <c r="C308" t="s">
        <v>3151</v>
      </c>
      <c r="D308" t="s">
        <v>108</v>
      </c>
      <c r="E308">
        <v>11269.673935500001</v>
      </c>
      <c r="F308">
        <v>815.45</v>
      </c>
      <c r="G308">
        <v>44.3140144942966</v>
      </c>
      <c r="H308">
        <f>(Table2[[#This Row],[1Y Return vs Nifty]]-AVERAGE(Table2[1Y Return vs Nifty]))/_xlfn.STDEV.P(Table2[1Y Return vs Nifty])</f>
        <v>0.51454781805332017</v>
      </c>
      <c r="I308">
        <v>-8.3071363293964602</v>
      </c>
      <c r="J308">
        <f>(Table2[[#This Row],[1M Return vs Nifty]]-AVERAGE(Table2[1M Return vs Nifty]))/_xlfn.STDEV.P(Table2[1M Return vs Nifty])</f>
        <v>-1.1715407463710794</v>
      </c>
      <c r="K308">
        <v>5.9538579552858799</v>
      </c>
      <c r="L308">
        <f>(Table2[[#This Row],[6M Return vs Nifty]]-AVERAGE(Table2[6M Return vs Nifty]))/_xlfn.STDEV.P(Table2[6M Return vs Nifty])</f>
        <v>6.6198130891289451E-3</v>
      </c>
      <c r="M308">
        <v>-0.25143798524209199</v>
      </c>
      <c r="N308">
        <f>(Table2[[#This Row],[1W Return vs Nifty]]-AVERAGE(Table2[1W Return vs Nifty]))/_xlfn.STDEV.P(Table2[1W Return vs Nifty])</f>
        <v>-0.79435606849468499</v>
      </c>
      <c r="O308">
        <v>846.25</v>
      </c>
      <c r="P308">
        <v>836.48835587414703</v>
      </c>
      <c r="Q308">
        <v>726.16189728231802</v>
      </c>
      <c r="R308">
        <v>38.525786969069401</v>
      </c>
      <c r="S308" s="1">
        <f>(Table2[[#This Row],[Close Price]]-Table2[[#This Row],[20D EMA]])/Table2[[#This Row],[20D EMA]]</f>
        <v>-3.6395864106351497E-2</v>
      </c>
      <c r="T308" s="1">
        <f>(Table2[[#This Row],[Close Price]]-Table2[[#This Row],[50D EMA]])/Table2[[#This Row],[50D EMA]]</f>
        <v>-2.5150805419355163E-2</v>
      </c>
      <c r="U308" s="1">
        <f>(Table2[[#This Row],[Close Price]]-Table2[[#This Row],[200D EMA]])/Table2[[#This Row],[200D EMA]]</f>
        <v>0.1229589476559502</v>
      </c>
      <c r="V308">
        <v>0.62169522178643299</v>
      </c>
      <c r="W308">
        <v>806.1</v>
      </c>
      <c r="X308">
        <v>820</v>
      </c>
      <c r="Y308">
        <v>804</v>
      </c>
      <c r="Z308">
        <v>841.55</v>
      </c>
      <c r="AA308">
        <v>791.9</v>
      </c>
      <c r="AB308">
        <v>974.65</v>
      </c>
      <c r="AC308" s="1">
        <f>(Table2[[#This Row],[Close Price]]/Table2[[#This Row],[Day Low]])-1</f>
        <v>1.1599057188934392E-2</v>
      </c>
      <c r="AD308" s="1">
        <f>(Table2[[#This Row],[Day High]]/Table2[[#This Row],[Close Price]])-1</f>
        <v>5.5797412471640939E-3</v>
      </c>
      <c r="AE308" s="1">
        <f>(Table2[[#This Row],[Close Price]]/Table2[[#This Row],[Current Week Low]])-1</f>
        <v>1.4241293532338384E-2</v>
      </c>
      <c r="AF308" s="1">
        <f>(Table2[[#This Row],[Current Week High]]/Table2[[#This Row],[Close Price]])-1</f>
        <v>3.2006867373842507E-2</v>
      </c>
      <c r="AG308" s="1">
        <f>(Table2[[#This Row],[Close Price]]/Table2[[#This Row],[Current Month Low]])-1</f>
        <v>2.973860335901013E-2</v>
      </c>
      <c r="AH308" s="1">
        <f>(Table2[[#This Row],[Current Month High]]/Table2[[#This Row],[Close Price]])-1</f>
        <v>0.19522962781286402</v>
      </c>
      <c r="AI308">
        <v>20.179042246612202</v>
      </c>
      <c r="AJ308">
        <v>86.580482782290304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0.18</v>
      </c>
      <c r="AM308" t="s">
        <v>3188</v>
      </c>
      <c r="AN308">
        <v>-12.63</v>
      </c>
      <c r="AO308" t="s">
        <v>3189</v>
      </c>
      <c r="AQ308">
        <f>(Table2[[#This Row],[Sharpe Ratio]]-AVERAGE(Table2[Sharpe Ratio]))/_xlfn.STDEV.P(Table2[Sharpe Ratio])</f>
        <v>-0.698405448893197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-2.1431346326165124</v>
      </c>
      <c r="AS308">
        <f>_xlfn.RANK.AVG(Table2[[#This Row],[1Y Return vs Nifty Z-Score]],Table2[1Y Return vs Nifty Z-Score])</f>
        <v>158</v>
      </c>
      <c r="AT308">
        <f>_xlfn.RANK.AVG(Table2[[#This Row],[6M Return vs Nifty Z-Score]],Table2[6M Return vs Nifty Z-Score])</f>
        <v>296</v>
      </c>
      <c r="AU308">
        <f>_xlfn.RANK.AVG(Table2[[#This Row],[Sharpe Ratio Z-Score]],Table2[Sharpe Ratio Z-Score])</f>
        <v>538</v>
      </c>
      <c r="AV308">
        <f>(Table2[[#This Row],[Rank 1Y]]+Table2[[#This Row],[Rank 6M]]+Table2[[#This Row],[Rank Sharpe]])/3</f>
        <v>330.66666666666669</v>
      </c>
    </row>
    <row r="309" spans="1:48" x14ac:dyDescent="0.3">
      <c r="A309" t="s">
        <v>295</v>
      </c>
      <c r="B309" t="s">
        <v>296</v>
      </c>
      <c r="C309" t="s">
        <v>3143</v>
      </c>
      <c r="D309" t="s">
        <v>297</v>
      </c>
      <c r="E309">
        <v>92154.587375639996</v>
      </c>
      <c r="F309">
        <v>349.35</v>
      </c>
      <c r="G309">
        <v>68.066009945598594</v>
      </c>
      <c r="H309">
        <f>(Table2[[#This Row],[1Y Return vs Nifty]]-AVERAGE(Table2[1Y Return vs Nifty]))/_xlfn.STDEV.P(Table2[1Y Return vs Nifty])</f>
        <v>0.97445082028840879</v>
      </c>
      <c r="I309">
        <v>2.3142939072278601</v>
      </c>
      <c r="J309">
        <f>(Table2[[#This Row],[1M Return vs Nifty]]-AVERAGE(Table2[1M Return vs Nifty]))/_xlfn.STDEV.P(Table2[1M Return vs Nifty])</f>
        <v>-0.12523473064990506</v>
      </c>
      <c r="K309">
        <v>-4.1413232751966902</v>
      </c>
      <c r="L309">
        <f>(Table2[[#This Row],[6M Return vs Nifty]]-AVERAGE(Table2[6M Return vs Nifty]))/_xlfn.STDEV.P(Table2[6M Return vs Nifty])</f>
        <v>-0.32331671295281439</v>
      </c>
      <c r="M309">
        <v>4.21162001344468</v>
      </c>
      <c r="N309">
        <f>(Table2[[#This Row],[1W Return vs Nifty]]-AVERAGE(Table2[1W Return vs Nifty]))/_xlfn.STDEV.P(Table2[1W Return vs Nifty])</f>
        <v>6.8179518256483274E-2</v>
      </c>
      <c r="O309">
        <v>340.64</v>
      </c>
      <c r="P309">
        <v>357.64664807206202</v>
      </c>
      <c r="Q309">
        <v>342.42127020972799</v>
      </c>
      <c r="R309">
        <v>70.927006814629806</v>
      </c>
      <c r="S309" s="1">
        <f>(Table2[[#This Row],[Close Price]]-Table2[[#This Row],[20D EMA]])/Table2[[#This Row],[20D EMA]]</f>
        <v>2.5569516204791091E-2</v>
      </c>
      <c r="T309" s="1">
        <f>(Table2[[#This Row],[Close Price]]-Table2[[#This Row],[50D EMA]])/Table2[[#This Row],[50D EMA]]</f>
        <v>-2.3197891317550699E-2</v>
      </c>
      <c r="U309" s="1">
        <f>(Table2[[#This Row],[Close Price]]-Table2[[#This Row],[200D EMA]])/Table2[[#This Row],[200D EMA]]</f>
        <v>2.0234519269285708E-2</v>
      </c>
      <c r="V309">
        <v>0.90309357312713101</v>
      </c>
      <c r="W309">
        <v>345.5</v>
      </c>
      <c r="X309">
        <v>353.7</v>
      </c>
      <c r="Y309">
        <v>330.3</v>
      </c>
      <c r="Z309">
        <v>355.85</v>
      </c>
      <c r="AA309">
        <v>315.5</v>
      </c>
      <c r="AB309">
        <v>355.85</v>
      </c>
      <c r="AC309" s="1">
        <f>(Table2[[#This Row],[Close Price]]/Table2[[#This Row],[Day Low]])-1</f>
        <v>1.1143270622286705E-2</v>
      </c>
      <c r="AD309" s="1">
        <f>(Table2[[#This Row],[Day High]]/Table2[[#This Row],[Close Price]])-1</f>
        <v>1.2451696006869906E-2</v>
      </c>
      <c r="AE309" s="1">
        <f>(Table2[[#This Row],[Close Price]]/Table2[[#This Row],[Current Week Low]])-1</f>
        <v>5.7674841053587667E-2</v>
      </c>
      <c r="AF309" s="1">
        <f>(Table2[[#This Row],[Current Week High]]/Table2[[#This Row],[Close Price]])-1</f>
        <v>1.8605982539001031E-2</v>
      </c>
      <c r="AG309" s="1">
        <f>(Table2[[#This Row],[Close Price]]/Table2[[#This Row],[Current Month Low]])-1</f>
        <v>0.10729001584786069</v>
      </c>
      <c r="AH309" s="1">
        <f>(Table2[[#This Row],[Current Month High]]/Table2[[#This Row],[Close Price]])-1</f>
        <v>1.8605982539001031E-2</v>
      </c>
      <c r="AI309">
        <v>31.773293258909401</v>
      </c>
      <c r="AJ309">
        <v>97.875955819881</v>
      </c>
      <c r="AK309" t="str">
        <f>IF(AND(Table2[[#This Row],[20D EMA]]&gt;Table2[[#This Row],[50D EMA]],Table2[[#This Row],[50D EMA]]&gt;Table2[[#This Row],[200D EMA]]),"Uptrend","Downtrend/NoTrend")</f>
        <v>Downtrend/NoTrend</v>
      </c>
      <c r="AL309">
        <v>-0.18</v>
      </c>
      <c r="AM309" t="s">
        <v>3189</v>
      </c>
      <c r="AN309">
        <v>7.48</v>
      </c>
      <c r="AO309" t="s">
        <v>3188</v>
      </c>
      <c r="AP309">
        <v>1.2726208603323E-2</v>
      </c>
      <c r="AQ309">
        <f>(Table2[[#This Row],[Sharpe Ratio]]-AVERAGE(Table2[Sharpe Ratio]))/_xlfn.STDEV.P(Table2[Sharpe Ratio])</f>
        <v>-0.55078445758579497</v>
      </c>
      <c r="AR3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9">
        <f>_xlfn.RANK.AVG(Table2[[#This Row],[1Y Return vs Nifty Z-Score]],Table2[1Y Return vs Nifty Z-Score])</f>
        <v>96</v>
      </c>
      <c r="AT309">
        <f>_xlfn.RANK.AVG(Table2[[#This Row],[6M Return vs Nifty Z-Score]],Table2[6M Return vs Nifty Z-Score])</f>
        <v>416</v>
      </c>
      <c r="AU309">
        <f>_xlfn.RANK.AVG(Table2[[#This Row],[Sharpe Ratio Z-Score]],Table2[Sharpe Ratio Z-Score])</f>
        <v>485</v>
      </c>
      <c r="AV309">
        <f>(Table2[[#This Row],[Rank 1Y]]+Table2[[#This Row],[Rank 6M]]+Table2[[#This Row],[Rank Sharpe]])/3</f>
        <v>332.33333333333331</v>
      </c>
    </row>
    <row r="310" spans="1:48" x14ac:dyDescent="0.3">
      <c r="A310" t="s">
        <v>632</v>
      </c>
      <c r="B310" t="s">
        <v>633</v>
      </c>
      <c r="C310" t="s">
        <v>3144</v>
      </c>
      <c r="D310" t="s">
        <v>195</v>
      </c>
      <c r="E310">
        <v>29856.6</v>
      </c>
      <c r="F310">
        <v>684</v>
      </c>
      <c r="G310">
        <v>13.577350794504101</v>
      </c>
      <c r="H310">
        <f>(Table2[[#This Row],[1Y Return vs Nifty]]-AVERAGE(Table2[1Y Return vs Nifty]))/_xlfn.STDEV.P(Table2[1Y Return vs Nifty])</f>
        <v>-8.0597290626378756E-2</v>
      </c>
      <c r="I310">
        <v>4.2786158366829499</v>
      </c>
      <c r="J310">
        <f>(Table2[[#This Row],[1M Return vs Nifty]]-AVERAGE(Table2[1M Return vs Nifty]))/_xlfn.STDEV.P(Table2[1M Return vs Nifty])</f>
        <v>6.8268574066531126E-2</v>
      </c>
      <c r="K310">
        <v>21.464092637141199</v>
      </c>
      <c r="L310">
        <f>(Table2[[#This Row],[6M Return vs Nifty]]-AVERAGE(Table2[6M Return vs Nifty]))/_xlfn.STDEV.P(Table2[6M Return vs Nifty])</f>
        <v>0.51353423415712873</v>
      </c>
      <c r="M310">
        <v>4.7991763925996098</v>
      </c>
      <c r="N310">
        <f>(Table2[[#This Row],[1W Return vs Nifty]]-AVERAGE(Table2[1W Return vs Nifty]))/_xlfn.STDEV.P(Table2[1W Return vs Nifty])</f>
        <v>0.18173132206295606</v>
      </c>
      <c r="O310">
        <v>667.71</v>
      </c>
      <c r="P310">
        <v>696.32948253971097</v>
      </c>
      <c r="Q310">
        <v>660.18619581039297</v>
      </c>
      <c r="R310">
        <v>59.920931859238301</v>
      </c>
      <c r="S310" s="1">
        <f>(Table2[[#This Row],[Close Price]]-Table2[[#This Row],[20D EMA]])/Table2[[#This Row],[20D EMA]]</f>
        <v>2.4396818978298908E-2</v>
      </c>
      <c r="T310" s="1">
        <f>(Table2[[#This Row],[Close Price]]-Table2[[#This Row],[50D EMA]])/Table2[[#This Row],[50D EMA]]</f>
        <v>-1.7706391656349015E-2</v>
      </c>
      <c r="U310" s="1">
        <f>(Table2[[#This Row],[Close Price]]-Table2[[#This Row],[200D EMA]])/Table2[[#This Row],[200D EMA]]</f>
        <v>3.6071345236740465E-2</v>
      </c>
      <c r="V310">
        <v>0.98495154512275196</v>
      </c>
      <c r="W310">
        <v>664.6</v>
      </c>
      <c r="X310">
        <v>689.5</v>
      </c>
      <c r="Y310">
        <v>648.9</v>
      </c>
      <c r="Z310">
        <v>743</v>
      </c>
      <c r="AA310">
        <v>611.29999999999995</v>
      </c>
      <c r="AB310">
        <v>743</v>
      </c>
      <c r="AC310" s="1">
        <f>(Table2[[#This Row],[Close Price]]/Table2[[#This Row],[Day Low]])-1</f>
        <v>2.9190490520613954E-2</v>
      </c>
      <c r="AD310" s="1">
        <f>(Table2[[#This Row],[Day High]]/Table2[[#This Row],[Close Price]])-1</f>
        <v>8.0409356725146264E-3</v>
      </c>
      <c r="AE310" s="1">
        <f>(Table2[[#This Row],[Close Price]]/Table2[[#This Row],[Current Week Low]])-1</f>
        <v>5.4091539528432708E-2</v>
      </c>
      <c r="AF310" s="1">
        <f>(Table2[[#This Row],[Current Week High]]/Table2[[#This Row],[Close Price]])-1</f>
        <v>8.6257309941520477E-2</v>
      </c>
      <c r="AG310" s="1">
        <f>(Table2[[#This Row],[Close Price]]/Table2[[#This Row],[Current Month Low]])-1</f>
        <v>0.11892687714706374</v>
      </c>
      <c r="AH310" s="1">
        <f>(Table2[[#This Row],[Current Month High]]/Table2[[#This Row],[Close Price]])-1</f>
        <v>8.6257309941520477E-2</v>
      </c>
      <c r="AI310">
        <v>25.730994152046701</v>
      </c>
      <c r="AJ310">
        <v>63.989450970990099</v>
      </c>
      <c r="AK310" t="str">
        <f>IF(AND(Table2[[#This Row],[20D EMA]]&gt;Table2[[#This Row],[50D EMA]],Table2[[#This Row],[50D EMA]]&gt;Table2[[#This Row],[200D EMA]]),"Uptrend","Downtrend/NoTrend")</f>
        <v>Downtrend/NoTrend</v>
      </c>
      <c r="AL310">
        <v>-0.08</v>
      </c>
      <c r="AM310" t="s">
        <v>3189</v>
      </c>
      <c r="AN310">
        <v>1.36</v>
      </c>
      <c r="AO310" t="s">
        <v>3188</v>
      </c>
      <c r="AP310">
        <v>2.7221814752409999E-3</v>
      </c>
      <c r="AQ310">
        <f>(Table2[[#This Row],[Sharpe Ratio]]-AVERAGE(Table2[Sharpe Ratio]))/_xlfn.STDEV.P(Table2[Sharpe Ratio])</f>
        <v>-0.66682879158547437</v>
      </c>
      <c r="AR3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0">
        <f>_xlfn.RANK.AVG(Table2[[#This Row],[1Y Return vs Nifty Z-Score]],Table2[1Y Return vs Nifty Z-Score])</f>
        <v>330</v>
      </c>
      <c r="AT310">
        <f>_xlfn.RANK.AVG(Table2[[#This Row],[6M Return vs Nifty Z-Score]],Table2[6M Return vs Nifty Z-Score])</f>
        <v>158</v>
      </c>
      <c r="AU310">
        <f>_xlfn.RANK.AVG(Table2[[#This Row],[Sharpe Ratio Z-Score]],Table2[Sharpe Ratio Z-Score])</f>
        <v>510</v>
      </c>
      <c r="AV310">
        <f>(Table2[[#This Row],[Rank 1Y]]+Table2[[#This Row],[Rank 6M]]+Table2[[#This Row],[Rank Sharpe]])/3</f>
        <v>332.66666666666669</v>
      </c>
    </row>
    <row r="311" spans="1:48" x14ac:dyDescent="0.3">
      <c r="A311" t="s">
        <v>149</v>
      </c>
      <c r="B311" t="s">
        <v>150</v>
      </c>
      <c r="C311" t="s">
        <v>3152</v>
      </c>
      <c r="D311" t="s">
        <v>151</v>
      </c>
      <c r="E311">
        <v>177047.49801420001</v>
      </c>
      <c r="F311">
        <v>451.85</v>
      </c>
      <c r="G311">
        <v>73.477688223153507</v>
      </c>
      <c r="H311">
        <f>(Table2[[#This Row],[1Y Return vs Nifty]]-AVERAGE(Table2[1Y Return vs Nifty]))/_xlfn.STDEV.P(Table2[1Y Return vs Nifty])</f>
        <v>1.0792355779345917</v>
      </c>
      <c r="I311">
        <v>-2.23306841161271</v>
      </c>
      <c r="J311">
        <f>(Table2[[#This Row],[1M Return vs Nifty]]-AVERAGE(Table2[1M Return vs Nifty]))/_xlfn.STDEV.P(Table2[1M Return vs Nifty])</f>
        <v>-0.57319065032074146</v>
      </c>
      <c r="K311">
        <v>-6.8107431025866196</v>
      </c>
      <c r="L311">
        <f>(Table2[[#This Row],[6M Return vs Nifty]]-AVERAGE(Table2[6M Return vs Nifty]))/_xlfn.STDEV.P(Table2[6M Return vs Nifty])</f>
        <v>-0.41056022887277732</v>
      </c>
      <c r="M311">
        <v>0.84315282467543995</v>
      </c>
      <c r="N311">
        <f>(Table2[[#This Row],[1W Return vs Nifty]]-AVERAGE(Table2[1W Return vs Nifty]))/_xlfn.STDEV.P(Table2[1W Return vs Nifty])</f>
        <v>-0.58281422279999373</v>
      </c>
      <c r="O311">
        <v>452.77</v>
      </c>
      <c r="P311">
        <v>459.62504886833602</v>
      </c>
      <c r="Q311">
        <v>415.27930871913799</v>
      </c>
      <c r="R311">
        <v>55.737590684867399</v>
      </c>
      <c r="S311" s="1">
        <f>(Table2[[#This Row],[Close Price]]-Table2[[#This Row],[20D EMA]])/Table2[[#This Row],[20D EMA]]</f>
        <v>-2.0319367449255893E-3</v>
      </c>
      <c r="T311" s="1">
        <f>(Table2[[#This Row],[Close Price]]-Table2[[#This Row],[50D EMA]])/Table2[[#This Row],[50D EMA]]</f>
        <v>-1.6916068624804732E-2</v>
      </c>
      <c r="U311" s="1">
        <f>(Table2[[#This Row],[Close Price]]-Table2[[#This Row],[200D EMA]])/Table2[[#This Row],[200D EMA]]</f>
        <v>8.806287843634307E-2</v>
      </c>
      <c r="V311">
        <v>0.69966214211477895</v>
      </c>
      <c r="W311">
        <v>449.05</v>
      </c>
      <c r="X311">
        <v>457.8</v>
      </c>
      <c r="Y311">
        <v>442.75</v>
      </c>
      <c r="Z311">
        <v>457.8</v>
      </c>
      <c r="AA311">
        <v>430.25</v>
      </c>
      <c r="AB311">
        <v>476.45</v>
      </c>
      <c r="AC311" s="1">
        <f>(Table2[[#This Row],[Close Price]]/Table2[[#This Row],[Day Low]])-1</f>
        <v>6.2353858144972296E-3</v>
      </c>
      <c r="AD311" s="1">
        <f>(Table2[[#This Row],[Day High]]/Table2[[#This Row],[Close Price]])-1</f>
        <v>1.3168086754453912E-2</v>
      </c>
      <c r="AE311" s="1">
        <f>(Table2[[#This Row],[Close Price]]/Table2[[#This Row],[Current Week Low]])-1</f>
        <v>2.055335968379457E-2</v>
      </c>
      <c r="AF311" s="1">
        <f>(Table2[[#This Row],[Current Week High]]/Table2[[#This Row],[Close Price]])-1</f>
        <v>1.3168086754453912E-2</v>
      </c>
      <c r="AG311" s="1">
        <f>(Table2[[#This Row],[Close Price]]/Table2[[#This Row],[Current Month Low]])-1</f>
        <v>5.0203370133643288E-2</v>
      </c>
      <c r="AH311" s="1">
        <f>(Table2[[#This Row],[Current Month High]]/Table2[[#This Row],[Close Price]])-1</f>
        <v>5.4442846077237927E-2</v>
      </c>
      <c r="AI311">
        <v>15.8902290583158</v>
      </c>
      <c r="AJ311">
        <v>95.8179848320693</v>
      </c>
      <c r="AK311" t="str">
        <f>IF(AND(Table2[[#This Row],[20D EMA]]&gt;Table2[[#This Row],[50D EMA]],Table2[[#This Row],[50D EMA]]&gt;Table2[[#This Row],[200D EMA]]),"Uptrend","Downtrend/NoTrend")</f>
        <v>Downtrend/NoTrend</v>
      </c>
      <c r="AL311">
        <v>0.04</v>
      </c>
      <c r="AM311" t="s">
        <v>3188</v>
      </c>
      <c r="AN311">
        <v>-0.59</v>
      </c>
      <c r="AO311" t="s">
        <v>3189</v>
      </c>
      <c r="AP311">
        <v>2.1376283372165999E-2</v>
      </c>
      <c r="AQ311">
        <f>(Table2[[#This Row],[Sharpe Ratio]]-AVERAGE(Table2[Sharpe Ratio]))/_xlfn.STDEV.P(Table2[Sharpe Ratio])</f>
        <v>-0.45044564874949139</v>
      </c>
      <c r="AR3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1">
        <f>_xlfn.RANK.AVG(Table2[[#This Row],[1Y Return vs Nifty Z-Score]],Table2[1Y Return vs Nifty Z-Score])</f>
        <v>88</v>
      </c>
      <c r="AT311">
        <f>_xlfn.RANK.AVG(Table2[[#This Row],[6M Return vs Nifty Z-Score]],Table2[6M Return vs Nifty Z-Score])</f>
        <v>456</v>
      </c>
      <c r="AU311">
        <f>_xlfn.RANK.AVG(Table2[[#This Row],[Sharpe Ratio Z-Score]],Table2[Sharpe Ratio Z-Score])</f>
        <v>455</v>
      </c>
      <c r="AV311">
        <f>(Table2[[#This Row],[Rank 1Y]]+Table2[[#This Row],[Rank 6M]]+Table2[[#This Row],[Rank Sharpe]])/3</f>
        <v>333</v>
      </c>
    </row>
    <row r="312" spans="1:48" x14ac:dyDescent="0.3">
      <c r="A312" t="s">
        <v>1207</v>
      </c>
      <c r="B312" t="s">
        <v>1208</v>
      </c>
      <c r="C312" t="s">
        <v>3146</v>
      </c>
      <c r="D312" t="s">
        <v>261</v>
      </c>
      <c r="E312">
        <v>9917.5164877200004</v>
      </c>
      <c r="F312">
        <v>1512.6</v>
      </c>
      <c r="G312">
        <v>15.7150824765792</v>
      </c>
      <c r="H312">
        <f>(Table2[[#This Row],[1Y Return vs Nifty]]-AVERAGE(Table2[1Y Return vs Nifty]))/_xlfn.STDEV.P(Table2[1Y Return vs Nifty])</f>
        <v>-3.920501179342236E-2</v>
      </c>
      <c r="I312">
        <v>12.5130254287252</v>
      </c>
      <c r="J312">
        <f>(Table2[[#This Row],[1M Return vs Nifty]]-AVERAGE(Table2[1M Return vs Nifty]))/_xlfn.STDEV.P(Table2[1M Return vs Nifty])</f>
        <v>0.87943167546860512</v>
      </c>
      <c r="K312">
        <v>23.406654509108801</v>
      </c>
      <c r="L312">
        <f>(Table2[[#This Row],[6M Return vs Nifty]]-AVERAGE(Table2[6M Return vs Nifty]))/_xlfn.STDEV.P(Table2[6M Return vs Nifty])</f>
        <v>0.57702215983430738</v>
      </c>
      <c r="M312">
        <v>-2.6246853685712801</v>
      </c>
      <c r="N312">
        <f>(Table2[[#This Row],[1W Return vs Nifty]]-AVERAGE(Table2[1W Return vs Nifty]))/_xlfn.STDEV.P(Table2[1W Return vs Nifty])</f>
        <v>-1.253012515461728</v>
      </c>
      <c r="O312">
        <v>1473.08</v>
      </c>
      <c r="P312">
        <v>1416.81715707494</v>
      </c>
      <c r="Q312">
        <v>1299.2093566221199</v>
      </c>
      <c r="R312">
        <v>58.535906800056502</v>
      </c>
      <c r="S312" s="1">
        <f>(Table2[[#This Row],[Close Price]]-Table2[[#This Row],[20D EMA]])/Table2[[#This Row],[20D EMA]]</f>
        <v>2.6828142395525011E-2</v>
      </c>
      <c r="T312" s="1">
        <f>(Table2[[#This Row],[Close Price]]-Table2[[#This Row],[50D EMA]])/Table2[[#This Row],[50D EMA]]</f>
        <v>6.7604237037054454E-2</v>
      </c>
      <c r="U312" s="1">
        <f>(Table2[[#This Row],[Close Price]]-Table2[[#This Row],[200D EMA]])/Table2[[#This Row],[200D EMA]]</f>
        <v>0.16424654139859732</v>
      </c>
      <c r="V312">
        <v>0.75542629410860695</v>
      </c>
      <c r="W312">
        <v>1485.05</v>
      </c>
      <c r="X312">
        <v>1519</v>
      </c>
      <c r="Y312">
        <v>1461.85</v>
      </c>
      <c r="Z312">
        <v>1567.9</v>
      </c>
      <c r="AA312">
        <v>1341.6</v>
      </c>
      <c r="AB312">
        <v>1582.95</v>
      </c>
      <c r="AC312" s="1">
        <f>(Table2[[#This Row],[Close Price]]/Table2[[#This Row],[Day Low]])-1</f>
        <v>1.8551563920406799E-2</v>
      </c>
      <c r="AD312" s="1">
        <f>(Table2[[#This Row],[Day High]]/Table2[[#This Row],[Close Price]])-1</f>
        <v>4.2311252148619083E-3</v>
      </c>
      <c r="AE312" s="1">
        <f>(Table2[[#This Row],[Close Price]]/Table2[[#This Row],[Current Week Low]])-1</f>
        <v>3.4716284160481559E-2</v>
      </c>
      <c r="AF312" s="1">
        <f>(Table2[[#This Row],[Current Week High]]/Table2[[#This Row],[Close Price]])-1</f>
        <v>3.6559566309665614E-2</v>
      </c>
      <c r="AG312" s="1">
        <f>(Table2[[#This Row],[Close Price]]/Table2[[#This Row],[Current Month Low]])-1</f>
        <v>0.12745974955277273</v>
      </c>
      <c r="AH312" s="1">
        <f>(Table2[[#This Row],[Current Month High]]/Table2[[#This Row],[Close Price]])-1</f>
        <v>4.6509321697739026E-2</v>
      </c>
      <c r="AI312">
        <v>9.3448367050112502</v>
      </c>
      <c r="AJ312">
        <v>44.0571428571428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0.18</v>
      </c>
      <c r="AM312" t="s">
        <v>3188</v>
      </c>
      <c r="AN312">
        <v>2.2400000000000002</v>
      </c>
      <c r="AO312" t="s">
        <v>3188</v>
      </c>
      <c r="AQ312">
        <f>(Table2[[#This Row],[Sharpe Ratio]]-AVERAGE(Table2[Sharpe Ratio]))/_xlfn.STDEV.P(Table2[Sharpe Ratio])</f>
        <v>-0.698405448893197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-0.53416914084543488</v>
      </c>
      <c r="AS312">
        <f>_xlfn.RANK.AVG(Table2[[#This Row],[1Y Return vs Nifty Z-Score]],Table2[1Y Return vs Nifty Z-Score])</f>
        <v>315</v>
      </c>
      <c r="AT312">
        <f>_xlfn.RANK.AVG(Table2[[#This Row],[6M Return vs Nifty Z-Score]],Table2[6M Return vs Nifty Z-Score])</f>
        <v>146</v>
      </c>
      <c r="AU312">
        <f>_xlfn.RANK.AVG(Table2[[#This Row],[Sharpe Ratio Z-Score]],Table2[Sharpe Ratio Z-Score])</f>
        <v>538</v>
      </c>
      <c r="AV312">
        <f>(Table2[[#This Row],[Rank 1Y]]+Table2[[#This Row],[Rank 6M]]+Table2[[#This Row],[Rank Sharpe]])/3</f>
        <v>333</v>
      </c>
    </row>
    <row r="313" spans="1:48" x14ac:dyDescent="0.3">
      <c r="A313" t="s">
        <v>589</v>
      </c>
      <c r="B313" t="s">
        <v>590</v>
      </c>
      <c r="C313" t="s">
        <v>573</v>
      </c>
      <c r="D313" t="s">
        <v>573</v>
      </c>
      <c r="E313">
        <v>33456.75432</v>
      </c>
      <c r="F313">
        <v>978.8</v>
      </c>
      <c r="G313">
        <v>-7.9865143936389602</v>
      </c>
      <c r="H313">
        <f>(Table2[[#This Row],[1Y Return vs Nifty]]-AVERAGE(Table2[1Y Return vs Nifty]))/_xlfn.STDEV.P(Table2[1Y Return vs Nifty])</f>
        <v>-0.4981321609135016</v>
      </c>
      <c r="I313">
        <v>6.5220255274437999</v>
      </c>
      <c r="J313">
        <f>(Table2[[#This Row],[1M Return vs Nifty]]-AVERAGE(Table2[1M Return vs Nifty]))/_xlfn.STDEV.P(Table2[1M Return vs Nifty])</f>
        <v>0.28926452309385048</v>
      </c>
      <c r="K313">
        <v>16.984397121847401</v>
      </c>
      <c r="L313">
        <f>(Table2[[#This Row],[6M Return vs Nifty]]-AVERAGE(Table2[6M Return vs Nifty]))/_xlfn.STDEV.P(Table2[6M Return vs Nifty])</f>
        <v>0.36712624580137571</v>
      </c>
      <c r="M313">
        <v>0.49216786381465</v>
      </c>
      <c r="N313">
        <f>(Table2[[#This Row],[1W Return vs Nifty]]-AVERAGE(Table2[1W Return vs Nifty]))/_xlfn.STDEV.P(Table2[1W Return vs Nifty])</f>
        <v>-0.65064596938405694</v>
      </c>
      <c r="O313">
        <v>933.14</v>
      </c>
      <c r="P313">
        <v>920.97866697121299</v>
      </c>
      <c r="Q313">
        <v>864.09179225608204</v>
      </c>
      <c r="R313">
        <v>68.518227508768405</v>
      </c>
      <c r="S313" s="1">
        <f>(Table2[[#This Row],[Close Price]]-Table2[[#This Row],[20D EMA]])/Table2[[#This Row],[20D EMA]]</f>
        <v>4.8931564395481887E-2</v>
      </c>
      <c r="T313" s="1">
        <f>(Table2[[#This Row],[Close Price]]-Table2[[#This Row],[50D EMA]])/Table2[[#This Row],[50D EMA]]</f>
        <v>6.2782489000469205E-2</v>
      </c>
      <c r="U313" s="1">
        <f>(Table2[[#This Row],[Close Price]]-Table2[[#This Row],[200D EMA]])/Table2[[#This Row],[200D EMA]]</f>
        <v>0.13275002583281453</v>
      </c>
      <c r="V313">
        <v>0.55511166308420701</v>
      </c>
      <c r="W313">
        <v>940</v>
      </c>
      <c r="X313">
        <v>985</v>
      </c>
      <c r="Y313">
        <v>923</v>
      </c>
      <c r="Z313">
        <v>985</v>
      </c>
      <c r="AA313">
        <v>871.4</v>
      </c>
      <c r="AB313">
        <v>985</v>
      </c>
      <c r="AC313" s="1">
        <f>(Table2[[#This Row],[Close Price]]/Table2[[#This Row],[Day Low]])-1</f>
        <v>4.1276595744680789E-2</v>
      </c>
      <c r="AD313" s="1">
        <f>(Table2[[#This Row],[Day High]]/Table2[[#This Row],[Close Price]])-1</f>
        <v>6.3342868818963005E-3</v>
      </c>
      <c r="AE313" s="1">
        <f>(Table2[[#This Row],[Close Price]]/Table2[[#This Row],[Current Week Low]])-1</f>
        <v>6.0455037919826538E-2</v>
      </c>
      <c r="AF313" s="1">
        <f>(Table2[[#This Row],[Current Week High]]/Table2[[#This Row],[Close Price]])-1</f>
        <v>6.3342868818963005E-3</v>
      </c>
      <c r="AG313" s="1">
        <f>(Table2[[#This Row],[Close Price]]/Table2[[#This Row],[Current Month Low]])-1</f>
        <v>0.12324994262106959</v>
      </c>
      <c r="AH313" s="1">
        <f>(Table2[[#This Row],[Current Month High]]/Table2[[#This Row],[Close Price]])-1</f>
        <v>6.3342868818963005E-3</v>
      </c>
      <c r="AI313">
        <v>7.5807110747854596</v>
      </c>
      <c r="AJ313">
        <v>37.8591549295774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0.23</v>
      </c>
      <c r="AM313" t="s">
        <v>3188</v>
      </c>
      <c r="AN313">
        <v>5.22</v>
      </c>
      <c r="AO313" t="s">
        <v>3188</v>
      </c>
      <c r="AP313">
        <v>6.909784269798E-2</v>
      </c>
      <c r="AQ313">
        <f>(Table2[[#This Row],[Sharpe Ratio]]-AVERAGE(Table2[Sharpe Ratio]))/_xlfn.STDEV.P(Table2[Sharpe Ratio])</f>
        <v>0.10311308299817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-0.38927427840416234</v>
      </c>
      <c r="AS313">
        <f>_xlfn.RANK.AVG(Table2[[#This Row],[1Y Return vs Nifty Z-Score]],Table2[1Y Return vs Nifty Z-Score])</f>
        <v>485</v>
      </c>
      <c r="AT313">
        <f>_xlfn.RANK.AVG(Table2[[#This Row],[6M Return vs Nifty Z-Score]],Table2[6M Return vs Nifty Z-Score])</f>
        <v>196</v>
      </c>
      <c r="AU313">
        <f>_xlfn.RANK.AVG(Table2[[#This Row],[Sharpe Ratio Z-Score]],Table2[Sharpe Ratio Z-Score])</f>
        <v>320</v>
      </c>
      <c r="AV313">
        <f>(Table2[[#This Row],[Rank 1Y]]+Table2[[#This Row],[Rank 6M]]+Table2[[#This Row],[Rank Sharpe]])/3</f>
        <v>333.66666666666669</v>
      </c>
    </row>
    <row r="314" spans="1:48" x14ac:dyDescent="0.3">
      <c r="A314" t="s">
        <v>529</v>
      </c>
      <c r="B314" t="s">
        <v>530</v>
      </c>
      <c r="C314" t="s">
        <v>3146</v>
      </c>
      <c r="D314" t="s">
        <v>51</v>
      </c>
      <c r="E314">
        <v>39135.144147589999</v>
      </c>
      <c r="F314">
        <v>1542.55</v>
      </c>
      <c r="G314">
        <v>14.9113051792291</v>
      </c>
      <c r="H314">
        <f>(Table2[[#This Row],[1Y Return vs Nifty]]-AVERAGE(Table2[1Y Return vs Nifty]))/_xlfn.STDEV.P(Table2[1Y Return vs Nifty])</f>
        <v>-5.4768318587481775E-2</v>
      </c>
      <c r="I314">
        <v>-4.1154447325255603</v>
      </c>
      <c r="J314">
        <f>(Table2[[#This Row],[1M Return vs Nifty]]-AVERAGE(Table2[1M Return vs Nifty]))/_xlfn.STDEV.P(Table2[1M Return vs Nifty])</f>
        <v>-0.75862157859920687</v>
      </c>
      <c r="K314">
        <v>10.6418661629877</v>
      </c>
      <c r="L314">
        <f>(Table2[[#This Row],[6M Return vs Nifty]]-AVERAGE(Table2[6M Return vs Nifty]))/_xlfn.STDEV.P(Table2[6M Return vs Nifty])</f>
        <v>0.15983599681001476</v>
      </c>
      <c r="M314">
        <v>-4.9733674071411604</v>
      </c>
      <c r="N314">
        <f>(Table2[[#This Row],[1W Return vs Nifty]]-AVERAGE(Table2[1W Return vs Nifty]))/_xlfn.STDEV.P(Table2[1W Return vs Nifty])</f>
        <v>-1.7069214363912542</v>
      </c>
      <c r="O314">
        <v>1560.1</v>
      </c>
      <c r="P314">
        <v>1535.8585372817899</v>
      </c>
      <c r="Q314">
        <v>1353.3700407342601</v>
      </c>
      <c r="R314">
        <v>45.366171903648201</v>
      </c>
      <c r="S314" s="1">
        <f>(Table2[[#This Row],[Close Price]]-Table2[[#This Row],[20D EMA]])/Table2[[#This Row],[20D EMA]]</f>
        <v>-1.1249278892378665E-2</v>
      </c>
      <c r="T314" s="1">
        <f>(Table2[[#This Row],[Close Price]]-Table2[[#This Row],[50D EMA]])/Table2[[#This Row],[50D EMA]]</f>
        <v>4.3568222956606164E-3</v>
      </c>
      <c r="U314" s="1">
        <f>(Table2[[#This Row],[Close Price]]-Table2[[#This Row],[200D EMA]])/Table2[[#This Row],[200D EMA]]</f>
        <v>0.13978435577242554</v>
      </c>
      <c r="V314">
        <v>1.02215300558986</v>
      </c>
      <c r="W314">
        <v>1514.55</v>
      </c>
      <c r="X314">
        <v>1545.25</v>
      </c>
      <c r="Y314">
        <v>1503.55</v>
      </c>
      <c r="Z314">
        <v>1621.8</v>
      </c>
      <c r="AA314">
        <v>1489.25</v>
      </c>
      <c r="AB314">
        <v>1621.8</v>
      </c>
      <c r="AC314" s="1">
        <f>(Table2[[#This Row],[Close Price]]/Table2[[#This Row],[Day Low]])-1</f>
        <v>1.8487339473771014E-2</v>
      </c>
      <c r="AD314" s="1">
        <f>(Table2[[#This Row],[Day High]]/Table2[[#This Row],[Close Price]])-1</f>
        <v>1.7503484489969079E-3</v>
      </c>
      <c r="AE314" s="1">
        <f>(Table2[[#This Row],[Close Price]]/Table2[[#This Row],[Current Week Low]])-1</f>
        <v>2.5938611951714208E-2</v>
      </c>
      <c r="AF314" s="1">
        <f>(Table2[[#This Row],[Current Week High]]/Table2[[#This Row],[Close Price]])-1</f>
        <v>5.1375968364072433E-2</v>
      </c>
      <c r="AG314" s="1">
        <f>(Table2[[#This Row],[Close Price]]/Table2[[#This Row],[Current Month Low]])-1</f>
        <v>3.5789827094174997E-2</v>
      </c>
      <c r="AH314" s="1">
        <f>(Table2[[#This Row],[Current Month High]]/Table2[[#This Row],[Close Price]])-1</f>
        <v>5.1375968364072433E-2</v>
      </c>
      <c r="AI314">
        <v>10.7678843473469</v>
      </c>
      <c r="AJ314">
        <v>48.179634966378401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0.12</v>
      </c>
      <c r="AM314" t="s">
        <v>3188</v>
      </c>
      <c r="AN314">
        <v>0.73</v>
      </c>
      <c r="AO314" t="s">
        <v>3188</v>
      </c>
      <c r="AP314">
        <v>3.0099371393231E-2</v>
      </c>
      <c r="AQ314">
        <f>(Table2[[#This Row],[Sharpe Ratio]]-AVERAGE(Table2[Sharpe Ratio]))/_xlfn.STDEV.P(Table2[Sharpe Ratio])</f>
        <v>-0.34925990356257852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-2.7097352403305068</v>
      </c>
      <c r="AS314">
        <f>_xlfn.RANK.AVG(Table2[[#This Row],[1Y Return vs Nifty Z-Score]],Table2[1Y Return vs Nifty Z-Score])</f>
        <v>320</v>
      </c>
      <c r="AT314">
        <f>_xlfn.RANK.AVG(Table2[[#This Row],[6M Return vs Nifty Z-Score]],Table2[6M Return vs Nifty Z-Score])</f>
        <v>246</v>
      </c>
      <c r="AU314">
        <f>_xlfn.RANK.AVG(Table2[[#This Row],[Sharpe Ratio Z-Score]],Table2[Sharpe Ratio Z-Score])</f>
        <v>435</v>
      </c>
      <c r="AV314">
        <f>(Table2[[#This Row],[Rank 1Y]]+Table2[[#This Row],[Rank 6M]]+Table2[[#This Row],[Rank Sharpe]])/3</f>
        <v>333.66666666666669</v>
      </c>
    </row>
    <row r="315" spans="1:48" x14ac:dyDescent="0.3">
      <c r="A315" t="s">
        <v>1868</v>
      </c>
      <c r="B315" t="s">
        <v>1869</v>
      </c>
      <c r="C315" t="s">
        <v>3147</v>
      </c>
      <c r="D315" t="s">
        <v>213</v>
      </c>
      <c r="E315">
        <v>4085.0626649999999</v>
      </c>
      <c r="F315">
        <v>626.20000000000005</v>
      </c>
      <c r="G315">
        <v>26.253934451988499</v>
      </c>
      <c r="H315">
        <f>(Table2[[#This Row],[1Y Return vs Nifty]]-AVERAGE(Table2[1Y Return vs Nifty]))/_xlfn.STDEV.P(Table2[1Y Return vs Nifty])</f>
        <v>0.16485572379990002</v>
      </c>
      <c r="I315">
        <v>2.1625875023657701</v>
      </c>
      <c r="J315">
        <f>(Table2[[#This Row],[1M Return vs Nifty]]-AVERAGE(Table2[1M Return vs Nifty]))/_xlfn.STDEV.P(Table2[1M Return vs Nifty])</f>
        <v>-0.14017917038112945</v>
      </c>
      <c r="K315">
        <v>-1.7228748738733599</v>
      </c>
      <c r="L315">
        <f>(Table2[[#This Row],[6M Return vs Nifty]]-AVERAGE(Table2[6M Return vs Nifty]))/_xlfn.STDEV.P(Table2[6M Return vs Nifty])</f>
        <v>-0.24427558969541963</v>
      </c>
      <c r="M315">
        <v>1.9617465933568701</v>
      </c>
      <c r="N315">
        <f>(Table2[[#This Row],[1W Return vs Nifty]]-AVERAGE(Table2[1W Return vs Nifty]))/_xlfn.STDEV.P(Table2[1W Return vs Nifty])</f>
        <v>-0.36663353841504231</v>
      </c>
      <c r="O315">
        <v>630.26</v>
      </c>
      <c r="P315">
        <v>658.56089854618301</v>
      </c>
      <c r="Q315">
        <v>639.47647528422397</v>
      </c>
      <c r="R315">
        <v>51.410614535127003</v>
      </c>
      <c r="S315" s="1">
        <f>(Table2[[#This Row],[Close Price]]-Table2[[#This Row],[20D EMA]])/Table2[[#This Row],[20D EMA]]</f>
        <v>-6.4417859296162627E-3</v>
      </c>
      <c r="T315" s="1">
        <f>(Table2[[#This Row],[Close Price]]-Table2[[#This Row],[50D EMA]])/Table2[[#This Row],[50D EMA]]</f>
        <v>-4.9138809512714467E-2</v>
      </c>
      <c r="U315" s="1">
        <f>(Table2[[#This Row],[Close Price]]-Table2[[#This Row],[200D EMA]])/Table2[[#This Row],[200D EMA]]</f>
        <v>-2.0761475671678166E-2</v>
      </c>
      <c r="V315">
        <v>0.455744489428699</v>
      </c>
      <c r="W315">
        <v>619.15</v>
      </c>
      <c r="X315">
        <v>631.85</v>
      </c>
      <c r="Y315">
        <v>609.65</v>
      </c>
      <c r="Z315">
        <v>634.65</v>
      </c>
      <c r="AA315">
        <v>595</v>
      </c>
      <c r="AB315">
        <v>725</v>
      </c>
      <c r="AC315" s="1">
        <f>(Table2[[#This Row],[Close Price]]/Table2[[#This Row],[Day Low]])-1</f>
        <v>1.1386578373576706E-2</v>
      </c>
      <c r="AD315" s="1">
        <f>(Table2[[#This Row],[Day High]]/Table2[[#This Row],[Close Price]])-1</f>
        <v>9.0226764611944787E-3</v>
      </c>
      <c r="AE315" s="1">
        <f>(Table2[[#This Row],[Close Price]]/Table2[[#This Row],[Current Week Low]])-1</f>
        <v>2.7146723529894334E-2</v>
      </c>
      <c r="AF315" s="1">
        <f>(Table2[[#This Row],[Current Week High]]/Table2[[#This Row],[Close Price]])-1</f>
        <v>1.3494091344618209E-2</v>
      </c>
      <c r="AG315" s="1">
        <f>(Table2[[#This Row],[Close Price]]/Table2[[#This Row],[Current Month Low]])-1</f>
        <v>5.2436974789916047E-2</v>
      </c>
      <c r="AH315" s="1">
        <f>(Table2[[#This Row],[Current Month High]]/Table2[[#This Row],[Close Price]])-1</f>
        <v>0.15777706802938352</v>
      </c>
      <c r="AI315">
        <v>32.130309805174001</v>
      </c>
      <c r="AJ315">
        <v>47.688679245282998</v>
      </c>
      <c r="AK315" t="str">
        <f>IF(AND(Table2[[#This Row],[20D EMA]]&gt;Table2[[#This Row],[50D EMA]],Table2[[#This Row],[50D EMA]]&gt;Table2[[#This Row],[200D EMA]]),"Uptrend","Downtrend/NoTrend")</f>
        <v>Downtrend/NoTrend</v>
      </c>
      <c r="AL315">
        <v>-0.12</v>
      </c>
      <c r="AM315" t="s">
        <v>3189</v>
      </c>
      <c r="AN315">
        <v>-1.64</v>
      </c>
      <c r="AO315" t="s">
        <v>3189</v>
      </c>
      <c r="AP315">
        <v>5.6688281181647003E-2</v>
      </c>
      <c r="AQ315">
        <f>(Table2[[#This Row],[Sharpe Ratio]]-AVERAGE(Table2[Sharpe Ratio]))/_xlfn.STDEV.P(Table2[Sharpe Ratio])</f>
        <v>-4.0834877453533126E-2</v>
      </c>
      <c r="AR3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5">
        <f>_xlfn.RANK.AVG(Table2[[#This Row],[1Y Return vs Nifty Z-Score]],Table2[1Y Return vs Nifty Z-Score])</f>
        <v>254</v>
      </c>
      <c r="AT315">
        <f>_xlfn.RANK.AVG(Table2[[#This Row],[6M Return vs Nifty Z-Score]],Table2[6M Return vs Nifty Z-Score])</f>
        <v>382</v>
      </c>
      <c r="AU315">
        <f>_xlfn.RANK.AVG(Table2[[#This Row],[Sharpe Ratio Z-Score]],Table2[Sharpe Ratio Z-Score])</f>
        <v>365</v>
      </c>
      <c r="AV315">
        <f>(Table2[[#This Row],[Rank 1Y]]+Table2[[#This Row],[Rank 6M]]+Table2[[#This Row],[Rank Sharpe]])/3</f>
        <v>333.66666666666669</v>
      </c>
    </row>
    <row r="316" spans="1:48" x14ac:dyDescent="0.3">
      <c r="A316" t="s">
        <v>1136</v>
      </c>
      <c r="B316" t="s">
        <v>1137</v>
      </c>
      <c r="C316" t="s">
        <v>3153</v>
      </c>
      <c r="D316" t="s">
        <v>447</v>
      </c>
      <c r="E316">
        <v>10940.22134787</v>
      </c>
      <c r="F316">
        <v>234.87</v>
      </c>
      <c r="G316">
        <v>46.799243125021498</v>
      </c>
      <c r="H316">
        <f>(Table2[[#This Row],[1Y Return vs Nifty]]-AVERAGE(Table2[1Y Return vs Nifty]))/_xlfn.STDEV.P(Table2[1Y Return vs Nifty])</f>
        <v>0.56266857956383676</v>
      </c>
      <c r="I316">
        <v>15.0002842453921</v>
      </c>
      <c r="J316">
        <f>(Table2[[#This Row],[1M Return vs Nifty]]-AVERAGE(Table2[1M Return vs Nifty]))/_xlfn.STDEV.P(Table2[1M Return vs Nifty])</f>
        <v>1.1244489475832884</v>
      </c>
      <c r="K316">
        <v>-12.6292043777489</v>
      </c>
      <c r="L316">
        <f>(Table2[[#This Row],[6M Return vs Nifty]]-AVERAGE(Table2[6M Return vs Nifty]))/_xlfn.STDEV.P(Table2[6M Return vs Nifty])</f>
        <v>-0.60072253068861625</v>
      </c>
      <c r="M316">
        <v>12.4178900210111</v>
      </c>
      <c r="N316">
        <f>(Table2[[#This Row],[1W Return vs Nifty]]-AVERAGE(Table2[1W Return vs Nifty]))/_xlfn.STDEV.P(Table2[1W Return vs Nifty])</f>
        <v>1.654132449654089</v>
      </c>
      <c r="O316">
        <v>222.78</v>
      </c>
      <c r="P316">
        <v>230.74488429061299</v>
      </c>
      <c r="Q316">
        <v>230.160581307743</v>
      </c>
      <c r="R316">
        <v>69.5514673545254</v>
      </c>
      <c r="S316" s="1">
        <f>(Table2[[#This Row],[Close Price]]-Table2[[#This Row],[20D EMA]])/Table2[[#This Row],[20D EMA]]</f>
        <v>5.4268785348774592E-2</v>
      </c>
      <c r="T316" s="1">
        <f>(Table2[[#This Row],[Close Price]]-Table2[[#This Row],[50D EMA]])/Table2[[#This Row],[50D EMA]]</f>
        <v>1.7877387496884292E-2</v>
      </c>
      <c r="U316" s="1">
        <f>(Table2[[#This Row],[Close Price]]-Table2[[#This Row],[200D EMA]])/Table2[[#This Row],[200D EMA]]</f>
        <v>2.04614476792624E-2</v>
      </c>
      <c r="V316">
        <v>1.1202698121532499</v>
      </c>
      <c r="W316">
        <v>230.21</v>
      </c>
      <c r="X316">
        <v>237</v>
      </c>
      <c r="Y316">
        <v>221.01</v>
      </c>
      <c r="Z316">
        <v>239.13</v>
      </c>
      <c r="AA316">
        <v>203.65</v>
      </c>
      <c r="AB316">
        <v>243.65</v>
      </c>
      <c r="AC316" s="1">
        <f>(Table2[[#This Row],[Close Price]]/Table2[[#This Row],[Day Low]])-1</f>
        <v>2.0242387385430716E-2</v>
      </c>
      <c r="AD316" s="1">
        <f>(Table2[[#This Row],[Day High]]/Table2[[#This Row],[Close Price]])-1</f>
        <v>9.0688465959891662E-3</v>
      </c>
      <c r="AE316" s="1">
        <f>(Table2[[#This Row],[Close Price]]/Table2[[#This Row],[Current Week Low]])-1</f>
        <v>6.2712094475363189E-2</v>
      </c>
      <c r="AF316" s="1">
        <f>(Table2[[#This Row],[Current Week High]]/Table2[[#This Row],[Close Price]])-1</f>
        <v>1.8137693191978554E-2</v>
      </c>
      <c r="AG316" s="1">
        <f>(Table2[[#This Row],[Close Price]]/Table2[[#This Row],[Current Month Low]])-1</f>
        <v>0.15330223422538669</v>
      </c>
      <c r="AH316" s="1">
        <f>(Table2[[#This Row],[Current Month High]]/Table2[[#This Row],[Close Price]])-1</f>
        <v>3.738238174309183E-2</v>
      </c>
      <c r="AI316">
        <v>63.579852684463702</v>
      </c>
      <c r="AJ316">
        <v>71.001092100473201</v>
      </c>
      <c r="AK316" t="str">
        <f>IF(AND(Table2[[#This Row],[20D EMA]]&gt;Table2[[#This Row],[50D EMA]],Table2[[#This Row],[50D EMA]]&gt;Table2[[#This Row],[200D EMA]]),"Uptrend","Downtrend/NoTrend")</f>
        <v>Downtrend/NoTrend</v>
      </c>
      <c r="AL316">
        <v>-0.02</v>
      </c>
      <c r="AM316" t="s">
        <v>3189</v>
      </c>
      <c r="AN316">
        <v>3.32</v>
      </c>
      <c r="AO316" t="s">
        <v>3188</v>
      </c>
      <c r="AP316">
        <v>6.8458434520042993E-2</v>
      </c>
      <c r="AQ316">
        <f>(Table2[[#This Row],[Sharpe Ratio]]-AVERAGE(Table2[Sharpe Ratio]))/_xlfn.STDEV.P(Table2[Sharpe Ratio])</f>
        <v>9.5696100295837597E-2</v>
      </c>
      <c r="AR3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6">
        <f>_xlfn.RANK.AVG(Table2[[#This Row],[1Y Return vs Nifty Z-Score]],Table2[1Y Return vs Nifty Z-Score])</f>
        <v>151</v>
      </c>
      <c r="AT316">
        <f>_xlfn.RANK.AVG(Table2[[#This Row],[6M Return vs Nifty Z-Score]],Table2[6M Return vs Nifty Z-Score])</f>
        <v>533</v>
      </c>
      <c r="AU316">
        <f>_xlfn.RANK.AVG(Table2[[#This Row],[Sharpe Ratio Z-Score]],Table2[Sharpe Ratio Z-Score])</f>
        <v>321</v>
      </c>
      <c r="AV316">
        <f>(Table2[[#This Row],[Rank 1Y]]+Table2[[#This Row],[Rank 6M]]+Table2[[#This Row],[Rank Sharpe]])/3</f>
        <v>335</v>
      </c>
    </row>
    <row r="317" spans="1:48" x14ac:dyDescent="0.3">
      <c r="A317" t="s">
        <v>1078</v>
      </c>
      <c r="B317" t="s">
        <v>1079</v>
      </c>
      <c r="C317" t="s">
        <v>3147</v>
      </c>
      <c r="D317" t="s">
        <v>269</v>
      </c>
      <c r="E317">
        <v>12164.67743919</v>
      </c>
      <c r="F317">
        <v>5099.3</v>
      </c>
      <c r="G317">
        <v>-18.5391045990187</v>
      </c>
      <c r="H317">
        <f>(Table2[[#This Row],[1Y Return vs Nifty]]-AVERAGE(Table2[1Y Return vs Nifty]))/_xlfn.STDEV.P(Table2[1Y Return vs Nifty])</f>
        <v>-0.70245890587103754</v>
      </c>
      <c r="I317">
        <v>2.7470722864703698</v>
      </c>
      <c r="J317">
        <f>(Table2[[#This Row],[1M Return vs Nifty]]-AVERAGE(Table2[1M Return vs Nifty]))/_xlfn.STDEV.P(Table2[1M Return vs Nifty])</f>
        <v>-8.2602183847111044E-2</v>
      </c>
      <c r="K317">
        <v>15.409105803474</v>
      </c>
      <c r="L317">
        <f>(Table2[[#This Row],[6M Return vs Nifty]]-AVERAGE(Table2[6M Return vs Nifty]))/_xlfn.STDEV.P(Table2[6M Return vs Nifty])</f>
        <v>0.31564166784067793</v>
      </c>
      <c r="M317">
        <v>0.403547071608298</v>
      </c>
      <c r="N317">
        <f>(Table2[[#This Row],[1W Return vs Nifty]]-AVERAGE(Table2[1W Return vs Nifty]))/_xlfn.STDEV.P(Table2[1W Return vs Nifty])</f>
        <v>-0.66777292292724433</v>
      </c>
      <c r="O317">
        <v>5097.9399999999996</v>
      </c>
      <c r="P317">
        <v>5370.79022623521</v>
      </c>
      <c r="Q317">
        <v>5192.2826918210003</v>
      </c>
      <c r="R317">
        <v>54.239945268158102</v>
      </c>
      <c r="S317" s="1">
        <f>(Table2[[#This Row],[Close Price]]-Table2[[#This Row],[20D EMA]])/Table2[[#This Row],[20D EMA]]</f>
        <v>2.6677442261003112E-4</v>
      </c>
      <c r="T317" s="1">
        <f>(Table2[[#This Row],[Close Price]]-Table2[[#This Row],[50D EMA]])/Table2[[#This Row],[50D EMA]]</f>
        <v>-5.054940051634034E-2</v>
      </c>
      <c r="U317" s="1">
        <f>(Table2[[#This Row],[Close Price]]-Table2[[#This Row],[200D EMA]])/Table2[[#This Row],[200D EMA]]</f>
        <v>-1.7907863908771478E-2</v>
      </c>
      <c r="V317">
        <v>0.81427259932096496</v>
      </c>
      <c r="W317">
        <v>4955.1499999999996</v>
      </c>
      <c r="X317">
        <v>5125.5</v>
      </c>
      <c r="Y317">
        <v>4952.6000000000004</v>
      </c>
      <c r="Z317">
        <v>5398.2</v>
      </c>
      <c r="AA317">
        <v>4602.3999999999996</v>
      </c>
      <c r="AB317">
        <v>5398.2</v>
      </c>
      <c r="AC317" s="1">
        <f>(Table2[[#This Row],[Close Price]]/Table2[[#This Row],[Day Low]])-1</f>
        <v>2.9090945783679656E-2</v>
      </c>
      <c r="AD317" s="1">
        <f>(Table2[[#This Row],[Day High]]/Table2[[#This Row],[Close Price]])-1</f>
        <v>5.1379601121721574E-3</v>
      </c>
      <c r="AE317" s="1">
        <f>(Table2[[#This Row],[Close Price]]/Table2[[#This Row],[Current Week Low]])-1</f>
        <v>2.9620805233614655E-2</v>
      </c>
      <c r="AF317" s="1">
        <f>(Table2[[#This Row],[Current Week High]]/Table2[[#This Row],[Close Price]])-1</f>
        <v>5.8615888455278098E-2</v>
      </c>
      <c r="AG317" s="1">
        <f>(Table2[[#This Row],[Close Price]]/Table2[[#This Row],[Current Month Low]])-1</f>
        <v>0.10796540935164267</v>
      </c>
      <c r="AH317" s="1">
        <f>(Table2[[#This Row],[Current Month High]]/Table2[[#This Row],[Close Price]])-1</f>
        <v>5.8615888455278098E-2</v>
      </c>
      <c r="AI317">
        <v>39.6515207969721</v>
      </c>
      <c r="AJ317">
        <v>34.828994857286297</v>
      </c>
      <c r="AK317" t="str">
        <f>IF(AND(Table2[[#This Row],[20D EMA]]&gt;Table2[[#This Row],[50D EMA]],Table2[[#This Row],[50D EMA]]&gt;Table2[[#This Row],[200D EMA]]),"Uptrend","Downtrend/NoTrend")</f>
        <v>Downtrend/NoTrend</v>
      </c>
      <c r="AL317">
        <v>-0.06</v>
      </c>
      <c r="AM317" t="s">
        <v>3189</v>
      </c>
      <c r="AN317">
        <v>2.64</v>
      </c>
      <c r="AO317" t="s">
        <v>3188</v>
      </c>
      <c r="AP317">
        <v>9.7173966053926003E-2</v>
      </c>
      <c r="AQ317">
        <f>(Table2[[#This Row],[Sharpe Ratio]]-AVERAGE(Table2[Sharpe Ratio]))/_xlfn.STDEV.P(Table2[Sharpe Ratio])</f>
        <v>0.42878943257422741</v>
      </c>
      <c r="AR3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7">
        <f>_xlfn.RANK.AVG(Table2[[#This Row],[1Y Return vs Nifty Z-Score]],Table2[1Y Return vs Nifty Z-Score])</f>
        <v>560</v>
      </c>
      <c r="AT317">
        <f>_xlfn.RANK.AVG(Table2[[#This Row],[6M Return vs Nifty Z-Score]],Table2[6M Return vs Nifty Z-Score])</f>
        <v>208</v>
      </c>
      <c r="AU317">
        <f>_xlfn.RANK.AVG(Table2[[#This Row],[Sharpe Ratio Z-Score]],Table2[Sharpe Ratio Z-Score])</f>
        <v>240</v>
      </c>
      <c r="AV317">
        <f>(Table2[[#This Row],[Rank 1Y]]+Table2[[#This Row],[Rank 6M]]+Table2[[#This Row],[Rank Sharpe]])/3</f>
        <v>336</v>
      </c>
    </row>
    <row r="318" spans="1:48" x14ac:dyDescent="0.3">
      <c r="A318" t="s">
        <v>1363</v>
      </c>
      <c r="B318" t="s">
        <v>1364</v>
      </c>
      <c r="C318" t="s">
        <v>3146</v>
      </c>
      <c r="D318" t="s">
        <v>51</v>
      </c>
      <c r="E318">
        <v>8330.9919982800002</v>
      </c>
      <c r="F318">
        <v>511.7</v>
      </c>
      <c r="G318">
        <v>9.8239942765366095</v>
      </c>
      <c r="H318">
        <f>(Table2[[#This Row],[1Y Return vs Nifty]]-AVERAGE(Table2[1Y Return vs Nifty]))/_xlfn.STDEV.P(Table2[1Y Return vs Nifty])</f>
        <v>-0.15327244478810059</v>
      </c>
      <c r="I318">
        <v>0.85248438461404996</v>
      </c>
      <c r="J318">
        <f>(Table2[[#This Row],[1M Return vs Nifty]]-AVERAGE(Table2[1M Return vs Nifty]))/_xlfn.STDEV.P(Table2[1M Return vs Nifty])</f>
        <v>-0.26923606222909074</v>
      </c>
      <c r="K318">
        <v>3.7369509979121598</v>
      </c>
      <c r="L318">
        <f>(Table2[[#This Row],[6M Return vs Nifty]]-AVERAGE(Table2[6M Return vs Nifty]))/_xlfn.STDEV.P(Table2[6M Return vs Nifty])</f>
        <v>-6.5834416644311458E-2</v>
      </c>
      <c r="M318">
        <v>6.7199231535412904</v>
      </c>
      <c r="N318">
        <f>(Table2[[#This Row],[1W Return vs Nifty]]-AVERAGE(Table2[1W Return vs Nifty]))/_xlfn.STDEV.P(Table2[1W Return vs Nifty])</f>
        <v>0.55293699201766344</v>
      </c>
      <c r="O318">
        <v>510.38</v>
      </c>
      <c r="P318">
        <v>520.09933490558001</v>
      </c>
      <c r="Q318">
        <v>487.95432701980098</v>
      </c>
      <c r="R318">
        <v>55.323465101069203</v>
      </c>
      <c r="S318" s="1">
        <f>(Table2[[#This Row],[Close Price]]-Table2[[#This Row],[20D EMA]])/Table2[[#This Row],[20D EMA]]</f>
        <v>2.586308240918518E-3</v>
      </c>
      <c r="T318" s="1">
        <f>(Table2[[#This Row],[Close Price]]-Table2[[#This Row],[50D EMA]])/Table2[[#This Row],[50D EMA]]</f>
        <v>-1.6149482112113936E-2</v>
      </c>
      <c r="U318" s="1">
        <f>(Table2[[#This Row],[Close Price]]-Table2[[#This Row],[200D EMA]])/Table2[[#This Row],[200D EMA]]</f>
        <v>4.8663720486354894E-2</v>
      </c>
      <c r="V318">
        <v>0.107692817957665</v>
      </c>
      <c r="W318">
        <v>510.3</v>
      </c>
      <c r="X318">
        <v>523.79999999999995</v>
      </c>
      <c r="Y318">
        <v>490.25</v>
      </c>
      <c r="Z318">
        <v>523.79999999999995</v>
      </c>
      <c r="AA318">
        <v>478.25</v>
      </c>
      <c r="AB318">
        <v>556</v>
      </c>
      <c r="AC318" s="1">
        <f>(Table2[[#This Row],[Close Price]]/Table2[[#This Row],[Day Low]])-1</f>
        <v>2.7434842249656199E-3</v>
      </c>
      <c r="AD318" s="1">
        <f>(Table2[[#This Row],[Day High]]/Table2[[#This Row],[Close Price]])-1</f>
        <v>2.3646667969513313E-2</v>
      </c>
      <c r="AE318" s="1">
        <f>(Table2[[#This Row],[Close Price]]/Table2[[#This Row],[Current Week Low]])-1</f>
        <v>4.3753187149413453E-2</v>
      </c>
      <c r="AF318" s="1">
        <f>(Table2[[#This Row],[Current Week High]]/Table2[[#This Row],[Close Price]])-1</f>
        <v>2.3646667969513313E-2</v>
      </c>
      <c r="AG318" s="1">
        <f>(Table2[[#This Row],[Close Price]]/Table2[[#This Row],[Current Month Low]])-1</f>
        <v>6.9942498693152055E-2</v>
      </c>
      <c r="AH318" s="1">
        <f>(Table2[[#This Row],[Current Month High]]/Table2[[#This Row],[Close Price]])-1</f>
        <v>8.6574164549540811E-2</v>
      </c>
      <c r="AI318">
        <v>28.757084229040402</v>
      </c>
      <c r="AJ318">
        <v>35.298783712321502</v>
      </c>
      <c r="AK318" t="str">
        <f>IF(AND(Table2[[#This Row],[20D EMA]]&gt;Table2[[#This Row],[50D EMA]],Table2[[#This Row],[50D EMA]]&gt;Table2[[#This Row],[200D EMA]]),"Uptrend","Downtrend/NoTrend")</f>
        <v>Downtrend/NoTrend</v>
      </c>
      <c r="AL318">
        <v>-0.08</v>
      </c>
      <c r="AM318" t="s">
        <v>3189</v>
      </c>
      <c r="AN318">
        <v>-0.48</v>
      </c>
      <c r="AO318" t="s">
        <v>3189</v>
      </c>
      <c r="AP318">
        <v>6.0275035603700997E-2</v>
      </c>
      <c r="AQ318">
        <f>(Table2[[#This Row],[Sharpe Ratio]]-AVERAGE(Table2[Sharpe Ratio]))/_xlfn.STDEV.P(Table2[Sharpe Ratio])</f>
        <v>7.7062029239907985E-4</v>
      </c>
      <c r="AR3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8">
        <f>_xlfn.RANK.AVG(Table2[[#This Row],[1Y Return vs Nifty Z-Score]],Table2[1Y Return vs Nifty Z-Score])</f>
        <v>350</v>
      </c>
      <c r="AT318">
        <f>_xlfn.RANK.AVG(Table2[[#This Row],[6M Return vs Nifty Z-Score]],Table2[6M Return vs Nifty Z-Score])</f>
        <v>316</v>
      </c>
      <c r="AU318">
        <f>_xlfn.RANK.AVG(Table2[[#This Row],[Sharpe Ratio Z-Score]],Table2[Sharpe Ratio Z-Score])</f>
        <v>354</v>
      </c>
      <c r="AV318">
        <f>(Table2[[#This Row],[Rank 1Y]]+Table2[[#This Row],[Rank 6M]]+Table2[[#This Row],[Rank Sharpe]])/3</f>
        <v>340</v>
      </c>
    </row>
    <row r="319" spans="1:48" x14ac:dyDescent="0.3">
      <c r="A319" t="s">
        <v>660</v>
      </c>
      <c r="B319" t="s">
        <v>661</v>
      </c>
      <c r="C319" t="s">
        <v>3156</v>
      </c>
      <c r="D319" t="s">
        <v>266</v>
      </c>
      <c r="E319">
        <v>27535.374526439999</v>
      </c>
      <c r="F319">
        <v>551.65</v>
      </c>
      <c r="G319">
        <v>17.969907644039498</v>
      </c>
      <c r="H319">
        <f>(Table2[[#This Row],[1Y Return vs Nifty]]-AVERAGE(Table2[1Y Return vs Nifty]))/_xlfn.STDEV.P(Table2[1Y Return vs Nifty])</f>
        <v>4.4545142517202381E-3</v>
      </c>
      <c r="I319">
        <v>2.5838124844276602</v>
      </c>
      <c r="J319">
        <f>(Table2[[#This Row],[1M Return vs Nifty]]-AVERAGE(Table2[1M Return vs Nifty]))/_xlfn.STDEV.P(Table2[1M Return vs Nifty])</f>
        <v>-9.8684736685778915E-2</v>
      </c>
      <c r="K319">
        <v>6.4027193074630899</v>
      </c>
      <c r="L319">
        <f>(Table2[[#This Row],[6M Return vs Nifty]]-AVERAGE(Table2[6M Return vs Nifty]))/_xlfn.STDEV.P(Table2[6M Return vs Nifty])</f>
        <v>2.1289758266998592E-2</v>
      </c>
      <c r="M319">
        <v>2.99019662521005</v>
      </c>
      <c r="N319">
        <f>(Table2[[#This Row],[1W Return vs Nifty]]-AVERAGE(Table2[1W Return vs Nifty]))/_xlfn.STDEV.P(Table2[1W Return vs Nifty])</f>
        <v>-0.16787413355636543</v>
      </c>
      <c r="O319">
        <v>537.72</v>
      </c>
      <c r="P319">
        <v>538.96540606122903</v>
      </c>
      <c r="Q319">
        <v>494.740886546257</v>
      </c>
      <c r="R319">
        <v>59.449349059809599</v>
      </c>
      <c r="S319" s="1">
        <f>(Table2[[#This Row],[Close Price]]-Table2[[#This Row],[20D EMA]])/Table2[[#This Row],[20D EMA]]</f>
        <v>2.5905675816409932E-2</v>
      </c>
      <c r="T319" s="1">
        <f>(Table2[[#This Row],[Close Price]]-Table2[[#This Row],[50D EMA]])/Table2[[#This Row],[50D EMA]]</f>
        <v>2.3535079981237078E-2</v>
      </c>
      <c r="U319" s="1">
        <f>(Table2[[#This Row],[Close Price]]-Table2[[#This Row],[200D EMA]])/Table2[[#This Row],[200D EMA]]</f>
        <v>0.11502811876135917</v>
      </c>
      <c r="V319">
        <v>0.541497018513309</v>
      </c>
      <c r="W319">
        <v>531.65</v>
      </c>
      <c r="X319">
        <v>554.4</v>
      </c>
      <c r="Y319">
        <v>522</v>
      </c>
      <c r="Z319">
        <v>560.9</v>
      </c>
      <c r="AA319">
        <v>503</v>
      </c>
      <c r="AB319">
        <v>593</v>
      </c>
      <c r="AC319" s="1">
        <f>(Table2[[#This Row],[Close Price]]/Table2[[#This Row],[Day Low]])-1</f>
        <v>3.7618734129596598E-2</v>
      </c>
      <c r="AD319" s="1">
        <f>(Table2[[#This Row],[Day High]]/Table2[[#This Row],[Close Price]])-1</f>
        <v>4.9850448654038537E-3</v>
      </c>
      <c r="AE319" s="1">
        <f>(Table2[[#This Row],[Close Price]]/Table2[[#This Row],[Current Week Low]])-1</f>
        <v>5.6800766283524817E-2</v>
      </c>
      <c r="AF319" s="1">
        <f>(Table2[[#This Row],[Current Week High]]/Table2[[#This Row],[Close Price]])-1</f>
        <v>1.6767878183630902E-2</v>
      </c>
      <c r="AG319" s="1">
        <f>(Table2[[#This Row],[Close Price]]/Table2[[#This Row],[Current Month Low]])-1</f>
        <v>9.6719681908548738E-2</v>
      </c>
      <c r="AH319" s="1">
        <f>(Table2[[#This Row],[Current Month High]]/Table2[[#This Row],[Close Price]])-1</f>
        <v>7.4956947339798852E-2</v>
      </c>
      <c r="AI319">
        <v>13.894679597570899</v>
      </c>
      <c r="AJ319">
        <v>64.132698601606606</v>
      </c>
      <c r="AK319" t="str">
        <f>IF(AND(Table2[[#This Row],[20D EMA]]&gt;Table2[[#This Row],[50D EMA]],Table2[[#This Row],[50D EMA]]&gt;Table2[[#This Row],[200D EMA]]),"Uptrend","Downtrend/NoTrend")</f>
        <v>Downtrend/NoTrend</v>
      </c>
      <c r="AL319">
        <v>-0.01</v>
      </c>
      <c r="AM319" t="s">
        <v>3189</v>
      </c>
      <c r="AN319">
        <v>3.06</v>
      </c>
      <c r="AO319" t="s">
        <v>3188</v>
      </c>
      <c r="AP319">
        <v>3.1314176368705003E-2</v>
      </c>
      <c r="AQ319">
        <f>(Table2[[#This Row],[Sharpe Ratio]]-AVERAGE(Table2[Sharpe Ratio]))/_xlfn.STDEV.P(Table2[Sharpe Ratio])</f>
        <v>-0.33516845493758812</v>
      </c>
      <c r="AR3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9">
        <f>_xlfn.RANK.AVG(Table2[[#This Row],[1Y Return vs Nifty Z-Score]],Table2[1Y Return vs Nifty Z-Score])</f>
        <v>301</v>
      </c>
      <c r="AT319">
        <f>_xlfn.RANK.AVG(Table2[[#This Row],[6M Return vs Nifty Z-Score]],Table2[6M Return vs Nifty Z-Score])</f>
        <v>287</v>
      </c>
      <c r="AU319">
        <f>_xlfn.RANK.AVG(Table2[[#This Row],[Sharpe Ratio Z-Score]],Table2[Sharpe Ratio Z-Score])</f>
        <v>433</v>
      </c>
      <c r="AV319">
        <f>(Table2[[#This Row],[Rank 1Y]]+Table2[[#This Row],[Rank 6M]]+Table2[[#This Row],[Rank Sharpe]])/3</f>
        <v>340.33333333333331</v>
      </c>
    </row>
    <row r="320" spans="1:48" x14ac:dyDescent="0.3">
      <c r="A320" t="s">
        <v>1326</v>
      </c>
      <c r="B320" t="s">
        <v>1327</v>
      </c>
      <c r="C320" t="s">
        <v>3145</v>
      </c>
      <c r="D320" t="s">
        <v>46</v>
      </c>
      <c r="E320">
        <v>8716.6468242999999</v>
      </c>
      <c r="F320">
        <v>234.2</v>
      </c>
      <c r="G320">
        <v>-8.3294198109252893</v>
      </c>
      <c r="H320">
        <f>(Table2[[#This Row],[1Y Return vs Nifty]]-AVERAGE(Table2[1Y Return vs Nifty]))/_xlfn.STDEV.P(Table2[1Y Return vs Nifty])</f>
        <v>-0.504771739100353</v>
      </c>
      <c r="I320">
        <v>18.0471810521721</v>
      </c>
      <c r="J320">
        <f>(Table2[[#This Row],[1M Return vs Nifty]]-AVERAGE(Table2[1M Return vs Nifty]))/_xlfn.STDEV.P(Table2[1M Return vs Nifty])</f>
        <v>1.4245955744681391</v>
      </c>
      <c r="K320">
        <v>4.0687056522379503</v>
      </c>
      <c r="L320">
        <f>(Table2[[#This Row],[6M Return vs Nifty]]-AVERAGE(Table2[6M Return vs Nifty]))/_xlfn.STDEV.P(Table2[6M Return vs Nifty])</f>
        <v>-5.4991819998697331E-2</v>
      </c>
      <c r="M320">
        <v>18.652173717239101</v>
      </c>
      <c r="N320">
        <f>(Table2[[#This Row],[1W Return vs Nifty]]-AVERAGE(Table2[1W Return vs Nifty]))/_xlfn.STDEV.P(Table2[1W Return vs Nifty])</f>
        <v>2.8589770982070535</v>
      </c>
      <c r="O320">
        <v>193.45</v>
      </c>
      <c r="P320">
        <v>190.698344545239</v>
      </c>
      <c r="Q320">
        <v>189.94062971538</v>
      </c>
      <c r="R320">
        <v>89.114804140443894</v>
      </c>
      <c r="S320" s="1">
        <f>(Table2[[#This Row],[Close Price]]-Table2[[#This Row],[20D EMA]])/Table2[[#This Row],[20D EMA]]</f>
        <v>0.21064874644611012</v>
      </c>
      <c r="T320" s="1">
        <f>(Table2[[#This Row],[Close Price]]-Table2[[#This Row],[50D EMA]])/Table2[[#This Row],[50D EMA]]</f>
        <v>0.22811763551749753</v>
      </c>
      <c r="U320" s="1">
        <f>(Table2[[#This Row],[Close Price]]-Table2[[#This Row],[200D EMA]])/Table2[[#This Row],[200D EMA]]</f>
        <v>0.23301686611727701</v>
      </c>
      <c r="V320">
        <v>3.5454005995370399</v>
      </c>
      <c r="W320">
        <v>214</v>
      </c>
      <c r="X320">
        <v>236.9</v>
      </c>
      <c r="Y320">
        <v>187.2</v>
      </c>
      <c r="Z320">
        <v>236.9</v>
      </c>
      <c r="AA320">
        <v>167.16</v>
      </c>
      <c r="AB320">
        <v>236.9</v>
      </c>
      <c r="AC320" s="1">
        <f>(Table2[[#This Row],[Close Price]]/Table2[[#This Row],[Day Low]])-1</f>
        <v>9.4392523364486003E-2</v>
      </c>
      <c r="AD320" s="1">
        <f>(Table2[[#This Row],[Day High]]/Table2[[#This Row],[Close Price]])-1</f>
        <v>1.1528608027327136E-2</v>
      </c>
      <c r="AE320" s="1">
        <f>(Table2[[#This Row],[Close Price]]/Table2[[#This Row],[Current Week Low]])-1</f>
        <v>0.25106837606837606</v>
      </c>
      <c r="AF320" s="1">
        <f>(Table2[[#This Row],[Current Week High]]/Table2[[#This Row],[Close Price]])-1</f>
        <v>1.1528608027327136E-2</v>
      </c>
      <c r="AG320" s="1">
        <f>(Table2[[#This Row],[Close Price]]/Table2[[#This Row],[Current Month Low]])-1</f>
        <v>0.40105288346494383</v>
      </c>
      <c r="AH320" s="1">
        <f>(Table2[[#This Row],[Current Month High]]/Table2[[#This Row],[Close Price]])-1</f>
        <v>1.1528608027327136E-2</v>
      </c>
      <c r="AI320">
        <v>6.4474807856532896</v>
      </c>
      <c r="AJ320">
        <v>40.105288346494298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0.27</v>
      </c>
      <c r="AM320" t="s">
        <v>3188</v>
      </c>
      <c r="AN320">
        <v>26.81</v>
      </c>
      <c r="AO320" t="s">
        <v>3188</v>
      </c>
      <c r="AP320">
        <v>0.102159574829498</v>
      </c>
      <c r="AQ320">
        <f>(Table2[[#This Row],[Sharpe Ratio]]-AVERAGE(Table2[Sharpe Ratio]))/_xlfn.STDEV.P(Table2[Sharpe Ratio])</f>
        <v>0.48662130793171965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4.2104304215078621</v>
      </c>
      <c r="AS320">
        <f>_xlfn.RANK.AVG(Table2[[#This Row],[1Y Return vs Nifty Z-Score]],Table2[1Y Return vs Nifty Z-Score])</f>
        <v>487</v>
      </c>
      <c r="AT320">
        <f>_xlfn.RANK.AVG(Table2[[#This Row],[6M Return vs Nifty Z-Score]],Table2[6M Return vs Nifty Z-Score])</f>
        <v>311</v>
      </c>
      <c r="AU320">
        <f>_xlfn.RANK.AVG(Table2[[#This Row],[Sharpe Ratio Z-Score]],Table2[Sharpe Ratio Z-Score])</f>
        <v>225</v>
      </c>
      <c r="AV320">
        <f>(Table2[[#This Row],[Rank 1Y]]+Table2[[#This Row],[Rank 6M]]+Table2[[#This Row],[Rank Sharpe]])/3</f>
        <v>341</v>
      </c>
    </row>
    <row r="321" spans="1:48" x14ac:dyDescent="0.3">
      <c r="A321" t="s">
        <v>137</v>
      </c>
      <c r="B321" t="s">
        <v>138</v>
      </c>
      <c r="C321" t="s">
        <v>3155</v>
      </c>
      <c r="D321" t="s">
        <v>139</v>
      </c>
      <c r="E321">
        <v>203705.77684526899</v>
      </c>
      <c r="F321">
        <v>822.95</v>
      </c>
      <c r="G321">
        <v>7.5571787060936604</v>
      </c>
      <c r="H321">
        <f>(Table2[[#This Row],[1Y Return vs Nifty]]-AVERAGE(Table2[1Y Return vs Nifty]))/_xlfn.STDEV.P(Table2[1Y Return vs Nifty])</f>
        <v>-0.197164137530186</v>
      </c>
      <c r="I321">
        <v>-0.116568825177643</v>
      </c>
      <c r="J321">
        <f>(Table2[[#This Row],[1M Return vs Nifty]]-AVERAGE(Table2[1M Return vs Nifty]))/_xlfn.STDEV.P(Table2[1M Return vs Nifty])</f>
        <v>-0.36469648331840776</v>
      </c>
      <c r="K321">
        <v>-5.7141484267646696</v>
      </c>
      <c r="L321">
        <f>(Table2[[#This Row],[6M Return vs Nifty]]-AVERAGE(Table2[6M Return vs Nifty]))/_xlfn.STDEV.P(Table2[6M Return vs Nifty])</f>
        <v>-0.37472069022989457</v>
      </c>
      <c r="M321">
        <v>3.6380387173061499</v>
      </c>
      <c r="N321">
        <f>(Table2[[#This Row],[1W Return vs Nifty]]-AVERAGE(Table2[1W Return vs Nifty]))/_xlfn.STDEV.P(Table2[1W Return vs Nifty])</f>
        <v>-4.2671445356338981E-2</v>
      </c>
      <c r="O321">
        <v>805.16</v>
      </c>
      <c r="P321">
        <v>820.217104839027</v>
      </c>
      <c r="Q321">
        <v>807.23891953128498</v>
      </c>
      <c r="R321">
        <v>62.083260270692797</v>
      </c>
      <c r="S321" s="1">
        <f>(Table2[[#This Row],[Close Price]]-Table2[[#This Row],[20D EMA]])/Table2[[#This Row],[20D EMA]]</f>
        <v>2.2094987331710565E-2</v>
      </c>
      <c r="T321" s="1">
        <f>(Table2[[#This Row],[Close Price]]-Table2[[#This Row],[50D EMA]])/Table2[[#This Row],[50D EMA]]</f>
        <v>3.3319168118414117E-3</v>
      </c>
      <c r="U321" s="1">
        <f>(Table2[[#This Row],[Close Price]]-Table2[[#This Row],[200D EMA]])/Table2[[#This Row],[200D EMA]]</f>
        <v>1.9462739083290912E-2</v>
      </c>
      <c r="V321">
        <v>1.0182423575808299</v>
      </c>
      <c r="W321">
        <v>807.2</v>
      </c>
      <c r="X321">
        <v>828.65</v>
      </c>
      <c r="Y321">
        <v>807.2</v>
      </c>
      <c r="Z321">
        <v>838.95</v>
      </c>
      <c r="AA321">
        <v>743.95</v>
      </c>
      <c r="AB321">
        <v>838.95</v>
      </c>
      <c r="AC321" s="1">
        <f>(Table2[[#This Row],[Close Price]]/Table2[[#This Row],[Day Low]])-1</f>
        <v>1.9511892963330002E-2</v>
      </c>
      <c r="AD321" s="1">
        <f>(Table2[[#This Row],[Day High]]/Table2[[#This Row],[Close Price]])-1</f>
        <v>6.9263017194238774E-3</v>
      </c>
      <c r="AE321" s="1">
        <f>(Table2[[#This Row],[Close Price]]/Table2[[#This Row],[Current Week Low]])-1</f>
        <v>1.9511892963330002E-2</v>
      </c>
      <c r="AF321" s="1">
        <f>(Table2[[#This Row],[Current Week High]]/Table2[[#This Row],[Close Price]])-1</f>
        <v>1.9442250440488529E-2</v>
      </c>
      <c r="AG321" s="1">
        <f>(Table2[[#This Row],[Close Price]]/Table2[[#This Row],[Current Month Low]])-1</f>
        <v>0.106189932119094</v>
      </c>
      <c r="AH321" s="1">
        <f>(Table2[[#This Row],[Current Month High]]/Table2[[#This Row],[Close Price]])-1</f>
        <v>1.9442250440488529E-2</v>
      </c>
      <c r="AI321">
        <v>17.577009538854099</v>
      </c>
      <c r="AJ321">
        <v>32.052310654685499</v>
      </c>
      <c r="AK321" t="str">
        <f>IF(AND(Table2[[#This Row],[20D EMA]]&gt;Table2[[#This Row],[50D EMA]],Table2[[#This Row],[50D EMA]]&gt;Table2[[#This Row],[200D EMA]]),"Uptrend","Downtrend/NoTrend")</f>
        <v>Downtrend/NoTrend</v>
      </c>
      <c r="AL321">
        <v>0.01</v>
      </c>
      <c r="AM321" t="s">
        <v>3188</v>
      </c>
      <c r="AN321">
        <v>5.85</v>
      </c>
      <c r="AO321" t="s">
        <v>3188</v>
      </c>
      <c r="AP321">
        <v>0.107141898132682</v>
      </c>
      <c r="AQ321">
        <f>(Table2[[#This Row],[Sharpe Ratio]]-AVERAGE(Table2[Sharpe Ratio]))/_xlfn.STDEV.P(Table2[Sharpe Ratio])</f>
        <v>0.54441507259136412</v>
      </c>
      <c r="AR3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1">
        <f>_xlfn.RANK.AVG(Table2[[#This Row],[1Y Return vs Nifty Z-Score]],Table2[1Y Return vs Nifty Z-Score])</f>
        <v>369</v>
      </c>
      <c r="AT321">
        <f>_xlfn.RANK.AVG(Table2[[#This Row],[6M Return vs Nifty Z-Score]],Table2[6M Return vs Nifty Z-Score])</f>
        <v>443</v>
      </c>
      <c r="AU321">
        <f>_xlfn.RANK.AVG(Table2[[#This Row],[Sharpe Ratio Z-Score]],Table2[Sharpe Ratio Z-Score])</f>
        <v>213</v>
      </c>
      <c r="AV321">
        <f>(Table2[[#This Row],[Rank 1Y]]+Table2[[#This Row],[Rank 6M]]+Table2[[#This Row],[Rank Sharpe]])/3</f>
        <v>341.66666666666669</v>
      </c>
    </row>
    <row r="322" spans="1:48" x14ac:dyDescent="0.3">
      <c r="A322" t="s">
        <v>478</v>
      </c>
      <c r="B322" t="s">
        <v>479</v>
      </c>
      <c r="C322" t="s">
        <v>3148</v>
      </c>
      <c r="D322" t="s">
        <v>134</v>
      </c>
      <c r="E322">
        <v>45149.416765574999</v>
      </c>
      <c r="F322">
        <v>114.89</v>
      </c>
      <c r="G322">
        <v>19.6874980102031</v>
      </c>
      <c r="H322">
        <f>(Table2[[#This Row],[1Y Return vs Nifty]]-AVERAGE(Table2[1Y Return vs Nifty]))/_xlfn.STDEV.P(Table2[1Y Return vs Nifty])</f>
        <v>3.7711718583384304E-2</v>
      </c>
      <c r="I322">
        <v>10.0811396798074</v>
      </c>
      <c r="J322">
        <f>(Table2[[#This Row],[1M Return vs Nifty]]-AVERAGE(Table2[1M Return vs Nifty]))/_xlfn.STDEV.P(Table2[1M Return vs Nifty])</f>
        <v>0.63986914651036053</v>
      </c>
      <c r="K322">
        <v>-21.8443180759255</v>
      </c>
      <c r="L322">
        <f>(Table2[[#This Row],[6M Return vs Nifty]]-AVERAGE(Table2[6M Return vs Nifty]))/_xlfn.STDEV.P(Table2[6M Return vs Nifty])</f>
        <v>-0.90189618287401396</v>
      </c>
      <c r="M322">
        <v>9.6373514437549996</v>
      </c>
      <c r="N322">
        <f>(Table2[[#This Row],[1W Return vs Nifty]]-AVERAGE(Table2[1W Return vs Nifty]))/_xlfn.STDEV.P(Table2[1W Return vs Nifty])</f>
        <v>1.1167624504464742</v>
      </c>
      <c r="O322">
        <v>111.85</v>
      </c>
      <c r="P322">
        <v>116.781943298258</v>
      </c>
      <c r="Q322">
        <v>119.287261378363</v>
      </c>
      <c r="R322">
        <v>60.211149968057804</v>
      </c>
      <c r="S322" s="1">
        <f>(Table2[[#This Row],[Close Price]]-Table2[[#This Row],[20D EMA]])/Table2[[#This Row],[20D EMA]]</f>
        <v>2.7179257934734077E-2</v>
      </c>
      <c r="T322" s="1">
        <f>(Table2[[#This Row],[Close Price]]-Table2[[#This Row],[50D EMA]])/Table2[[#This Row],[50D EMA]]</f>
        <v>-1.6200649217028577E-2</v>
      </c>
      <c r="U322" s="1">
        <f>(Table2[[#This Row],[Close Price]]-Table2[[#This Row],[200D EMA]])/Table2[[#This Row],[200D EMA]]</f>
        <v>-3.6862790943078844E-2</v>
      </c>
      <c r="V322">
        <v>1.0447303374924799</v>
      </c>
      <c r="W322">
        <v>114.47</v>
      </c>
      <c r="X322">
        <v>119.2</v>
      </c>
      <c r="Y322">
        <v>109.75</v>
      </c>
      <c r="Z322">
        <v>119.7</v>
      </c>
      <c r="AA322">
        <v>101.7</v>
      </c>
      <c r="AB322">
        <v>119.7</v>
      </c>
      <c r="AC322" s="1">
        <f>(Table2[[#This Row],[Close Price]]/Table2[[#This Row],[Day Low]])-1</f>
        <v>3.6690836026906926E-3</v>
      </c>
      <c r="AD322" s="1">
        <f>(Table2[[#This Row],[Day High]]/Table2[[#This Row],[Close Price]])-1</f>
        <v>3.751414396379138E-2</v>
      </c>
      <c r="AE322" s="1">
        <f>(Table2[[#This Row],[Close Price]]/Table2[[#This Row],[Current Week Low]])-1</f>
        <v>4.6833712984054587E-2</v>
      </c>
      <c r="AF322" s="1">
        <f>(Table2[[#This Row],[Current Week High]]/Table2[[#This Row],[Close Price]])-1</f>
        <v>4.1866132822699909E-2</v>
      </c>
      <c r="AG322" s="1">
        <f>(Table2[[#This Row],[Close Price]]/Table2[[#This Row],[Current Month Low]])-1</f>
        <v>0.12969518190757134</v>
      </c>
      <c r="AH322" s="1">
        <f>(Table2[[#This Row],[Current Month High]]/Table2[[#This Row],[Close Price]])-1</f>
        <v>4.1866132822699909E-2</v>
      </c>
      <c r="AI322">
        <v>48.402820088780501</v>
      </c>
      <c r="AJ322">
        <v>41.752004935225102</v>
      </c>
      <c r="AK322" t="str">
        <f>IF(AND(Table2[[#This Row],[20D EMA]]&gt;Table2[[#This Row],[50D EMA]],Table2[[#This Row],[50D EMA]]&gt;Table2[[#This Row],[200D EMA]]),"Uptrend","Downtrend/NoTrend")</f>
        <v>Downtrend/NoTrend</v>
      </c>
      <c r="AL322">
        <v>-0.03</v>
      </c>
      <c r="AM322" t="s">
        <v>3189</v>
      </c>
      <c r="AN322">
        <v>5.29</v>
      </c>
      <c r="AO322" t="s">
        <v>3188</v>
      </c>
      <c r="AP322">
        <v>0.159914582539114</v>
      </c>
      <c r="AQ322">
        <f>(Table2[[#This Row],[Sharpe Ratio]]-AVERAGE(Table2[Sharpe Ratio]))/_xlfn.STDEV.P(Table2[Sharpe Ratio])</f>
        <v>1.1565656532439543</v>
      </c>
      <c r="AR3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2">
        <f>_xlfn.RANK.AVG(Table2[[#This Row],[1Y Return vs Nifty Z-Score]],Table2[1Y Return vs Nifty Z-Score])</f>
        <v>292</v>
      </c>
      <c r="AT322">
        <f>_xlfn.RANK.AVG(Table2[[#This Row],[6M Return vs Nifty Z-Score]],Table2[6M Return vs Nifty Z-Score])</f>
        <v>646</v>
      </c>
      <c r="AU322">
        <f>_xlfn.RANK.AVG(Table2[[#This Row],[Sharpe Ratio Z-Score]],Table2[Sharpe Ratio Z-Score])</f>
        <v>90</v>
      </c>
      <c r="AV322">
        <f>(Table2[[#This Row],[Rank 1Y]]+Table2[[#This Row],[Rank 6M]]+Table2[[#This Row],[Rank Sharpe]])/3</f>
        <v>342.66666666666669</v>
      </c>
    </row>
    <row r="323" spans="1:48" x14ac:dyDescent="0.3">
      <c r="A323" t="s">
        <v>623</v>
      </c>
      <c r="B323" t="s">
        <v>624</v>
      </c>
      <c r="C323" t="s">
        <v>3146</v>
      </c>
      <c r="D323" t="s">
        <v>51</v>
      </c>
      <c r="E323">
        <v>30578.420493509999</v>
      </c>
      <c r="F323">
        <v>567.15</v>
      </c>
      <c r="G323">
        <v>27.122970704644899</v>
      </c>
      <c r="H323">
        <f>(Table2[[#This Row],[1Y Return vs Nifty]]-AVERAGE(Table2[1Y Return vs Nifty]))/_xlfn.STDEV.P(Table2[1Y Return vs Nifty])</f>
        <v>0.18168262082702541</v>
      </c>
      <c r="I323">
        <v>13.449461468190901</v>
      </c>
      <c r="J323">
        <f>(Table2[[#This Row],[1M Return vs Nifty]]-AVERAGE(Table2[1M Return vs Nifty]))/_xlfn.STDEV.P(Table2[1M Return vs Nifty])</f>
        <v>0.97167901312493854</v>
      </c>
      <c r="K323">
        <v>18.9616411832945</v>
      </c>
      <c r="L323">
        <f>(Table2[[#This Row],[6M Return vs Nifty]]-AVERAGE(Table2[6M Return vs Nifty]))/_xlfn.STDEV.P(Table2[6M Return vs Nifty])</f>
        <v>0.43174767476602782</v>
      </c>
      <c r="M323">
        <v>12.0590648586104</v>
      </c>
      <c r="N323">
        <f>(Table2[[#This Row],[1W Return vs Nifty]]-AVERAGE(Table2[1W Return vs Nifty]))/_xlfn.STDEV.P(Table2[1W Return vs Nifty])</f>
        <v>1.5847854969406265</v>
      </c>
      <c r="O323">
        <v>511.81</v>
      </c>
      <c r="P323">
        <v>490.46183881835998</v>
      </c>
      <c r="Q323">
        <v>452.70774970923497</v>
      </c>
      <c r="R323">
        <v>85.667889864672304</v>
      </c>
      <c r="S323" s="1">
        <f>(Table2[[#This Row],[Close Price]]-Table2[[#This Row],[20D EMA]])/Table2[[#This Row],[20D EMA]]</f>
        <v>0.10812606240597092</v>
      </c>
      <c r="T323" s="1">
        <f>(Table2[[#This Row],[Close Price]]-Table2[[#This Row],[50D EMA]])/Table2[[#This Row],[50D EMA]]</f>
        <v>0.15635907855012765</v>
      </c>
      <c r="U323" s="1">
        <f>(Table2[[#This Row],[Close Price]]-Table2[[#This Row],[200D EMA]])/Table2[[#This Row],[200D EMA]]</f>
        <v>0.2527949882993365</v>
      </c>
      <c r="V323">
        <v>0.974904306686043</v>
      </c>
      <c r="W323">
        <v>548.25</v>
      </c>
      <c r="X323">
        <v>570</v>
      </c>
      <c r="Y323">
        <v>516.54999999999995</v>
      </c>
      <c r="Z323">
        <v>570</v>
      </c>
      <c r="AA323">
        <v>474.05</v>
      </c>
      <c r="AB323">
        <v>570</v>
      </c>
      <c r="AC323" s="1">
        <f>(Table2[[#This Row],[Close Price]]/Table2[[#This Row],[Day Low]])-1</f>
        <v>3.447332421340632E-2</v>
      </c>
      <c r="AD323" s="1">
        <f>(Table2[[#This Row],[Day High]]/Table2[[#This Row],[Close Price]])-1</f>
        <v>5.0251256281408363E-3</v>
      </c>
      <c r="AE323" s="1">
        <f>(Table2[[#This Row],[Close Price]]/Table2[[#This Row],[Current Week Low]])-1</f>
        <v>9.7957603329784204E-2</v>
      </c>
      <c r="AF323" s="1">
        <f>(Table2[[#This Row],[Current Week High]]/Table2[[#This Row],[Close Price]])-1</f>
        <v>5.0251256281408363E-3</v>
      </c>
      <c r="AG323" s="1">
        <f>(Table2[[#This Row],[Close Price]]/Table2[[#This Row],[Current Month Low]])-1</f>
        <v>0.19639278557114226</v>
      </c>
      <c r="AH323" s="1">
        <f>(Table2[[#This Row],[Current Month High]]/Table2[[#This Row],[Close Price]])-1</f>
        <v>5.0251256281408363E-3</v>
      </c>
      <c r="AI323">
        <v>0.50251256281408296</v>
      </c>
      <c r="AJ323">
        <v>57.170569488707201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0.17</v>
      </c>
      <c r="AM323" t="s">
        <v>3188</v>
      </c>
      <c r="AN323">
        <v>14.59</v>
      </c>
      <c r="AO323" t="s">
        <v>3188</v>
      </c>
      <c r="AP323">
        <v>-1.5713639716789001E-2</v>
      </c>
      <c r="AQ323">
        <f>(Table2[[#This Row],[Sharpe Ratio]]-AVERAGE(Table2[Sharpe Ratio]))/_xlfn.STDEV.P(Table2[Sharpe Ratio])</f>
        <v>-0.88067993018953972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2.2892148754690784</v>
      </c>
      <c r="AS323">
        <f>_xlfn.RANK.AVG(Table2[[#This Row],[1Y Return vs Nifty Z-Score]],Table2[1Y Return vs Nifty Z-Score])</f>
        <v>250</v>
      </c>
      <c r="AT323">
        <f>_xlfn.RANK.AVG(Table2[[#This Row],[6M Return vs Nifty Z-Score]],Table2[6M Return vs Nifty Z-Score])</f>
        <v>177</v>
      </c>
      <c r="AU323">
        <f>_xlfn.RANK.AVG(Table2[[#This Row],[Sharpe Ratio Z-Score]],Table2[Sharpe Ratio Z-Score])</f>
        <v>602</v>
      </c>
      <c r="AV323">
        <f>(Table2[[#This Row],[Rank 1Y]]+Table2[[#This Row],[Rank 6M]]+Table2[[#This Row],[Rank Sharpe]])/3</f>
        <v>343</v>
      </c>
    </row>
    <row r="324" spans="1:48" x14ac:dyDescent="0.3">
      <c r="A324" t="s">
        <v>356</v>
      </c>
      <c r="B324" t="s">
        <v>357</v>
      </c>
      <c r="C324" t="s">
        <v>3150</v>
      </c>
      <c r="D324" t="s">
        <v>183</v>
      </c>
      <c r="E324">
        <v>68148.604221407993</v>
      </c>
      <c r="F324">
        <v>232.08</v>
      </c>
      <c r="G324">
        <v>7.5519104121417104</v>
      </c>
      <c r="H324">
        <f>(Table2[[#This Row],[1Y Return vs Nifty]]-AVERAGE(Table2[1Y Return vs Nifty]))/_xlfn.STDEV.P(Table2[1Y Return vs Nifty])</f>
        <v>-0.19726614597870251</v>
      </c>
      <c r="I324">
        <v>11.167447929495999</v>
      </c>
      <c r="J324">
        <f>(Table2[[#This Row],[1M Return vs Nifty]]-AVERAGE(Table2[1M Return vs Nifty]))/_xlfn.STDEV.P(Table2[1M Return vs Nifty])</f>
        <v>0.74688023929685865</v>
      </c>
      <c r="K324">
        <v>-1.57678271568004</v>
      </c>
      <c r="L324">
        <f>(Table2[[#This Row],[6M Return vs Nifty]]-AVERAGE(Table2[6M Return vs Nifty]))/_xlfn.STDEV.P(Table2[6M Return vs Nifty])</f>
        <v>-0.23950092165768991</v>
      </c>
      <c r="M324">
        <v>4.5911281546805096</v>
      </c>
      <c r="N324">
        <f>(Table2[[#This Row],[1W Return vs Nifty]]-AVERAGE(Table2[1W Return vs Nifty]))/_xlfn.STDEV.P(Table2[1W Return vs Nifty])</f>
        <v>0.14152368662131501</v>
      </c>
      <c r="O324">
        <v>224.5</v>
      </c>
      <c r="P324">
        <v>225.74428043569199</v>
      </c>
      <c r="Q324">
        <v>216.81986581376799</v>
      </c>
      <c r="R324">
        <v>64.340107298509906</v>
      </c>
      <c r="S324" s="1">
        <f>(Table2[[#This Row],[Close Price]]-Table2[[#This Row],[20D EMA]])/Table2[[#This Row],[20D EMA]]</f>
        <v>3.3763919821826339E-2</v>
      </c>
      <c r="T324" s="1">
        <f>(Table2[[#This Row],[Close Price]]-Table2[[#This Row],[50D EMA]])/Table2[[#This Row],[50D EMA]]</f>
        <v>2.8065914015982719E-2</v>
      </c>
      <c r="U324" s="1">
        <f>(Table2[[#This Row],[Close Price]]-Table2[[#This Row],[200D EMA]])/Table2[[#This Row],[200D EMA]]</f>
        <v>7.0381623607033011E-2</v>
      </c>
      <c r="V324">
        <v>0.88649090736243497</v>
      </c>
      <c r="W324">
        <v>229.21</v>
      </c>
      <c r="X324">
        <v>232.8</v>
      </c>
      <c r="Y324">
        <v>226</v>
      </c>
      <c r="Z324">
        <v>237.06</v>
      </c>
      <c r="AA324">
        <v>202</v>
      </c>
      <c r="AB324">
        <v>237.06</v>
      </c>
      <c r="AC324" s="1">
        <f>(Table2[[#This Row],[Close Price]]/Table2[[#This Row],[Day Low]])-1</f>
        <v>1.2521268705553812E-2</v>
      </c>
      <c r="AD324" s="1">
        <f>(Table2[[#This Row],[Day High]]/Table2[[#This Row],[Close Price]])-1</f>
        <v>3.1023784901758056E-3</v>
      </c>
      <c r="AE324" s="1">
        <f>(Table2[[#This Row],[Close Price]]/Table2[[#This Row],[Current Week Low]])-1</f>
        <v>2.6902654867256626E-2</v>
      </c>
      <c r="AF324" s="1">
        <f>(Table2[[#This Row],[Current Week High]]/Table2[[#This Row],[Close Price]])-1</f>
        <v>2.1458117890382544E-2</v>
      </c>
      <c r="AG324" s="1">
        <f>(Table2[[#This Row],[Close Price]]/Table2[[#This Row],[Current Month Low]])-1</f>
        <v>0.14891089108910904</v>
      </c>
      <c r="AH324" s="1">
        <f>(Table2[[#This Row],[Current Month High]]/Table2[[#This Row],[Close Price]])-1</f>
        <v>2.1458117890382544E-2</v>
      </c>
      <c r="AI324">
        <v>14.033953809031299</v>
      </c>
      <c r="AJ324">
        <v>47.3056172643605</v>
      </c>
      <c r="AK324" t="str">
        <f>IF(AND(Table2[[#This Row],[20D EMA]]&gt;Table2[[#This Row],[50D EMA]],Table2[[#This Row],[50D EMA]]&gt;Table2[[#This Row],[200D EMA]]),"Uptrend","Downtrend/NoTrend")</f>
        <v>Downtrend/NoTrend</v>
      </c>
      <c r="AL324">
        <v>0.02</v>
      </c>
      <c r="AM324" t="s">
        <v>3188</v>
      </c>
      <c r="AN324">
        <v>3.45</v>
      </c>
      <c r="AO324" t="s">
        <v>3188</v>
      </c>
      <c r="AP324">
        <v>8.2181481074833002E-2</v>
      </c>
      <c r="AQ324">
        <f>(Table2[[#This Row],[Sharpe Ratio]]-AVERAGE(Table2[Sharpe Ratio]))/_xlfn.STDEV.P(Table2[Sharpe Ratio])</f>
        <v>0.25488017461996582</v>
      </c>
      <c r="AR3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4">
        <f>_xlfn.RANK.AVG(Table2[[#This Row],[1Y Return vs Nifty Z-Score]],Table2[1Y Return vs Nifty Z-Score])</f>
        <v>370</v>
      </c>
      <c r="AT324">
        <f>_xlfn.RANK.AVG(Table2[[#This Row],[6M Return vs Nifty Z-Score]],Table2[6M Return vs Nifty Z-Score])</f>
        <v>379</v>
      </c>
      <c r="AU324">
        <f>_xlfn.RANK.AVG(Table2[[#This Row],[Sharpe Ratio Z-Score]],Table2[Sharpe Ratio Z-Score])</f>
        <v>282</v>
      </c>
      <c r="AV324">
        <f>(Table2[[#This Row],[Rank 1Y]]+Table2[[#This Row],[Rank 6M]]+Table2[[#This Row],[Rank Sharpe]])/3</f>
        <v>343.66666666666669</v>
      </c>
    </row>
    <row r="325" spans="1:48" x14ac:dyDescent="0.3">
      <c r="A325" t="s">
        <v>1251</v>
      </c>
      <c r="B325" t="s">
        <v>1252</v>
      </c>
      <c r="C325" t="s">
        <v>3142</v>
      </c>
      <c r="D325" t="s">
        <v>570</v>
      </c>
      <c r="E325">
        <v>9402.8094036250004</v>
      </c>
      <c r="F325">
        <v>1052.1500000000001</v>
      </c>
      <c r="G325">
        <v>6.3947125773806803</v>
      </c>
      <c r="H325">
        <f>(Table2[[#This Row],[1Y Return vs Nifty]]-AVERAGE(Table2[1Y Return vs Nifty]))/_xlfn.STDEV.P(Table2[1Y Return vs Nifty])</f>
        <v>-0.2196726321822593</v>
      </c>
      <c r="I325">
        <v>-3.0377626409516401</v>
      </c>
      <c r="J325">
        <f>(Table2[[#This Row],[1M Return vs Nifty]]-AVERAGE(Table2[1M Return vs Nifty]))/_xlfn.STDEV.P(Table2[1M Return vs Nifty])</f>
        <v>-0.65246023965252864</v>
      </c>
      <c r="K325">
        <v>22.8316020386406</v>
      </c>
      <c r="L325">
        <f>(Table2[[#This Row],[6M Return vs Nifty]]-AVERAGE(Table2[6M Return vs Nifty]))/_xlfn.STDEV.P(Table2[6M Return vs Nifty])</f>
        <v>0.55822796386433104</v>
      </c>
      <c r="M325">
        <v>0.55946913068628901</v>
      </c>
      <c r="N325">
        <f>(Table2[[#This Row],[1W Return vs Nifty]]-AVERAGE(Table2[1W Return vs Nifty]))/_xlfn.STDEV.P(Table2[1W Return vs Nifty])</f>
        <v>-0.63763925118158082</v>
      </c>
      <c r="O325">
        <v>1100.03</v>
      </c>
      <c r="P325">
        <v>1123.23650879352</v>
      </c>
      <c r="Q325">
        <v>1045.1182246224901</v>
      </c>
      <c r="R325">
        <v>37.214425379510502</v>
      </c>
      <c r="S325" s="1">
        <f>(Table2[[#This Row],[Close Price]]-Table2[[#This Row],[20D EMA]])/Table2[[#This Row],[20D EMA]]</f>
        <v>-4.3526085652209376E-2</v>
      </c>
      <c r="T325" s="1">
        <f>(Table2[[#This Row],[Close Price]]-Table2[[#This Row],[50D EMA]])/Table2[[#This Row],[50D EMA]]</f>
        <v>-6.3287213544968066E-2</v>
      </c>
      <c r="U325" s="1">
        <f>(Table2[[#This Row],[Close Price]]-Table2[[#This Row],[200D EMA]])/Table2[[#This Row],[200D EMA]]</f>
        <v>6.7282104663804864E-3</v>
      </c>
      <c r="V325">
        <v>0.25769887047821199</v>
      </c>
      <c r="W325">
        <v>1047</v>
      </c>
      <c r="X325">
        <v>1095.5</v>
      </c>
      <c r="Y325">
        <v>1047</v>
      </c>
      <c r="Z325">
        <v>1153.4000000000001</v>
      </c>
      <c r="AA325">
        <v>1017.05</v>
      </c>
      <c r="AB325">
        <v>1201.95</v>
      </c>
      <c r="AC325" s="1">
        <f>(Table2[[#This Row],[Close Price]]/Table2[[#This Row],[Day Low]])-1</f>
        <v>4.918815663801368E-3</v>
      </c>
      <c r="AD325" s="1">
        <f>(Table2[[#This Row],[Day High]]/Table2[[#This Row],[Close Price]])-1</f>
        <v>4.1201349617449923E-2</v>
      </c>
      <c r="AE325" s="1">
        <f>(Table2[[#This Row],[Close Price]]/Table2[[#This Row],[Current Week Low]])-1</f>
        <v>4.918815663801368E-3</v>
      </c>
      <c r="AF325" s="1">
        <f>(Table2[[#This Row],[Current Week High]]/Table2[[#This Row],[Close Price]])-1</f>
        <v>9.6231525923109906E-2</v>
      </c>
      <c r="AG325" s="1">
        <f>(Table2[[#This Row],[Close Price]]/Table2[[#This Row],[Current Month Low]])-1</f>
        <v>3.4511577601888055E-2</v>
      </c>
      <c r="AH325" s="1">
        <f>(Table2[[#This Row],[Current Month High]]/Table2[[#This Row],[Close Price]])-1</f>
        <v>0.14237513662500589</v>
      </c>
      <c r="AI325">
        <v>31.4736491945064</v>
      </c>
      <c r="AJ325">
        <v>35.472864224554201</v>
      </c>
      <c r="AK325" t="str">
        <f>IF(AND(Table2[[#This Row],[20D EMA]]&gt;Table2[[#This Row],[50D EMA]],Table2[[#This Row],[50D EMA]]&gt;Table2[[#This Row],[200D EMA]]),"Uptrend","Downtrend/NoTrend")</f>
        <v>Downtrend/NoTrend</v>
      </c>
      <c r="AL325">
        <v>-0.03</v>
      </c>
      <c r="AM325" t="s">
        <v>3189</v>
      </c>
      <c r="AN325">
        <v>-0.86</v>
      </c>
      <c r="AO325" t="s">
        <v>3189</v>
      </c>
      <c r="AP325">
        <v>8.5647641069910001E-3</v>
      </c>
      <c r="AQ325">
        <f>(Table2[[#This Row],[Sharpe Ratio]]-AVERAGE(Table2[Sharpe Ratio]))/_xlfn.STDEV.P(Table2[Sharpe Ratio])</f>
        <v>-0.59905622343276177</v>
      </c>
      <c r="AR3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5">
        <f>_xlfn.RANK.AVG(Table2[[#This Row],[1Y Return vs Nifty Z-Score]],Table2[1Y Return vs Nifty Z-Score])</f>
        <v>378</v>
      </c>
      <c r="AT325">
        <f>_xlfn.RANK.AVG(Table2[[#This Row],[6M Return vs Nifty Z-Score]],Table2[6M Return vs Nifty Z-Score])</f>
        <v>150</v>
      </c>
      <c r="AU325">
        <f>_xlfn.RANK.AVG(Table2[[#This Row],[Sharpe Ratio Z-Score]],Table2[Sharpe Ratio Z-Score])</f>
        <v>503</v>
      </c>
      <c r="AV325">
        <f>(Table2[[#This Row],[Rank 1Y]]+Table2[[#This Row],[Rank 6M]]+Table2[[#This Row],[Rank Sharpe]])/3</f>
        <v>343.66666666666669</v>
      </c>
    </row>
    <row r="326" spans="1:48" x14ac:dyDescent="0.3">
      <c r="A326" t="s">
        <v>1620</v>
      </c>
      <c r="B326" t="s">
        <v>1621</v>
      </c>
      <c r="C326" t="s">
        <v>3150</v>
      </c>
      <c r="D326" t="s">
        <v>269</v>
      </c>
      <c r="E326">
        <v>5792.7865250099903</v>
      </c>
      <c r="F326">
        <v>2554.9499999999998</v>
      </c>
      <c r="G326">
        <v>-5.63449994636896</v>
      </c>
      <c r="H326">
        <f>(Table2[[#This Row],[1Y Return vs Nifty]]-AVERAGE(Table2[1Y Return vs Nifty]))/_xlfn.STDEV.P(Table2[1Y Return vs Nifty])</f>
        <v>-0.45259078701851452</v>
      </c>
      <c r="I326">
        <v>-10.326139607358099</v>
      </c>
      <c r="J326">
        <f>(Table2[[#This Row],[1M Return vs Nifty]]-AVERAGE(Table2[1M Return vs Nifty]))/_xlfn.STDEV.P(Table2[1M Return vs Nifty])</f>
        <v>-1.3704306537027517</v>
      </c>
      <c r="K326">
        <v>-1.00829020038586</v>
      </c>
      <c r="L326">
        <f>(Table2[[#This Row],[6M Return vs Nifty]]-AVERAGE(Table2[6M Return vs Nifty]))/_xlfn.STDEV.P(Table2[6M Return vs Nifty])</f>
        <v>-0.22092112192010341</v>
      </c>
      <c r="M326">
        <v>0.48436280871371601</v>
      </c>
      <c r="N326">
        <f>(Table2[[#This Row],[1W Return vs Nifty]]-AVERAGE(Table2[1W Return vs Nifty]))/_xlfn.STDEV.P(Table2[1W Return vs Nifty])</f>
        <v>-0.65215438307330098</v>
      </c>
      <c r="O326">
        <v>2694.11</v>
      </c>
      <c r="P326">
        <v>2893.9168416442299</v>
      </c>
      <c r="Q326">
        <v>2768.9617387858998</v>
      </c>
      <c r="R326">
        <v>37.681824390631903</v>
      </c>
      <c r="S326" s="1">
        <f>(Table2[[#This Row],[Close Price]]-Table2[[#This Row],[20D EMA]])/Table2[[#This Row],[20D EMA]]</f>
        <v>-5.1653421723686227E-2</v>
      </c>
      <c r="T326" s="1">
        <f>(Table2[[#This Row],[Close Price]]-Table2[[#This Row],[50D EMA]])/Table2[[#This Row],[50D EMA]]</f>
        <v>-0.11713081618877481</v>
      </c>
      <c r="U326" s="1">
        <f>(Table2[[#This Row],[Close Price]]-Table2[[#This Row],[200D EMA]])/Table2[[#This Row],[200D EMA]]</f>
        <v>-7.7289525452141933E-2</v>
      </c>
      <c r="V326">
        <v>0.897988287559919</v>
      </c>
      <c r="W326">
        <v>2532</v>
      </c>
      <c r="X326">
        <v>2598</v>
      </c>
      <c r="Y326">
        <v>2475</v>
      </c>
      <c r="Z326">
        <v>2653.95</v>
      </c>
      <c r="AA326">
        <v>2475</v>
      </c>
      <c r="AB326">
        <v>3146</v>
      </c>
      <c r="AC326" s="1">
        <f>(Table2[[#This Row],[Close Price]]/Table2[[#This Row],[Day Low]])-1</f>
        <v>9.0639810426540457E-3</v>
      </c>
      <c r="AD326" s="1">
        <f>(Table2[[#This Row],[Day High]]/Table2[[#This Row],[Close Price]])-1</f>
        <v>1.684964480713913E-2</v>
      </c>
      <c r="AE326" s="1">
        <f>(Table2[[#This Row],[Close Price]]/Table2[[#This Row],[Current Week Low]])-1</f>
        <v>3.2303030303030278E-2</v>
      </c>
      <c r="AF326" s="1">
        <f>(Table2[[#This Row],[Current Week High]]/Table2[[#This Row],[Close Price]])-1</f>
        <v>3.8748312100041149E-2</v>
      </c>
      <c r="AG326" s="1">
        <f>(Table2[[#This Row],[Close Price]]/Table2[[#This Row],[Current Month Low]])-1</f>
        <v>3.2303030303030278E-2</v>
      </c>
      <c r="AH326" s="1">
        <f>(Table2[[#This Row],[Current Month High]]/Table2[[#This Row],[Close Price]])-1</f>
        <v>0.23133525117908382</v>
      </c>
      <c r="AI326">
        <v>53.936476251981397</v>
      </c>
      <c r="AJ326">
        <v>66.717781402936296</v>
      </c>
      <c r="AK326" t="str">
        <f>IF(AND(Table2[[#This Row],[20D EMA]]&gt;Table2[[#This Row],[50D EMA]],Table2[[#This Row],[50D EMA]]&gt;Table2[[#This Row],[200D EMA]]),"Uptrend","Downtrend/NoTrend")</f>
        <v>Downtrend/NoTrend</v>
      </c>
      <c r="AL326">
        <v>-0.26</v>
      </c>
      <c r="AM326" t="s">
        <v>3189</v>
      </c>
      <c r="AN326">
        <v>-12.82</v>
      </c>
      <c r="AO326" t="s">
        <v>3189</v>
      </c>
      <c r="AP326">
        <v>0.113463842862933</v>
      </c>
      <c r="AQ326">
        <f>(Table2[[#This Row],[Sharpe Ratio]]-AVERAGE(Table2[Sharpe Ratio]))/_xlfn.STDEV.P(Table2[Sharpe Ratio])</f>
        <v>0.61774812701156057</v>
      </c>
      <c r="AR3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6">
        <f>_xlfn.RANK.AVG(Table2[[#This Row],[1Y Return vs Nifty Z-Score]],Table2[1Y Return vs Nifty Z-Score])</f>
        <v>467</v>
      </c>
      <c r="AT326">
        <f>_xlfn.RANK.AVG(Table2[[#This Row],[6M Return vs Nifty Z-Score]],Table2[6M Return vs Nifty Z-Score])</f>
        <v>372</v>
      </c>
      <c r="AU326">
        <f>_xlfn.RANK.AVG(Table2[[#This Row],[Sharpe Ratio Z-Score]],Table2[Sharpe Ratio Z-Score])</f>
        <v>192</v>
      </c>
      <c r="AV326">
        <f>(Table2[[#This Row],[Rank 1Y]]+Table2[[#This Row],[Rank 6M]]+Table2[[#This Row],[Rank Sharpe]])/3</f>
        <v>343.66666666666669</v>
      </c>
    </row>
    <row r="327" spans="1:48" x14ac:dyDescent="0.3">
      <c r="A327" t="s">
        <v>1001</v>
      </c>
      <c r="B327" t="s">
        <v>1002</v>
      </c>
      <c r="C327" t="s">
        <v>3150</v>
      </c>
      <c r="D327" t="s">
        <v>269</v>
      </c>
      <c r="E327">
        <v>14480.9333001</v>
      </c>
      <c r="F327">
        <v>832.05</v>
      </c>
      <c r="G327">
        <v>7.4073793388736</v>
      </c>
      <c r="H327">
        <f>(Table2[[#This Row],[1Y Return vs Nifty]]-AVERAGE(Table2[1Y Return vs Nifty]))/_xlfn.STDEV.P(Table2[1Y Return vs Nifty])</f>
        <v>-0.20006465925092612</v>
      </c>
      <c r="I327">
        <v>10.130867700580399</v>
      </c>
      <c r="J327">
        <f>(Table2[[#This Row],[1M Return vs Nifty]]-AVERAGE(Table2[1M Return vs Nifty]))/_xlfn.STDEV.P(Table2[1M Return vs Nifty])</f>
        <v>0.64476780197629646</v>
      </c>
      <c r="K327">
        <v>-13.204641913093401</v>
      </c>
      <c r="L327">
        <f>(Table2[[#This Row],[6M Return vs Nifty]]-AVERAGE(Table2[6M Return vs Nifty]))/_xlfn.STDEV.P(Table2[6M Return vs Nifty])</f>
        <v>-0.61952931157060998</v>
      </c>
      <c r="M327">
        <v>4.5153571321374502</v>
      </c>
      <c r="N327">
        <f>(Table2[[#This Row],[1W Return vs Nifty]]-AVERAGE(Table2[1W Return vs Nifty]))/_xlfn.STDEV.P(Table2[1W Return vs Nifty])</f>
        <v>0.12688009395298219</v>
      </c>
      <c r="O327">
        <v>825.48</v>
      </c>
      <c r="P327">
        <v>847.74302882956499</v>
      </c>
      <c r="Q327">
        <v>839.88790578722899</v>
      </c>
      <c r="R327">
        <v>56.027559893319101</v>
      </c>
      <c r="S327" s="1">
        <f>(Table2[[#This Row],[Close Price]]-Table2[[#This Row],[20D EMA]])/Table2[[#This Row],[20D EMA]]</f>
        <v>7.9590056694286183E-3</v>
      </c>
      <c r="T327" s="1">
        <f>(Table2[[#This Row],[Close Price]]-Table2[[#This Row],[50D EMA]])/Table2[[#This Row],[50D EMA]]</f>
        <v>-1.8511539813228062E-2</v>
      </c>
      <c r="U327" s="1">
        <f>(Table2[[#This Row],[Close Price]]-Table2[[#This Row],[200D EMA]])/Table2[[#This Row],[200D EMA]]</f>
        <v>-9.3320855476333418E-3</v>
      </c>
      <c r="V327">
        <v>0.51676498099637902</v>
      </c>
      <c r="W327">
        <v>819.75</v>
      </c>
      <c r="X327">
        <v>839.9</v>
      </c>
      <c r="Y327">
        <v>801.5</v>
      </c>
      <c r="Z327">
        <v>858</v>
      </c>
      <c r="AA327">
        <v>777.05</v>
      </c>
      <c r="AB327">
        <v>858</v>
      </c>
      <c r="AC327" s="1">
        <f>(Table2[[#This Row],[Close Price]]/Table2[[#This Row],[Day Low]])-1</f>
        <v>1.5004574565416151E-2</v>
      </c>
      <c r="AD327" s="1">
        <f>(Table2[[#This Row],[Day High]]/Table2[[#This Row],[Close Price]])-1</f>
        <v>9.4345291749293736E-3</v>
      </c>
      <c r="AE327" s="1">
        <f>(Table2[[#This Row],[Close Price]]/Table2[[#This Row],[Current Week Low]])-1</f>
        <v>3.8116032439176495E-2</v>
      </c>
      <c r="AF327" s="1">
        <f>(Table2[[#This Row],[Current Week High]]/Table2[[#This Row],[Close Price]])-1</f>
        <v>3.1188029565530906E-2</v>
      </c>
      <c r="AG327" s="1">
        <f>(Table2[[#This Row],[Close Price]]/Table2[[#This Row],[Current Month Low]])-1</f>
        <v>7.0780516054308018E-2</v>
      </c>
      <c r="AH327" s="1">
        <f>(Table2[[#This Row],[Current Month High]]/Table2[[#This Row],[Close Price]])-1</f>
        <v>3.1188029565530906E-2</v>
      </c>
      <c r="AI327">
        <v>27.396190132804499</v>
      </c>
      <c r="AJ327">
        <v>31.155422446406</v>
      </c>
      <c r="AK327" t="str">
        <f>IF(AND(Table2[[#This Row],[20D EMA]]&gt;Table2[[#This Row],[50D EMA]],Table2[[#This Row],[50D EMA]]&gt;Table2[[#This Row],[200D EMA]]),"Uptrend","Downtrend/NoTrend")</f>
        <v>Downtrend/NoTrend</v>
      </c>
      <c r="AL327">
        <v>0</v>
      </c>
      <c r="AM327" t="s">
        <v>3187</v>
      </c>
      <c r="AN327">
        <v>0.21</v>
      </c>
      <c r="AO327" t="s">
        <v>3188</v>
      </c>
      <c r="AP327">
        <v>0.145523042842235</v>
      </c>
      <c r="AQ327">
        <f>(Table2[[#This Row],[Sharpe Ratio]]-AVERAGE(Table2[Sharpe Ratio]))/_xlfn.STDEV.P(Table2[Sharpe Ratio])</f>
        <v>0.98962721755476024</v>
      </c>
      <c r="AR3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7">
        <f>_xlfn.RANK.AVG(Table2[[#This Row],[1Y Return vs Nifty Z-Score]],Table2[1Y Return vs Nifty Z-Score])</f>
        <v>372</v>
      </c>
      <c r="AT327">
        <f>_xlfn.RANK.AVG(Table2[[#This Row],[6M Return vs Nifty Z-Score]],Table2[6M Return vs Nifty Z-Score])</f>
        <v>540</v>
      </c>
      <c r="AU327">
        <f>_xlfn.RANK.AVG(Table2[[#This Row],[Sharpe Ratio Z-Score]],Table2[Sharpe Ratio Z-Score])</f>
        <v>120</v>
      </c>
      <c r="AV327">
        <f>(Table2[[#This Row],[Rank 1Y]]+Table2[[#This Row],[Rank 6M]]+Table2[[#This Row],[Rank Sharpe]])/3</f>
        <v>344</v>
      </c>
    </row>
    <row r="328" spans="1:48" x14ac:dyDescent="0.3">
      <c r="A328" t="s">
        <v>935</v>
      </c>
      <c r="B328" t="s">
        <v>936</v>
      </c>
      <c r="C328" t="s">
        <v>3150</v>
      </c>
      <c r="D328" t="s">
        <v>776</v>
      </c>
      <c r="E328">
        <v>16234.9227324</v>
      </c>
      <c r="F328">
        <v>1205.5</v>
      </c>
      <c r="G328">
        <v>4.06884580648713</v>
      </c>
      <c r="H328">
        <f>(Table2[[#This Row],[1Y Return vs Nifty]]-AVERAGE(Table2[1Y Return vs Nifty]))/_xlfn.STDEV.P(Table2[1Y Return vs Nifty])</f>
        <v>-0.26470771619976402</v>
      </c>
      <c r="I328">
        <v>7.6842264784979504</v>
      </c>
      <c r="J328">
        <f>(Table2[[#This Row],[1M Return vs Nifty]]-AVERAGE(Table2[1M Return vs Nifty]))/_xlfn.STDEV.P(Table2[1M Return vs Nifty])</f>
        <v>0.40375172674480625</v>
      </c>
      <c r="K328">
        <v>-20.1321817132356</v>
      </c>
      <c r="L328">
        <f>(Table2[[#This Row],[6M Return vs Nifty]]-AVERAGE(Table2[6M Return vs Nifty]))/_xlfn.STDEV.P(Table2[6M Return vs Nifty])</f>
        <v>-0.84593915637603678</v>
      </c>
      <c r="M328">
        <v>11.452689171847901</v>
      </c>
      <c r="N328">
        <f>(Table2[[#This Row],[1W Return vs Nifty]]-AVERAGE(Table2[1W Return vs Nifty]))/_xlfn.STDEV.P(Table2[1W Return vs Nifty])</f>
        <v>1.4675966526712421</v>
      </c>
      <c r="O328">
        <v>1163.05</v>
      </c>
      <c r="P328">
        <v>1200.09608410187</v>
      </c>
      <c r="Q328">
        <v>1200.2959543214499</v>
      </c>
      <c r="R328">
        <v>59.640834398123197</v>
      </c>
      <c r="S328" s="1">
        <f>(Table2[[#This Row],[Close Price]]-Table2[[#This Row],[20D EMA]])/Table2[[#This Row],[20D EMA]]</f>
        <v>3.6498860754051884E-2</v>
      </c>
      <c r="T328" s="1">
        <f>(Table2[[#This Row],[Close Price]]-Table2[[#This Row],[50D EMA]])/Table2[[#This Row],[50D EMA]]</f>
        <v>4.5029027006401514E-3</v>
      </c>
      <c r="U328" s="1">
        <f>(Table2[[#This Row],[Close Price]]-Table2[[#This Row],[200D EMA]])/Table2[[#This Row],[200D EMA]]</f>
        <v>4.3356354404210417E-3</v>
      </c>
      <c r="V328">
        <v>0.78239324202553695</v>
      </c>
      <c r="W328">
        <v>1198</v>
      </c>
      <c r="X328">
        <v>1227.8499999999999</v>
      </c>
      <c r="Y328">
        <v>1121.05</v>
      </c>
      <c r="Z328">
        <v>1249</v>
      </c>
      <c r="AA328">
        <v>1075</v>
      </c>
      <c r="AB328">
        <v>1249.9000000000001</v>
      </c>
      <c r="AC328" s="1">
        <f>(Table2[[#This Row],[Close Price]]/Table2[[#This Row],[Day Low]])-1</f>
        <v>6.2604340567613548E-3</v>
      </c>
      <c r="AD328" s="1">
        <f>(Table2[[#This Row],[Day High]]/Table2[[#This Row],[Close Price]])-1</f>
        <v>1.854002488593931E-2</v>
      </c>
      <c r="AE328" s="1">
        <f>(Table2[[#This Row],[Close Price]]/Table2[[#This Row],[Current Week Low]])-1</f>
        <v>7.5331162749208369E-2</v>
      </c>
      <c r="AF328" s="1">
        <f>(Table2[[#This Row],[Current Week High]]/Table2[[#This Row],[Close Price]])-1</f>
        <v>3.6084612194110299E-2</v>
      </c>
      <c r="AG328" s="1">
        <f>(Table2[[#This Row],[Close Price]]/Table2[[#This Row],[Current Month Low]])-1</f>
        <v>0.12139534883720926</v>
      </c>
      <c r="AH328" s="1">
        <f>(Table2[[#This Row],[Current Month High]]/Table2[[#This Row],[Close Price]])-1</f>
        <v>3.6831190377436762E-2</v>
      </c>
      <c r="AI328">
        <v>57.357942762339199</v>
      </c>
      <c r="AJ328">
        <v>54.373159175310498</v>
      </c>
      <c r="AK328" t="str">
        <f>IF(AND(Table2[[#This Row],[20D EMA]]&gt;Table2[[#This Row],[50D EMA]],Table2[[#This Row],[50D EMA]]&gt;Table2[[#This Row],[200D EMA]]),"Uptrend","Downtrend/NoTrend")</f>
        <v>Downtrend/NoTrend</v>
      </c>
      <c r="AL328">
        <v>-0.05</v>
      </c>
      <c r="AM328" t="s">
        <v>3189</v>
      </c>
      <c r="AN328">
        <v>1.73</v>
      </c>
      <c r="AO328" t="s">
        <v>3188</v>
      </c>
      <c r="AP328">
        <v>0.2367009913475</v>
      </c>
      <c r="AQ328">
        <f>(Table2[[#This Row],[Sharpe Ratio]]-AVERAGE(Table2[Sharpe Ratio]))/_xlfn.STDEV.P(Table2[Sharpe Ratio])</f>
        <v>2.0472697223466372</v>
      </c>
      <c r="AR3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8">
        <f>_xlfn.RANK.AVG(Table2[[#This Row],[1Y Return vs Nifty Z-Score]],Table2[1Y Return vs Nifty Z-Score])</f>
        <v>395</v>
      </c>
      <c r="AT328">
        <f>_xlfn.RANK.AVG(Table2[[#This Row],[6M Return vs Nifty Z-Score]],Table2[6M Return vs Nifty Z-Score])</f>
        <v>628</v>
      </c>
      <c r="AU328">
        <f>_xlfn.RANK.AVG(Table2[[#This Row],[Sharpe Ratio Z-Score]],Table2[Sharpe Ratio Z-Score])</f>
        <v>13</v>
      </c>
      <c r="AV328">
        <f>(Table2[[#This Row],[Rank 1Y]]+Table2[[#This Row],[Rank 6M]]+Table2[[#This Row],[Rank Sharpe]])/3</f>
        <v>345.33333333333331</v>
      </c>
    </row>
    <row r="329" spans="1:48" x14ac:dyDescent="0.3">
      <c r="A329" t="s">
        <v>157</v>
      </c>
      <c r="B329" t="s">
        <v>158</v>
      </c>
      <c r="C329" t="s">
        <v>3141</v>
      </c>
      <c r="D329" t="s">
        <v>21</v>
      </c>
      <c r="E329">
        <v>167569.317322419</v>
      </c>
      <c r="F329">
        <v>1712.3</v>
      </c>
      <c r="G329">
        <v>20.1675687065019</v>
      </c>
      <c r="H329">
        <f>(Table2[[#This Row],[1Y Return vs Nifty]]-AVERAGE(Table2[1Y Return vs Nifty]))/_xlfn.STDEV.P(Table2[1Y Return vs Nifty])</f>
        <v>4.7007188303626476E-2</v>
      </c>
      <c r="I329">
        <v>2.1516308413723899</v>
      </c>
      <c r="J329">
        <f>(Table2[[#This Row],[1M Return vs Nifty]]-AVERAGE(Table2[1M Return vs Nifty]))/_xlfn.STDEV.P(Table2[1M Return vs Nifty])</f>
        <v>-0.14125849962909284</v>
      </c>
      <c r="K329">
        <v>26.820324872700301</v>
      </c>
      <c r="L329">
        <f>(Table2[[#This Row],[6M Return vs Nifty]]-AVERAGE(Table2[6M Return vs Nifty]))/_xlfn.STDEV.P(Table2[6M Return vs Nifty])</f>
        <v>0.68858970033718125</v>
      </c>
      <c r="M329">
        <v>-0.82238504442529103</v>
      </c>
      <c r="N329">
        <f>(Table2[[#This Row],[1W Return vs Nifty]]-AVERAGE(Table2[1W Return vs Nifty]))/_xlfn.STDEV.P(Table2[1W Return vs Nifty])</f>
        <v>-0.90469793652358776</v>
      </c>
      <c r="O329">
        <v>1701.87</v>
      </c>
      <c r="P329">
        <v>1667.34108295325</v>
      </c>
      <c r="Q329">
        <v>1500.5195298881899</v>
      </c>
      <c r="R329">
        <v>50.861128055275202</v>
      </c>
      <c r="S329" s="1">
        <f>(Table2[[#This Row],[Close Price]]-Table2[[#This Row],[20D EMA]])/Table2[[#This Row],[20D EMA]]</f>
        <v>6.1285527096664634E-3</v>
      </c>
      <c r="T329" s="1">
        <f>(Table2[[#This Row],[Close Price]]-Table2[[#This Row],[50D EMA]])/Table2[[#This Row],[50D EMA]]</f>
        <v>2.6964439073927978E-2</v>
      </c>
      <c r="U329" s="1">
        <f>(Table2[[#This Row],[Close Price]]-Table2[[#This Row],[200D EMA]])/Table2[[#This Row],[200D EMA]]</f>
        <v>0.14113809643489991</v>
      </c>
      <c r="V329">
        <v>0.94862698945642199</v>
      </c>
      <c r="W329">
        <v>1700.5</v>
      </c>
      <c r="X329">
        <v>1730</v>
      </c>
      <c r="Y329">
        <v>1700.5</v>
      </c>
      <c r="Z329">
        <v>1767.8</v>
      </c>
      <c r="AA329">
        <v>1598.8</v>
      </c>
      <c r="AB329">
        <v>1767.8</v>
      </c>
      <c r="AC329" s="1">
        <f>(Table2[[#This Row],[Close Price]]/Table2[[#This Row],[Day Low]])-1</f>
        <v>6.9391355483681139E-3</v>
      </c>
      <c r="AD329" s="1">
        <f>(Table2[[#This Row],[Day High]]/Table2[[#This Row],[Close Price]])-1</f>
        <v>1.03369736611576E-2</v>
      </c>
      <c r="AE329" s="1">
        <f>(Table2[[#This Row],[Close Price]]/Table2[[#This Row],[Current Week Low]])-1</f>
        <v>6.9391355483681139E-3</v>
      </c>
      <c r="AF329" s="1">
        <f>(Table2[[#This Row],[Current Week High]]/Table2[[#This Row],[Close Price]])-1</f>
        <v>3.2412544530748155E-2</v>
      </c>
      <c r="AG329" s="1">
        <f>(Table2[[#This Row],[Close Price]]/Table2[[#This Row],[Current Month Low]])-1</f>
        <v>7.0990743057292915E-2</v>
      </c>
      <c r="AH329" s="1">
        <f>(Table2[[#This Row],[Current Month High]]/Table2[[#This Row],[Close Price]])-1</f>
        <v>3.2412544530748155E-2</v>
      </c>
      <c r="AI329">
        <v>3.2412544530748102</v>
      </c>
      <c r="AJ329">
        <v>47.237628444903002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0.05</v>
      </c>
      <c r="AM329" t="s">
        <v>3188</v>
      </c>
      <c r="AN329">
        <v>0.48</v>
      </c>
      <c r="AO329" t="s">
        <v>3188</v>
      </c>
      <c r="AP329">
        <v>-2.1735794514905999E-2</v>
      </c>
      <c r="AQ329">
        <f>(Table2[[#This Row],[Sharpe Ratio]]-AVERAGE(Table2[Sharpe Ratio]))/_xlfn.STDEV.P(Table2[Sharpe Ratio])</f>
        <v>-0.95053549273882321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-1.2608950402506962</v>
      </c>
      <c r="AS329">
        <f>_xlfn.RANK.AVG(Table2[[#This Row],[1Y Return vs Nifty Z-Score]],Table2[1Y Return vs Nifty Z-Score])</f>
        <v>289</v>
      </c>
      <c r="AT329">
        <f>_xlfn.RANK.AVG(Table2[[#This Row],[6M Return vs Nifty Z-Score]],Table2[6M Return vs Nifty Z-Score])</f>
        <v>133</v>
      </c>
      <c r="AU329">
        <f>_xlfn.RANK.AVG(Table2[[#This Row],[Sharpe Ratio Z-Score]],Table2[Sharpe Ratio Z-Score])</f>
        <v>617</v>
      </c>
      <c r="AV329">
        <f>(Table2[[#This Row],[Rank 1Y]]+Table2[[#This Row],[Rank 6M]]+Table2[[#This Row],[Rank Sharpe]])/3</f>
        <v>346.33333333333331</v>
      </c>
    </row>
    <row r="330" spans="1:48" x14ac:dyDescent="0.3">
      <c r="A330" t="s">
        <v>191</v>
      </c>
      <c r="B330" t="s">
        <v>192</v>
      </c>
      <c r="C330" t="s">
        <v>3142</v>
      </c>
      <c r="D330" t="s">
        <v>34</v>
      </c>
      <c r="E330">
        <v>127422.36409056</v>
      </c>
      <c r="F330">
        <v>246.4</v>
      </c>
      <c r="G330">
        <v>6.0642824640270003</v>
      </c>
      <c r="H330">
        <f>(Table2[[#This Row],[1Y Return vs Nifty]]-AVERAGE(Table2[1Y Return vs Nifty]))/_xlfn.STDEV.P(Table2[1Y Return vs Nifty])</f>
        <v>-0.22607065467564555</v>
      </c>
      <c r="I330">
        <v>1.5533150122456501</v>
      </c>
      <c r="J330">
        <f>(Table2[[#This Row],[1M Return vs Nifty]]-AVERAGE(Table2[1M Return vs Nifty]))/_xlfn.STDEV.P(Table2[1M Return vs Nifty])</f>
        <v>-0.20019796798410702</v>
      </c>
      <c r="K330">
        <v>-11.7493700666052</v>
      </c>
      <c r="L330">
        <f>(Table2[[#This Row],[6M Return vs Nifty]]-AVERAGE(Table2[6M Return vs Nifty]))/_xlfn.STDEV.P(Table2[6M Return vs Nifty])</f>
        <v>-0.57196727910039069</v>
      </c>
      <c r="M330">
        <v>6.5766265214169399</v>
      </c>
      <c r="N330">
        <f>(Table2[[#This Row],[1W Return vs Nifty]]-AVERAGE(Table2[1W Return vs Nifty]))/_xlfn.STDEV.P(Table2[1W Return vs Nifty])</f>
        <v>0.52524332442355837</v>
      </c>
      <c r="O330">
        <v>246.16</v>
      </c>
      <c r="P330">
        <v>246.870340592129</v>
      </c>
      <c r="Q330">
        <v>246.13673489892801</v>
      </c>
      <c r="R330">
        <v>51.258174321791401</v>
      </c>
      <c r="S330" s="1">
        <f>(Table2[[#This Row],[Close Price]]-Table2[[#This Row],[20D EMA]])/Table2[[#This Row],[20D EMA]]</f>
        <v>9.7497562560939675E-4</v>
      </c>
      <c r="T330" s="1">
        <f>(Table2[[#This Row],[Close Price]]-Table2[[#This Row],[50D EMA]])/Table2[[#This Row],[50D EMA]]</f>
        <v>-1.9052130401767157E-3</v>
      </c>
      <c r="U330" s="1">
        <f>(Table2[[#This Row],[Close Price]]-Table2[[#This Row],[200D EMA]])/Table2[[#This Row],[200D EMA]]</f>
        <v>1.0695888250085849E-3</v>
      </c>
      <c r="V330">
        <v>1.0290599936131699</v>
      </c>
      <c r="W330">
        <v>244.25</v>
      </c>
      <c r="X330">
        <v>250.45</v>
      </c>
      <c r="Y330">
        <v>240.8</v>
      </c>
      <c r="Z330">
        <v>252</v>
      </c>
      <c r="AA330">
        <v>219.85</v>
      </c>
      <c r="AB330">
        <v>266.39999999999998</v>
      </c>
      <c r="AC330" s="1">
        <f>(Table2[[#This Row],[Close Price]]/Table2[[#This Row],[Day Low]])-1</f>
        <v>8.8024564994881871E-3</v>
      </c>
      <c r="AD330" s="1">
        <f>(Table2[[#This Row],[Day High]]/Table2[[#This Row],[Close Price]])-1</f>
        <v>1.6436688311688208E-2</v>
      </c>
      <c r="AE330" s="1">
        <f>(Table2[[#This Row],[Close Price]]/Table2[[#This Row],[Current Week Low]])-1</f>
        <v>2.3255813953488413E-2</v>
      </c>
      <c r="AF330" s="1">
        <f>(Table2[[#This Row],[Current Week High]]/Table2[[#This Row],[Close Price]])-1</f>
        <v>2.2727272727272707E-2</v>
      </c>
      <c r="AG330" s="1">
        <f>(Table2[[#This Row],[Close Price]]/Table2[[#This Row],[Current Month Low]])-1</f>
        <v>0.12076415738003199</v>
      </c>
      <c r="AH330" s="1">
        <f>(Table2[[#This Row],[Current Month High]]/Table2[[#This Row],[Close Price]])-1</f>
        <v>8.1168831168831002E-2</v>
      </c>
      <c r="AI330">
        <v>21.631493506493399</v>
      </c>
      <c r="AJ330">
        <v>25.4901960784313</v>
      </c>
      <c r="AK330" t="str">
        <f>IF(AND(Table2[[#This Row],[20D EMA]]&gt;Table2[[#This Row],[50D EMA]],Table2[[#This Row],[50D EMA]]&gt;Table2[[#This Row],[200D EMA]]),"Uptrend","Downtrend/NoTrend")</f>
        <v>Downtrend/NoTrend</v>
      </c>
      <c r="AL330">
        <v>0.03</v>
      </c>
      <c r="AM330" t="s">
        <v>3188</v>
      </c>
      <c r="AN330">
        <v>-4.63</v>
      </c>
      <c r="AO330" t="s">
        <v>3189</v>
      </c>
      <c r="AP330">
        <v>0.13492843718377201</v>
      </c>
      <c r="AQ330">
        <f>(Table2[[#This Row],[Sharpe Ratio]]-AVERAGE(Table2[Sharpe Ratio]))/_xlfn.STDEV.P(Table2[Sharpe Ratio])</f>
        <v>0.86673231314427168</v>
      </c>
      <c r="AR3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0">
        <f>_xlfn.RANK.AVG(Table2[[#This Row],[1Y Return vs Nifty Z-Score]],Table2[1Y Return vs Nifty Z-Score])</f>
        <v>382</v>
      </c>
      <c r="AT330">
        <f>_xlfn.RANK.AVG(Table2[[#This Row],[6M Return vs Nifty Z-Score]],Table2[6M Return vs Nifty Z-Score])</f>
        <v>526</v>
      </c>
      <c r="AU330">
        <f>_xlfn.RANK.AVG(Table2[[#This Row],[Sharpe Ratio Z-Score]],Table2[Sharpe Ratio Z-Score])</f>
        <v>136</v>
      </c>
      <c r="AV330">
        <f>(Table2[[#This Row],[Rank 1Y]]+Table2[[#This Row],[Rank 6M]]+Table2[[#This Row],[Rank Sharpe]])/3</f>
        <v>348</v>
      </c>
    </row>
    <row r="331" spans="1:48" x14ac:dyDescent="0.3">
      <c r="A331" t="s">
        <v>184</v>
      </c>
      <c r="B331" t="s">
        <v>185</v>
      </c>
      <c r="C331" t="s">
        <v>3148</v>
      </c>
      <c r="D331" t="s">
        <v>75</v>
      </c>
      <c r="E331">
        <v>132334.98733900499</v>
      </c>
      <c r="F331">
        <v>414.15</v>
      </c>
      <c r="G331">
        <v>31.5338284047087</v>
      </c>
      <c r="H331">
        <f>(Table2[[#This Row],[1Y Return vs Nifty]]-AVERAGE(Table2[1Y Return vs Nifty]))/_xlfn.STDEV.P(Table2[1Y Return vs Nifty])</f>
        <v>0.26708877976850087</v>
      </c>
      <c r="I331">
        <v>-1.3158440112527301</v>
      </c>
      <c r="J331">
        <f>(Table2[[#This Row],[1M Return vs Nifty]]-AVERAGE(Table2[1M Return vs Nifty]))/_xlfn.STDEV.P(Table2[1M Return vs Nifty])</f>
        <v>-0.48283583119725759</v>
      </c>
      <c r="K331">
        <v>-10.5217435629239</v>
      </c>
      <c r="L331">
        <f>(Table2[[#This Row],[6M Return vs Nifty]]-AVERAGE(Table2[6M Return vs Nifty]))/_xlfn.STDEV.P(Table2[6M Return vs Nifty])</f>
        <v>-0.53184528280788201</v>
      </c>
      <c r="M331">
        <v>-0.92426266501341203</v>
      </c>
      <c r="N331">
        <f>(Table2[[#This Row],[1W Return vs Nifty]]-AVERAGE(Table2[1W Return vs Nifty]))/_xlfn.STDEV.P(Table2[1W Return vs Nifty])</f>
        <v>-0.92438691956540442</v>
      </c>
      <c r="O331">
        <v>420.03</v>
      </c>
      <c r="P331">
        <v>430.46018378001202</v>
      </c>
      <c r="Q331">
        <v>411.365991951002</v>
      </c>
      <c r="R331">
        <v>45.855972612164997</v>
      </c>
      <c r="S331" s="1">
        <f>(Table2[[#This Row],[Close Price]]-Table2[[#This Row],[20D EMA]])/Table2[[#This Row],[20D EMA]]</f>
        <v>-1.399900007142346E-2</v>
      </c>
      <c r="T331" s="1">
        <f>(Table2[[#This Row],[Close Price]]-Table2[[#This Row],[50D EMA]])/Table2[[#This Row],[50D EMA]]</f>
        <v>-3.7890110153248016E-2</v>
      </c>
      <c r="U331" s="1">
        <f>(Table2[[#This Row],[Close Price]]-Table2[[#This Row],[200D EMA]])/Table2[[#This Row],[200D EMA]]</f>
        <v>6.7677156193543097E-3</v>
      </c>
      <c r="V331">
        <v>0.80518747381823896</v>
      </c>
      <c r="W331">
        <v>410.45</v>
      </c>
      <c r="X331">
        <v>417.5</v>
      </c>
      <c r="Y331">
        <v>408</v>
      </c>
      <c r="Z331">
        <v>423.45</v>
      </c>
      <c r="AA331">
        <v>396.95</v>
      </c>
      <c r="AB331">
        <v>454.75</v>
      </c>
      <c r="AC331" s="1">
        <f>(Table2[[#This Row],[Close Price]]/Table2[[#This Row],[Day Low]])-1</f>
        <v>9.0144962845657428E-3</v>
      </c>
      <c r="AD331" s="1">
        <f>(Table2[[#This Row],[Day High]]/Table2[[#This Row],[Close Price]])-1</f>
        <v>8.0888566944343765E-3</v>
      </c>
      <c r="AE331" s="1">
        <f>(Table2[[#This Row],[Close Price]]/Table2[[#This Row],[Current Week Low]])-1</f>
        <v>1.5073529411764541E-2</v>
      </c>
      <c r="AF331" s="1">
        <f>(Table2[[#This Row],[Current Week High]]/Table2[[#This Row],[Close Price]])-1</f>
        <v>2.2455632017384985E-2</v>
      </c>
      <c r="AG331" s="1">
        <f>(Table2[[#This Row],[Close Price]]/Table2[[#This Row],[Current Month Low]])-1</f>
        <v>4.3330394256203553E-2</v>
      </c>
      <c r="AH331" s="1">
        <f>(Table2[[#This Row],[Current Month High]]/Table2[[#This Row],[Close Price]])-1</f>
        <v>9.8032113968369083E-2</v>
      </c>
      <c r="AI331">
        <v>19.485693589279201</v>
      </c>
      <c r="AJ331">
        <v>56.224066390041401</v>
      </c>
      <c r="AK331" t="str">
        <f>IF(AND(Table2[[#This Row],[20D EMA]]&gt;Table2[[#This Row],[50D EMA]],Table2[[#This Row],[50D EMA]]&gt;Table2[[#This Row],[200D EMA]]),"Uptrend","Downtrend/NoTrend")</f>
        <v>Downtrend/NoTrend</v>
      </c>
      <c r="AL331">
        <v>0.05</v>
      </c>
      <c r="AM331" t="s">
        <v>3188</v>
      </c>
      <c r="AN331">
        <v>-4.0199999999999996</v>
      </c>
      <c r="AO331" t="s">
        <v>3189</v>
      </c>
      <c r="AP331">
        <v>7.2379096142911006E-2</v>
      </c>
      <c r="AQ331">
        <f>(Table2[[#This Row],[Sharpe Ratio]]-AVERAGE(Table2[Sharpe Ratio]))/_xlfn.STDEV.P(Table2[Sharpe Ratio])</f>
        <v>0.14117484211039011</v>
      </c>
      <c r="AR3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1">
        <f>_xlfn.RANK.AVG(Table2[[#This Row],[1Y Return vs Nifty Z-Score]],Table2[1Y Return vs Nifty Z-Score])</f>
        <v>229</v>
      </c>
      <c r="AT331">
        <f>_xlfn.RANK.AVG(Table2[[#This Row],[6M Return vs Nifty Z-Score]],Table2[6M Return vs Nifty Z-Score])</f>
        <v>507</v>
      </c>
      <c r="AU331">
        <f>_xlfn.RANK.AVG(Table2[[#This Row],[Sharpe Ratio Z-Score]],Table2[Sharpe Ratio Z-Score])</f>
        <v>309</v>
      </c>
      <c r="AV331">
        <f>(Table2[[#This Row],[Rank 1Y]]+Table2[[#This Row],[Rank 6M]]+Table2[[#This Row],[Rank Sharpe]])/3</f>
        <v>348.33333333333331</v>
      </c>
    </row>
    <row r="332" spans="1:48" x14ac:dyDescent="0.3">
      <c r="A332" t="s">
        <v>801</v>
      </c>
      <c r="B332" t="s">
        <v>802</v>
      </c>
      <c r="C332" t="s">
        <v>3140</v>
      </c>
      <c r="D332" t="s">
        <v>266</v>
      </c>
      <c r="E332">
        <v>19854.653614031999</v>
      </c>
      <c r="F332">
        <v>200.73</v>
      </c>
      <c r="G332">
        <v>21.976663619259501</v>
      </c>
      <c r="H332">
        <f>(Table2[[#This Row],[1Y Return vs Nifty]]-AVERAGE(Table2[1Y Return vs Nifty]))/_xlfn.STDEV.P(Table2[1Y Return vs Nifty])</f>
        <v>8.2036168643879914E-2</v>
      </c>
      <c r="I332">
        <v>-3.9149818005678201</v>
      </c>
      <c r="J332">
        <f>(Table2[[#This Row],[1M Return vs Nifty]]-AVERAGE(Table2[1M Return vs Nifty]))/_xlfn.STDEV.P(Table2[1M Return vs Nifty])</f>
        <v>-0.73887418423104978</v>
      </c>
      <c r="K332">
        <v>-0.21726353413996899</v>
      </c>
      <c r="L332">
        <f>(Table2[[#This Row],[6M Return vs Nifty]]-AVERAGE(Table2[6M Return vs Nifty]))/_xlfn.STDEV.P(Table2[6M Return vs Nifty])</f>
        <v>-0.19506833292017445</v>
      </c>
      <c r="M332">
        <v>4.8407883231275699</v>
      </c>
      <c r="N332">
        <f>(Table2[[#This Row],[1W Return vs Nifty]]-AVERAGE(Table2[1W Return vs Nifty]))/_xlfn.STDEV.P(Table2[1W Return vs Nifty])</f>
        <v>0.18977329035562529</v>
      </c>
      <c r="O332">
        <v>201.06</v>
      </c>
      <c r="P332">
        <v>214.436821794937</v>
      </c>
      <c r="Q332">
        <v>213.97728248563999</v>
      </c>
      <c r="R332">
        <v>54.634630206390703</v>
      </c>
      <c r="S332" s="1">
        <f>(Table2[[#This Row],[Close Price]]-Table2[[#This Row],[20D EMA]])/Table2[[#This Row],[20D EMA]]</f>
        <v>-1.6413011041480777E-3</v>
      </c>
      <c r="T332" s="1">
        <f>(Table2[[#This Row],[Close Price]]-Table2[[#This Row],[50D EMA]])/Table2[[#This Row],[50D EMA]]</f>
        <v>-6.3920093947506182E-2</v>
      </c>
      <c r="U332" s="1">
        <f>(Table2[[#This Row],[Close Price]]-Table2[[#This Row],[200D EMA]])/Table2[[#This Row],[200D EMA]]</f>
        <v>-6.1909761315568745E-2</v>
      </c>
      <c r="V332">
        <v>0.98255294289120898</v>
      </c>
      <c r="W332">
        <v>196.8</v>
      </c>
      <c r="X332">
        <v>202.23</v>
      </c>
      <c r="Y332">
        <v>192.01</v>
      </c>
      <c r="Z332">
        <v>204.01</v>
      </c>
      <c r="AA332">
        <v>185.07</v>
      </c>
      <c r="AB332">
        <v>219.45</v>
      </c>
      <c r="AC332" s="1">
        <f>(Table2[[#This Row],[Close Price]]/Table2[[#This Row],[Day Low]])-1</f>
        <v>1.9969512195121775E-2</v>
      </c>
      <c r="AD332" s="1">
        <f>(Table2[[#This Row],[Day High]]/Table2[[#This Row],[Close Price]])-1</f>
        <v>7.472724555372956E-3</v>
      </c>
      <c r="AE332" s="1">
        <f>(Table2[[#This Row],[Close Price]]/Table2[[#This Row],[Current Week Low]])-1</f>
        <v>4.5414301338472018E-2</v>
      </c>
      <c r="AF332" s="1">
        <f>(Table2[[#This Row],[Current Week High]]/Table2[[#This Row],[Close Price]])-1</f>
        <v>1.6340357694415442E-2</v>
      </c>
      <c r="AG332" s="1">
        <f>(Table2[[#This Row],[Close Price]]/Table2[[#This Row],[Current Month Low]])-1</f>
        <v>8.4616631544820908E-2</v>
      </c>
      <c r="AH332" s="1">
        <f>(Table2[[#This Row],[Current Month High]]/Table2[[#This Row],[Close Price]])-1</f>
        <v>9.3259602451053691E-2</v>
      </c>
      <c r="AI332">
        <v>41.682857569869903</v>
      </c>
      <c r="AJ332">
        <v>45.720508166969097</v>
      </c>
      <c r="AK332" t="str">
        <f>IF(AND(Table2[[#This Row],[20D EMA]]&gt;Table2[[#This Row],[50D EMA]],Table2[[#This Row],[50D EMA]]&gt;Table2[[#This Row],[200D EMA]]),"Uptrend","Downtrend/NoTrend")</f>
        <v>Downtrend/NoTrend</v>
      </c>
      <c r="AL332">
        <v>-0.16</v>
      </c>
      <c r="AM332" t="s">
        <v>3189</v>
      </c>
      <c r="AN332">
        <v>-1.91</v>
      </c>
      <c r="AO332" t="s">
        <v>3189</v>
      </c>
      <c r="AP332">
        <v>3.9523827089341997E-2</v>
      </c>
      <c r="AQ332">
        <f>(Table2[[#This Row],[Sharpe Ratio]]-AVERAGE(Table2[Sharpe Ratio]))/_xlfn.STDEV.P(Table2[Sharpe Ratio])</f>
        <v>-0.23993846025154231</v>
      </c>
      <c r="AR3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2">
        <f>_xlfn.RANK.AVG(Table2[[#This Row],[1Y Return vs Nifty Z-Score]],Table2[1Y Return vs Nifty Z-Score])</f>
        <v>279</v>
      </c>
      <c r="AT332">
        <f>_xlfn.RANK.AVG(Table2[[#This Row],[6M Return vs Nifty Z-Score]],Table2[6M Return vs Nifty Z-Score])</f>
        <v>355</v>
      </c>
      <c r="AU332">
        <f>_xlfn.RANK.AVG(Table2[[#This Row],[Sharpe Ratio Z-Score]],Table2[Sharpe Ratio Z-Score])</f>
        <v>412</v>
      </c>
      <c r="AV332">
        <f>(Table2[[#This Row],[Rank 1Y]]+Table2[[#This Row],[Rank 6M]]+Table2[[#This Row],[Rank Sharpe]])/3</f>
        <v>348.66666666666669</v>
      </c>
    </row>
    <row r="333" spans="1:48" x14ac:dyDescent="0.3">
      <c r="A333" t="s">
        <v>1709</v>
      </c>
      <c r="B333" t="s">
        <v>1710</v>
      </c>
      <c r="C333" t="s">
        <v>3146</v>
      </c>
      <c r="D333" t="s">
        <v>51</v>
      </c>
      <c r="E333">
        <v>5077.5248849999998</v>
      </c>
      <c r="F333">
        <v>411.8</v>
      </c>
      <c r="G333">
        <v>21.334721245104099</v>
      </c>
      <c r="H333">
        <f>(Table2[[#This Row],[1Y Return vs Nifty]]-AVERAGE(Table2[1Y Return vs Nifty]))/_xlfn.STDEV.P(Table2[1Y Return vs Nifty])</f>
        <v>6.9606424551797469E-2</v>
      </c>
      <c r="I333">
        <v>9.0570626902003895</v>
      </c>
      <c r="J333">
        <f>(Table2[[#This Row],[1M Return vs Nifty]]-AVERAGE(Table2[1M Return vs Nifty]))/_xlfn.STDEV.P(Table2[1M Return vs Nifty])</f>
        <v>0.5389883902546958</v>
      </c>
      <c r="K333">
        <v>27.183460303352302</v>
      </c>
      <c r="L333">
        <f>(Table2[[#This Row],[6M Return vs Nifty]]-AVERAGE(Table2[6M Return vs Nifty]))/_xlfn.STDEV.P(Table2[6M Return vs Nifty])</f>
        <v>0.7004579015845539</v>
      </c>
      <c r="M333">
        <v>-0.81962560164542897</v>
      </c>
      <c r="N333">
        <f>(Table2[[#This Row],[1W Return vs Nifty]]-AVERAGE(Table2[1W Return vs Nifty]))/_xlfn.STDEV.P(Table2[1W Return vs Nifty])</f>
        <v>-0.90416464352180859</v>
      </c>
      <c r="O333">
        <v>386.71</v>
      </c>
      <c r="P333">
        <v>373.58534948111901</v>
      </c>
      <c r="Q333">
        <v>339.14544889671498</v>
      </c>
      <c r="R333">
        <v>70.283959877187598</v>
      </c>
      <c r="S333" s="1">
        <f>(Table2[[#This Row],[Close Price]]-Table2[[#This Row],[20D EMA]])/Table2[[#This Row],[20D EMA]]</f>
        <v>6.4880659926042861E-2</v>
      </c>
      <c r="T333" s="1">
        <f>(Table2[[#This Row],[Close Price]]-Table2[[#This Row],[50D EMA]])/Table2[[#This Row],[50D EMA]]</f>
        <v>0.10229161976495646</v>
      </c>
      <c r="U333" s="1">
        <f>(Table2[[#This Row],[Close Price]]-Table2[[#This Row],[200D EMA]])/Table2[[#This Row],[200D EMA]]</f>
        <v>0.21422829449618119</v>
      </c>
      <c r="V333">
        <v>1.0318777809814199</v>
      </c>
      <c r="W333">
        <v>385.15</v>
      </c>
      <c r="X333">
        <v>416.8</v>
      </c>
      <c r="Y333">
        <v>383.1</v>
      </c>
      <c r="Z333">
        <v>416.8</v>
      </c>
      <c r="AA333">
        <v>365.65</v>
      </c>
      <c r="AB333">
        <v>416.95</v>
      </c>
      <c r="AC333" s="1">
        <f>(Table2[[#This Row],[Close Price]]/Table2[[#This Row],[Day Low]])-1</f>
        <v>6.919382058938095E-2</v>
      </c>
      <c r="AD333" s="1">
        <f>(Table2[[#This Row],[Day High]]/Table2[[#This Row],[Close Price]])-1</f>
        <v>1.2141816415735862E-2</v>
      </c>
      <c r="AE333" s="1">
        <f>(Table2[[#This Row],[Close Price]]/Table2[[#This Row],[Current Week Low]])-1</f>
        <v>7.4915165753067114E-2</v>
      </c>
      <c r="AF333" s="1">
        <f>(Table2[[#This Row],[Current Week High]]/Table2[[#This Row],[Close Price]])-1</f>
        <v>1.2141816415735862E-2</v>
      </c>
      <c r="AG333" s="1">
        <f>(Table2[[#This Row],[Close Price]]/Table2[[#This Row],[Current Month Low]])-1</f>
        <v>0.12621359223300987</v>
      </c>
      <c r="AH333" s="1">
        <f>(Table2[[#This Row],[Current Month High]]/Table2[[#This Row],[Close Price]])-1</f>
        <v>1.2506070908207878E-2</v>
      </c>
      <c r="AI333">
        <v>1.25060709082078</v>
      </c>
      <c r="AJ333">
        <v>58.202074529389101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0.15</v>
      </c>
      <c r="AM333" t="s">
        <v>3188</v>
      </c>
      <c r="AN333">
        <v>9.36</v>
      </c>
      <c r="AO333" t="s">
        <v>3188</v>
      </c>
      <c r="AP333">
        <v>-3.0782051339493001E-2</v>
      </c>
      <c r="AQ333">
        <f>(Table2[[#This Row],[Sharpe Ratio]]-AVERAGE(Table2[Sharpe Ratio]))/_xlfn.STDEV.P(Table2[Sharpe Ratio])</f>
        <v>-1.0554699191412151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-0.65058184627197657</v>
      </c>
      <c r="AS333">
        <f>_xlfn.RANK.AVG(Table2[[#This Row],[1Y Return vs Nifty Z-Score]],Table2[1Y Return vs Nifty Z-Score])</f>
        <v>284</v>
      </c>
      <c r="AT333">
        <f>_xlfn.RANK.AVG(Table2[[#This Row],[6M Return vs Nifty Z-Score]],Table2[6M Return vs Nifty Z-Score])</f>
        <v>131</v>
      </c>
      <c r="AU333">
        <f>_xlfn.RANK.AVG(Table2[[#This Row],[Sharpe Ratio Z-Score]],Table2[Sharpe Ratio Z-Score])</f>
        <v>632</v>
      </c>
      <c r="AV333">
        <f>(Table2[[#This Row],[Rank 1Y]]+Table2[[#This Row],[Rank 6M]]+Table2[[#This Row],[Rank Sharpe]])/3</f>
        <v>349</v>
      </c>
    </row>
    <row r="334" spans="1:48" x14ac:dyDescent="0.3">
      <c r="A334" t="s">
        <v>1217</v>
      </c>
      <c r="B334" t="s">
        <v>1218</v>
      </c>
      <c r="C334" t="s">
        <v>3141</v>
      </c>
      <c r="D334" t="s">
        <v>21</v>
      </c>
      <c r="E334">
        <v>9795.1209647750002</v>
      </c>
      <c r="F334">
        <v>3172.25</v>
      </c>
      <c r="G334">
        <v>14.3772486197775</v>
      </c>
      <c r="H334">
        <f>(Table2[[#This Row],[1Y Return vs Nifty]]-AVERAGE(Table2[1Y Return vs Nifty]))/_xlfn.STDEV.P(Table2[1Y Return vs Nifty])</f>
        <v>-6.5109100925483998E-2</v>
      </c>
      <c r="I334">
        <v>16.300045417923801</v>
      </c>
      <c r="J334">
        <f>(Table2[[#This Row],[1M Return vs Nifty]]-AVERAGE(Table2[1M Return vs Nifty]))/_xlfn.STDEV.P(Table2[1M Return vs Nifty])</f>
        <v>1.2524870651930446</v>
      </c>
      <c r="K334">
        <v>21.2067995570496</v>
      </c>
      <c r="L334">
        <f>(Table2[[#This Row],[6M Return vs Nifty]]-AVERAGE(Table2[6M Return vs Nifty]))/_xlfn.STDEV.P(Table2[6M Return vs Nifty])</f>
        <v>0.50512523355754313</v>
      </c>
      <c r="M334">
        <v>-2.2359175143082299</v>
      </c>
      <c r="N334">
        <f>(Table2[[#This Row],[1W Return vs Nifty]]-AVERAGE(Table2[1W Return vs Nifty]))/_xlfn.STDEV.P(Table2[1W Return vs Nifty])</f>
        <v>-1.1778788045878295</v>
      </c>
      <c r="O334">
        <v>3077.75</v>
      </c>
      <c r="P334">
        <v>2942.1153294732799</v>
      </c>
      <c r="Q334">
        <v>2746.6537345218098</v>
      </c>
      <c r="R334">
        <v>59.159033729525603</v>
      </c>
      <c r="S334" s="1">
        <f>(Table2[[#This Row],[Close Price]]-Table2[[#This Row],[20D EMA]])/Table2[[#This Row],[20D EMA]]</f>
        <v>3.0704248233287303E-2</v>
      </c>
      <c r="T334" s="1">
        <f>(Table2[[#This Row],[Close Price]]-Table2[[#This Row],[50D EMA]])/Table2[[#This Row],[50D EMA]]</f>
        <v>7.8220818953389087E-2</v>
      </c>
      <c r="U334" s="1">
        <f>(Table2[[#This Row],[Close Price]]-Table2[[#This Row],[200D EMA]])/Table2[[#This Row],[200D EMA]]</f>
        <v>0.15495082621045644</v>
      </c>
      <c r="V334">
        <v>1.1791408630760001</v>
      </c>
      <c r="W334">
        <v>3156.4</v>
      </c>
      <c r="X334">
        <v>3223.4</v>
      </c>
      <c r="Y334">
        <v>3151</v>
      </c>
      <c r="Z334">
        <v>3328</v>
      </c>
      <c r="AA334">
        <v>2838.05</v>
      </c>
      <c r="AB334">
        <v>3328</v>
      </c>
      <c r="AC334" s="1">
        <f>(Table2[[#This Row],[Close Price]]/Table2[[#This Row],[Day Low]])-1</f>
        <v>5.0215435306044665E-3</v>
      </c>
      <c r="AD334" s="1">
        <f>(Table2[[#This Row],[Day High]]/Table2[[#This Row],[Close Price]])-1</f>
        <v>1.6124202064780491E-2</v>
      </c>
      <c r="AE334" s="1">
        <f>(Table2[[#This Row],[Close Price]]/Table2[[#This Row],[Current Week Low]])-1</f>
        <v>6.7438908283083965E-3</v>
      </c>
      <c r="AF334" s="1">
        <f>(Table2[[#This Row],[Current Week High]]/Table2[[#This Row],[Close Price]])-1</f>
        <v>4.909764362833946E-2</v>
      </c>
      <c r="AG334" s="1">
        <f>(Table2[[#This Row],[Close Price]]/Table2[[#This Row],[Current Month Low]])-1</f>
        <v>0.11775691055478221</v>
      </c>
      <c r="AH334" s="1">
        <f>(Table2[[#This Row],[Current Month High]]/Table2[[#This Row],[Close Price]])-1</f>
        <v>4.909764362833946E-2</v>
      </c>
      <c r="AI334">
        <v>4.9097643628339398</v>
      </c>
      <c r="AJ334">
        <v>48.405885242450402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0.14000000000000001</v>
      </c>
      <c r="AM334" t="s">
        <v>3188</v>
      </c>
      <c r="AN334">
        <v>7.36</v>
      </c>
      <c r="AO334" t="s">
        <v>3188</v>
      </c>
      <c r="AP334">
        <v>-1.316096855858E-3</v>
      </c>
      <c r="AQ334">
        <f>(Table2[[#This Row],[Sharpe Ratio]]-AVERAGE(Table2[Sharpe Ratio]))/_xlfn.STDEV.P(Table2[Sharpe Ratio])</f>
        <v>-0.71367185922593201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-0.19904746598865763</v>
      </c>
      <c r="AS334">
        <f>_xlfn.RANK.AVG(Table2[[#This Row],[1Y Return vs Nifty Z-Score]],Table2[1Y Return vs Nifty Z-Score])</f>
        <v>324</v>
      </c>
      <c r="AT334">
        <f>_xlfn.RANK.AVG(Table2[[#This Row],[6M Return vs Nifty Z-Score]],Table2[6M Return vs Nifty Z-Score])</f>
        <v>160</v>
      </c>
      <c r="AU334">
        <f>_xlfn.RANK.AVG(Table2[[#This Row],[Sharpe Ratio Z-Score]],Table2[Sharpe Ratio Z-Score])</f>
        <v>565</v>
      </c>
      <c r="AV334">
        <f>(Table2[[#This Row],[Rank 1Y]]+Table2[[#This Row],[Rank 6M]]+Table2[[#This Row],[Rank Sharpe]])/3</f>
        <v>349.66666666666669</v>
      </c>
    </row>
    <row r="335" spans="1:48" x14ac:dyDescent="0.3">
      <c r="A335" t="s">
        <v>746</v>
      </c>
      <c r="B335" t="s">
        <v>747</v>
      </c>
      <c r="C335" t="s">
        <v>3142</v>
      </c>
      <c r="D335" t="s">
        <v>570</v>
      </c>
      <c r="E335">
        <v>23170.187023670002</v>
      </c>
      <c r="F335">
        <v>891.7</v>
      </c>
      <c r="G335">
        <v>-9.5123311601460596</v>
      </c>
      <c r="H335">
        <f>(Table2[[#This Row],[1Y Return vs Nifty]]-AVERAGE(Table2[1Y Return vs Nifty]))/_xlfn.STDEV.P(Table2[1Y Return vs Nifty])</f>
        <v>-0.52767610863006209</v>
      </c>
      <c r="I335">
        <v>-2.0020856388481598</v>
      </c>
      <c r="J335">
        <f>(Table2[[#This Row],[1M Return vs Nifty]]-AVERAGE(Table2[1M Return vs Nifty]))/_xlfn.STDEV.P(Table2[1M Return vs Nifty])</f>
        <v>-0.55043677826327031</v>
      </c>
      <c r="K335">
        <v>13.785558186761399</v>
      </c>
      <c r="L335">
        <f>(Table2[[#This Row],[6M Return vs Nifty]]-AVERAGE(Table2[6M Return vs Nifty]))/_xlfn.STDEV.P(Table2[6M Return vs Nifty])</f>
        <v>0.26257994975042964</v>
      </c>
      <c r="M335">
        <v>3.4227989657090401</v>
      </c>
      <c r="N335">
        <f>(Table2[[#This Row],[1W Return vs Nifty]]-AVERAGE(Table2[1W Return vs Nifty]))/_xlfn.STDEV.P(Table2[1W Return vs Nifty])</f>
        <v>-8.4268920784759546E-2</v>
      </c>
      <c r="O335">
        <v>904.46</v>
      </c>
      <c r="P335">
        <v>923.77788020564196</v>
      </c>
      <c r="Q335">
        <v>850.5636551778</v>
      </c>
      <c r="R335">
        <v>48.572598092254403</v>
      </c>
      <c r="S335" s="1">
        <f>(Table2[[#This Row],[Close Price]]-Table2[[#This Row],[20D EMA]])/Table2[[#This Row],[20D EMA]]</f>
        <v>-1.4107865466687294E-2</v>
      </c>
      <c r="T335" s="1">
        <f>(Table2[[#This Row],[Close Price]]-Table2[[#This Row],[50D EMA]])/Table2[[#This Row],[50D EMA]]</f>
        <v>-3.4724668010562308E-2</v>
      </c>
      <c r="U335" s="1">
        <f>(Table2[[#This Row],[Close Price]]-Table2[[#This Row],[200D EMA]])/Table2[[#This Row],[200D EMA]]</f>
        <v>4.8363628720534728E-2</v>
      </c>
      <c r="V335">
        <v>0.72238954575610104</v>
      </c>
      <c r="W335">
        <v>870.55</v>
      </c>
      <c r="X335">
        <v>893.7</v>
      </c>
      <c r="Y335">
        <v>849.7</v>
      </c>
      <c r="Z335">
        <v>895.75</v>
      </c>
      <c r="AA335">
        <v>829.5</v>
      </c>
      <c r="AB335">
        <v>1025.2</v>
      </c>
      <c r="AC335" s="1">
        <f>(Table2[[#This Row],[Close Price]]/Table2[[#This Row],[Day Low]])-1</f>
        <v>2.4294985928436041E-2</v>
      </c>
      <c r="AD335" s="1">
        <f>(Table2[[#This Row],[Day High]]/Table2[[#This Row],[Close Price]])-1</f>
        <v>2.2429068072220559E-3</v>
      </c>
      <c r="AE335" s="1">
        <f>(Table2[[#This Row],[Close Price]]/Table2[[#This Row],[Current Week Low]])-1</f>
        <v>4.9429210309521077E-2</v>
      </c>
      <c r="AF335" s="1">
        <f>(Table2[[#This Row],[Current Week High]]/Table2[[#This Row],[Close Price]])-1</f>
        <v>4.5418862846249297E-3</v>
      </c>
      <c r="AG335" s="1">
        <f>(Table2[[#This Row],[Close Price]]/Table2[[#This Row],[Current Month Low]])-1</f>
        <v>7.4984930681133211E-2</v>
      </c>
      <c r="AH335" s="1">
        <f>(Table2[[#This Row],[Current Month High]]/Table2[[#This Row],[Close Price]])-1</f>
        <v>0.14971402938207912</v>
      </c>
      <c r="AI335">
        <v>34.821128182123999</v>
      </c>
      <c r="AJ335">
        <v>47.632450331125803</v>
      </c>
      <c r="AK335" t="str">
        <f>IF(AND(Table2[[#This Row],[20D EMA]]&gt;Table2[[#This Row],[50D EMA]],Table2[[#This Row],[50D EMA]]&gt;Table2[[#This Row],[200D EMA]]),"Uptrend","Downtrend/NoTrend")</f>
        <v>Downtrend/NoTrend</v>
      </c>
      <c r="AL335">
        <v>-0.16</v>
      </c>
      <c r="AM335" t="s">
        <v>3189</v>
      </c>
      <c r="AN335">
        <v>-7.77</v>
      </c>
      <c r="AO335" t="s">
        <v>3189</v>
      </c>
      <c r="AP335">
        <v>6.5606454776052994E-2</v>
      </c>
      <c r="AQ335">
        <f>(Table2[[#This Row],[Sharpe Ratio]]-AVERAGE(Table2[Sharpe Ratio]))/_xlfn.STDEV.P(Table2[Sharpe Ratio])</f>
        <v>6.2613813959080417E-2</v>
      </c>
      <c r="AR3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5">
        <f>_xlfn.RANK.AVG(Table2[[#This Row],[1Y Return vs Nifty Z-Score]],Table2[1Y Return vs Nifty Z-Score])</f>
        <v>495</v>
      </c>
      <c r="AT335">
        <f>_xlfn.RANK.AVG(Table2[[#This Row],[6M Return vs Nifty Z-Score]],Table2[6M Return vs Nifty Z-Score])</f>
        <v>219</v>
      </c>
      <c r="AU335">
        <f>_xlfn.RANK.AVG(Table2[[#This Row],[Sharpe Ratio Z-Score]],Table2[Sharpe Ratio Z-Score])</f>
        <v>336</v>
      </c>
      <c r="AV335">
        <f>(Table2[[#This Row],[Rank 1Y]]+Table2[[#This Row],[Rank 6M]]+Table2[[#This Row],[Rank Sharpe]])/3</f>
        <v>350</v>
      </c>
    </row>
    <row r="336" spans="1:48" x14ac:dyDescent="0.3">
      <c r="A336" t="s">
        <v>1197</v>
      </c>
      <c r="B336" t="s">
        <v>1198</v>
      </c>
      <c r="C336" t="s">
        <v>3150</v>
      </c>
      <c r="D336" t="s">
        <v>120</v>
      </c>
      <c r="E336">
        <v>10086.415849380001</v>
      </c>
      <c r="F336">
        <v>566.15</v>
      </c>
      <c r="G336">
        <v>-14.298243384579999</v>
      </c>
      <c r="H336">
        <f>(Table2[[#This Row],[1Y Return vs Nifty]]-AVERAGE(Table2[1Y Return vs Nifty]))/_xlfn.STDEV.P(Table2[1Y Return vs Nifty])</f>
        <v>-0.62034433959884705</v>
      </c>
      <c r="I336">
        <v>30.896924595900401</v>
      </c>
      <c r="J336">
        <f>(Table2[[#This Row],[1M Return vs Nifty]]-AVERAGE(Table2[1M Return vs Nifty]))/_xlfn.STDEV.P(Table2[1M Return vs Nifty])</f>
        <v>2.6904104102063275</v>
      </c>
      <c r="K336">
        <v>15.6759949413571</v>
      </c>
      <c r="L336">
        <f>(Table2[[#This Row],[6M Return vs Nifty]]-AVERAGE(Table2[6M Return vs Nifty]))/_xlfn.STDEV.P(Table2[6M Return vs Nifty])</f>
        <v>0.32436429232666447</v>
      </c>
      <c r="M336">
        <v>6.5750188977294801</v>
      </c>
      <c r="N336">
        <f>(Table2[[#This Row],[1W Return vs Nifty]]-AVERAGE(Table2[1W Return vs Nifty]))/_xlfn.STDEV.P(Table2[1W Return vs Nifty])</f>
        <v>0.52493263326943351</v>
      </c>
      <c r="O336">
        <v>534.44000000000005</v>
      </c>
      <c r="P336">
        <v>495.11119161392901</v>
      </c>
      <c r="Q336">
        <v>477.62326008348202</v>
      </c>
      <c r="R336">
        <v>60.315736739351301</v>
      </c>
      <c r="S336" s="1">
        <f>(Table2[[#This Row],[Close Price]]-Table2[[#This Row],[20D EMA]])/Table2[[#This Row],[20D EMA]]</f>
        <v>5.9333133747473843E-2</v>
      </c>
      <c r="T336" s="1">
        <f>(Table2[[#This Row],[Close Price]]-Table2[[#This Row],[50D EMA]])/Table2[[#This Row],[50D EMA]]</f>
        <v>0.14348051425479519</v>
      </c>
      <c r="U336" s="1">
        <f>(Table2[[#This Row],[Close Price]]-Table2[[#This Row],[200D EMA]])/Table2[[#This Row],[200D EMA]]</f>
        <v>0.18534846879325911</v>
      </c>
      <c r="V336">
        <v>0.63840346311669804</v>
      </c>
      <c r="W336">
        <v>561</v>
      </c>
      <c r="X336">
        <v>585.9</v>
      </c>
      <c r="Y336">
        <v>532</v>
      </c>
      <c r="Z336">
        <v>590</v>
      </c>
      <c r="AA336">
        <v>496.1</v>
      </c>
      <c r="AB336">
        <v>590</v>
      </c>
      <c r="AC336" s="1">
        <f>(Table2[[#This Row],[Close Price]]/Table2[[#This Row],[Day Low]])-1</f>
        <v>9.1800356506237524E-3</v>
      </c>
      <c r="AD336" s="1">
        <f>(Table2[[#This Row],[Day High]]/Table2[[#This Row],[Close Price]])-1</f>
        <v>3.4884747858341392E-2</v>
      </c>
      <c r="AE336" s="1">
        <f>(Table2[[#This Row],[Close Price]]/Table2[[#This Row],[Current Week Low]])-1</f>
        <v>6.41917293233083E-2</v>
      </c>
      <c r="AF336" s="1">
        <f>(Table2[[#This Row],[Current Week High]]/Table2[[#This Row],[Close Price]])-1</f>
        <v>4.2126644882098496E-2</v>
      </c>
      <c r="AG336" s="1">
        <f>(Table2[[#This Row],[Close Price]]/Table2[[#This Row],[Current Month Low]])-1</f>
        <v>0.14120137069139282</v>
      </c>
      <c r="AH336" s="1">
        <f>(Table2[[#This Row],[Current Month High]]/Table2[[#This Row],[Close Price]])-1</f>
        <v>4.2126644882098496E-2</v>
      </c>
      <c r="AI336">
        <v>24.560628808619601</v>
      </c>
      <c r="AJ336">
        <v>50.431778929188198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0.44</v>
      </c>
      <c r="AM336" t="s">
        <v>3188</v>
      </c>
      <c r="AN336">
        <v>2.83</v>
      </c>
      <c r="AO336" t="s">
        <v>3188</v>
      </c>
      <c r="AP336">
        <v>7.1757943270416E-2</v>
      </c>
      <c r="AQ336">
        <f>(Table2[[#This Row],[Sharpe Ratio]]-AVERAGE(Table2[Sharpe Ratio]))/_xlfn.STDEV.P(Table2[Sharpe Ratio])</f>
        <v>0.13396961660691922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3.0533326128104976</v>
      </c>
      <c r="AS336">
        <f>_xlfn.RANK.AVG(Table2[[#This Row],[1Y Return vs Nifty Z-Score]],Table2[1Y Return vs Nifty Z-Score])</f>
        <v>535</v>
      </c>
      <c r="AT336">
        <f>_xlfn.RANK.AVG(Table2[[#This Row],[6M Return vs Nifty Z-Score]],Table2[6M Return vs Nifty Z-Score])</f>
        <v>204</v>
      </c>
      <c r="AU336">
        <f>_xlfn.RANK.AVG(Table2[[#This Row],[Sharpe Ratio Z-Score]],Table2[Sharpe Ratio Z-Score])</f>
        <v>313</v>
      </c>
      <c r="AV336">
        <f>(Table2[[#This Row],[Rank 1Y]]+Table2[[#This Row],[Rank 6M]]+Table2[[#This Row],[Rank Sharpe]])/3</f>
        <v>350.66666666666669</v>
      </c>
    </row>
    <row r="337" spans="1:48" x14ac:dyDescent="0.3">
      <c r="A337" t="s">
        <v>44</v>
      </c>
      <c r="B337" t="s">
        <v>45</v>
      </c>
      <c r="C337" t="s">
        <v>3145</v>
      </c>
      <c r="D337" t="s">
        <v>46</v>
      </c>
      <c r="E337">
        <v>512208.65892479999</v>
      </c>
      <c r="F337">
        <v>3724.8</v>
      </c>
      <c r="G337">
        <v>-1.1926814967291199</v>
      </c>
      <c r="H337">
        <f>(Table2[[#This Row],[1Y Return vs Nifty]]-AVERAGE(Table2[1Y Return vs Nifty]))/_xlfn.STDEV.P(Table2[1Y Return vs Nifty])</f>
        <v>-0.36658514405849996</v>
      </c>
      <c r="I337">
        <v>11.269144324580401</v>
      </c>
      <c r="J337">
        <f>(Table2[[#This Row],[1M Return vs Nifty]]-AVERAGE(Table2[1M Return vs Nifty]))/_xlfn.STDEV.P(Table2[1M Return vs Nifty])</f>
        <v>0.75689824511937609</v>
      </c>
      <c r="K337">
        <v>-5.4226549891447302</v>
      </c>
      <c r="L337">
        <f>(Table2[[#This Row],[6M Return vs Nifty]]-AVERAGE(Table2[6M Return vs Nifty]))/_xlfn.STDEV.P(Table2[6M Return vs Nifty])</f>
        <v>-0.36519393385211435</v>
      </c>
      <c r="M337">
        <v>4.0734836744298297</v>
      </c>
      <c r="N337">
        <f>(Table2[[#This Row],[1W Return vs Nifty]]-AVERAGE(Table2[1W Return vs Nifty]))/_xlfn.STDEV.P(Table2[1W Return vs Nifty])</f>
        <v>4.1483134687439221E-2</v>
      </c>
      <c r="O337">
        <v>3613.85</v>
      </c>
      <c r="P337">
        <v>3592.8974472339401</v>
      </c>
      <c r="Q337">
        <v>3505.2776247359202</v>
      </c>
      <c r="R337">
        <v>64.493730634931296</v>
      </c>
      <c r="S337" s="1">
        <f>(Table2[[#This Row],[Close Price]]-Table2[[#This Row],[20D EMA]])/Table2[[#This Row],[20D EMA]]</f>
        <v>3.0701329606928975E-2</v>
      </c>
      <c r="T337" s="1">
        <f>(Table2[[#This Row],[Close Price]]-Table2[[#This Row],[50D EMA]])/Table2[[#This Row],[50D EMA]]</f>
        <v>3.6712028301171748E-2</v>
      </c>
      <c r="U337" s="1">
        <f>(Table2[[#This Row],[Close Price]]-Table2[[#This Row],[200D EMA]])/Table2[[#This Row],[200D EMA]]</f>
        <v>6.2626244984123988E-2</v>
      </c>
      <c r="V337">
        <v>0.89216049925470498</v>
      </c>
      <c r="W337">
        <v>3635.1</v>
      </c>
      <c r="X337">
        <v>3750</v>
      </c>
      <c r="Y337">
        <v>3635.1</v>
      </c>
      <c r="Z337">
        <v>3761</v>
      </c>
      <c r="AA337">
        <v>3452.45</v>
      </c>
      <c r="AB337">
        <v>3761</v>
      </c>
      <c r="AC337" s="1">
        <f>(Table2[[#This Row],[Close Price]]/Table2[[#This Row],[Day Low]])-1</f>
        <v>2.4676074936040404E-2</v>
      </c>
      <c r="AD337" s="1">
        <f>(Table2[[#This Row],[Day High]]/Table2[[#This Row],[Close Price]])-1</f>
        <v>6.7654639175256381E-3</v>
      </c>
      <c r="AE337" s="1">
        <f>(Table2[[#This Row],[Close Price]]/Table2[[#This Row],[Current Week Low]])-1</f>
        <v>2.4676074936040404E-2</v>
      </c>
      <c r="AF337" s="1">
        <f>(Table2[[#This Row],[Current Week High]]/Table2[[#This Row],[Close Price]])-1</f>
        <v>9.7186426116837588E-3</v>
      </c>
      <c r="AG337" s="1">
        <f>(Table2[[#This Row],[Close Price]]/Table2[[#This Row],[Current Month Low]])-1</f>
        <v>7.8886008486726888E-2</v>
      </c>
      <c r="AH337" s="1">
        <f>(Table2[[#This Row],[Current Month High]]/Table2[[#This Row],[Close Price]])-1</f>
        <v>9.7186426116837588E-3</v>
      </c>
      <c r="AI337">
        <v>5.2378651202748996</v>
      </c>
      <c r="AJ337">
        <v>22.164644145621502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0.1</v>
      </c>
      <c r="AM337" t="s">
        <v>3188</v>
      </c>
      <c r="AN337">
        <v>2.64</v>
      </c>
      <c r="AO337" t="s">
        <v>3188</v>
      </c>
      <c r="AP337">
        <v>0.117250524097296</v>
      </c>
      <c r="AQ337">
        <f>(Table2[[#This Row],[Sharpe Ratio]]-AVERAGE(Table2[Sharpe Ratio]))/_xlfn.STDEV.P(Table2[Sharpe Ratio])</f>
        <v>0.66167272820313938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0.72827503009934025</v>
      </c>
      <c r="AS337">
        <f>_xlfn.RANK.AVG(Table2[[#This Row],[1Y Return vs Nifty Z-Score]],Table2[1Y Return vs Nifty Z-Score])</f>
        <v>439</v>
      </c>
      <c r="AT337">
        <f>_xlfn.RANK.AVG(Table2[[#This Row],[6M Return vs Nifty Z-Score]],Table2[6M Return vs Nifty Z-Score])</f>
        <v>437</v>
      </c>
      <c r="AU337">
        <f>_xlfn.RANK.AVG(Table2[[#This Row],[Sharpe Ratio Z-Score]],Table2[Sharpe Ratio Z-Score])</f>
        <v>179</v>
      </c>
      <c r="AV337">
        <f>(Table2[[#This Row],[Rank 1Y]]+Table2[[#This Row],[Rank 6M]]+Table2[[#This Row],[Rank Sharpe]])/3</f>
        <v>351.66666666666669</v>
      </c>
    </row>
    <row r="338" spans="1:48" x14ac:dyDescent="0.3">
      <c r="A338" t="s">
        <v>1335</v>
      </c>
      <c r="B338" t="s">
        <v>1336</v>
      </c>
      <c r="C338" t="s">
        <v>3145</v>
      </c>
      <c r="D338" t="s">
        <v>46</v>
      </c>
      <c r="E338">
        <v>8675.2524407649998</v>
      </c>
      <c r="F338">
        <v>1331.15</v>
      </c>
      <c r="G338">
        <v>35.952916327384898</v>
      </c>
      <c r="H338">
        <f>(Table2[[#This Row],[1Y Return vs Nifty]]-AVERAGE(Table2[1Y Return vs Nifty]))/_xlfn.STDEV.P(Table2[1Y Return vs Nifty])</f>
        <v>0.35265429812448384</v>
      </c>
      <c r="I338">
        <v>2.5174329174876302</v>
      </c>
      <c r="J338">
        <f>(Table2[[#This Row],[1M Return vs Nifty]]-AVERAGE(Table2[1M Return vs Nifty]))/_xlfn.STDEV.P(Table2[1M Return vs Nifty])</f>
        <v>-0.10522371859904649</v>
      </c>
      <c r="K338">
        <v>-15.508368066852199</v>
      </c>
      <c r="L338">
        <f>(Table2[[#This Row],[6M Return vs Nifty]]-AVERAGE(Table2[6M Return vs Nifty]))/_xlfn.STDEV.P(Table2[6M Return vs Nifty])</f>
        <v>-0.69482101627305382</v>
      </c>
      <c r="M338">
        <v>4.0126927613844199</v>
      </c>
      <c r="N338">
        <f>(Table2[[#This Row],[1W Return vs Nifty]]-AVERAGE(Table2[1W Return vs Nifty]))/_xlfn.STDEV.P(Table2[1W Return vs Nifty])</f>
        <v>2.9734614755995283E-2</v>
      </c>
      <c r="O338">
        <v>1314.4</v>
      </c>
      <c r="P338">
        <v>1381.25370714525</v>
      </c>
      <c r="Q338">
        <v>1348.98110447829</v>
      </c>
      <c r="R338">
        <v>58.375640679628397</v>
      </c>
      <c r="S338" s="1">
        <f>(Table2[[#This Row],[Close Price]]-Table2[[#This Row],[20D EMA]])/Table2[[#This Row],[20D EMA]]</f>
        <v>1.2743457090687766E-2</v>
      </c>
      <c r="T338" s="1">
        <f>(Table2[[#This Row],[Close Price]]-Table2[[#This Row],[50D EMA]])/Table2[[#This Row],[50D EMA]]</f>
        <v>-3.6274079762510361E-2</v>
      </c>
      <c r="U338" s="1">
        <f>(Table2[[#This Row],[Close Price]]-Table2[[#This Row],[200D EMA]])/Table2[[#This Row],[200D EMA]]</f>
        <v>-1.3218201811052063E-2</v>
      </c>
      <c r="V338">
        <v>0.68592166024699996</v>
      </c>
      <c r="W338">
        <v>1322</v>
      </c>
      <c r="X338">
        <v>1349</v>
      </c>
      <c r="Y338">
        <v>1315</v>
      </c>
      <c r="Z338">
        <v>1362.9</v>
      </c>
      <c r="AA338">
        <v>1177.7</v>
      </c>
      <c r="AB338">
        <v>1415.6</v>
      </c>
      <c r="AC338" s="1">
        <f>(Table2[[#This Row],[Close Price]]/Table2[[#This Row],[Day Low]])-1</f>
        <v>6.9213313161877732E-3</v>
      </c>
      <c r="AD338" s="1">
        <f>(Table2[[#This Row],[Day High]]/Table2[[#This Row],[Close Price]])-1</f>
        <v>1.340945798745441E-2</v>
      </c>
      <c r="AE338" s="1">
        <f>(Table2[[#This Row],[Close Price]]/Table2[[#This Row],[Current Week Low]])-1</f>
        <v>1.2281368821292826E-2</v>
      </c>
      <c r="AF338" s="1">
        <f>(Table2[[#This Row],[Current Week High]]/Table2[[#This Row],[Close Price]])-1</f>
        <v>2.3851556924463724E-2</v>
      </c>
      <c r="AG338" s="1">
        <f>(Table2[[#This Row],[Close Price]]/Table2[[#This Row],[Current Month Low]])-1</f>
        <v>0.1302963403243611</v>
      </c>
      <c r="AH338" s="1">
        <f>(Table2[[#This Row],[Current Month High]]/Table2[[#This Row],[Close Price]])-1</f>
        <v>6.3441385268376838E-2</v>
      </c>
      <c r="AI338">
        <v>41.223753897006297</v>
      </c>
      <c r="AJ338">
        <v>65.339709352875403</v>
      </c>
      <c r="AK338" t="str">
        <f>IF(AND(Table2[[#This Row],[20D EMA]]&gt;Table2[[#This Row],[50D EMA]],Table2[[#This Row],[50D EMA]]&gt;Table2[[#This Row],[200D EMA]]),"Uptrend","Downtrend/NoTrend")</f>
        <v>Downtrend/NoTrend</v>
      </c>
      <c r="AL338">
        <v>-0.1</v>
      </c>
      <c r="AM338" t="s">
        <v>3189</v>
      </c>
      <c r="AN338">
        <v>3.79</v>
      </c>
      <c r="AO338" t="s">
        <v>3188</v>
      </c>
      <c r="AP338">
        <v>8.4610310090627999E-2</v>
      </c>
      <c r="AQ338">
        <f>(Table2[[#This Row],[Sharpe Ratio]]-AVERAGE(Table2[Sharpe Ratio]))/_xlfn.STDEV.P(Table2[Sharpe Ratio])</f>
        <v>0.28305401320801293</v>
      </c>
      <c r="AR3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8">
        <f>_xlfn.RANK.AVG(Table2[[#This Row],[1Y Return vs Nifty Z-Score]],Table2[1Y Return vs Nifty Z-Score])</f>
        <v>201</v>
      </c>
      <c r="AT338">
        <f>_xlfn.RANK.AVG(Table2[[#This Row],[6M Return vs Nifty Z-Score]],Table2[6M Return vs Nifty Z-Score])</f>
        <v>576</v>
      </c>
      <c r="AU338">
        <f>_xlfn.RANK.AVG(Table2[[#This Row],[Sharpe Ratio Z-Score]],Table2[Sharpe Ratio Z-Score])</f>
        <v>278</v>
      </c>
      <c r="AV338">
        <f>(Table2[[#This Row],[Rank 1Y]]+Table2[[#This Row],[Rank 6M]]+Table2[[#This Row],[Rank Sharpe]])/3</f>
        <v>351.66666666666669</v>
      </c>
    </row>
    <row r="339" spans="1:48" x14ac:dyDescent="0.3">
      <c r="A339" t="s">
        <v>828</v>
      </c>
      <c r="B339" t="s">
        <v>829</v>
      </c>
      <c r="C339" t="s">
        <v>3155</v>
      </c>
      <c r="D339" t="s">
        <v>139</v>
      </c>
      <c r="E339">
        <v>18931.707951885001</v>
      </c>
      <c r="F339">
        <v>1347.35</v>
      </c>
      <c r="G339">
        <v>56.039724896971798</v>
      </c>
      <c r="H339">
        <f>(Table2[[#This Row],[1Y Return vs Nifty]]-AVERAGE(Table2[1Y Return vs Nifty]))/_xlfn.STDEV.P(Table2[1Y Return vs Nifty])</f>
        <v>0.74158934930428411</v>
      </c>
      <c r="I339">
        <v>-0.25933345406380098</v>
      </c>
      <c r="J339">
        <f>(Table2[[#This Row],[1M Return vs Nifty]]-AVERAGE(Table2[1M Return vs Nifty]))/_xlfn.STDEV.P(Table2[1M Return vs Nifty])</f>
        <v>-0.37876007802345213</v>
      </c>
      <c r="K339">
        <v>-2.7910019551780598</v>
      </c>
      <c r="L339">
        <f>(Table2[[#This Row],[6M Return vs Nifty]]-AVERAGE(Table2[6M Return vs Nifty]))/_xlfn.STDEV.P(Table2[6M Return vs Nifty])</f>
        <v>-0.27918473402190996</v>
      </c>
      <c r="M339">
        <v>4.3043824462232703</v>
      </c>
      <c r="N339">
        <f>(Table2[[#This Row],[1W Return vs Nifty]]-AVERAGE(Table2[1W Return vs Nifty]))/_xlfn.STDEV.P(Table2[1W Return vs Nifty])</f>
        <v>8.6106889894649277E-2</v>
      </c>
      <c r="O339">
        <v>1335.63</v>
      </c>
      <c r="P339">
        <v>1389.3457405070701</v>
      </c>
      <c r="Q339">
        <v>1297.48302492532</v>
      </c>
      <c r="R339">
        <v>58.7233180224489</v>
      </c>
      <c r="S339" s="1">
        <f>(Table2[[#This Row],[Close Price]]-Table2[[#This Row],[20D EMA]])/Table2[[#This Row],[20D EMA]]</f>
        <v>8.7748852601392587E-3</v>
      </c>
      <c r="T339" s="1">
        <f>(Table2[[#This Row],[Close Price]]-Table2[[#This Row],[50D EMA]])/Table2[[#This Row],[50D EMA]]</f>
        <v>-3.0226990505432427E-2</v>
      </c>
      <c r="U339" s="1">
        <f>(Table2[[#This Row],[Close Price]]-Table2[[#This Row],[200D EMA]])/Table2[[#This Row],[200D EMA]]</f>
        <v>3.8433624268456312E-2</v>
      </c>
      <c r="V339">
        <v>0.71435120569017496</v>
      </c>
      <c r="W339">
        <v>1294.05</v>
      </c>
      <c r="X339">
        <v>1350</v>
      </c>
      <c r="Y339">
        <v>1294.05</v>
      </c>
      <c r="Z339">
        <v>1350</v>
      </c>
      <c r="AA339">
        <v>1250</v>
      </c>
      <c r="AB339">
        <v>1424</v>
      </c>
      <c r="AC339" s="1">
        <f>(Table2[[#This Row],[Close Price]]/Table2[[#This Row],[Day Low]])-1</f>
        <v>4.1188516672462372E-2</v>
      </c>
      <c r="AD339" s="1">
        <f>(Table2[[#This Row],[Day High]]/Table2[[#This Row],[Close Price]])-1</f>
        <v>1.9668237651686571E-3</v>
      </c>
      <c r="AE339" s="1">
        <f>(Table2[[#This Row],[Close Price]]/Table2[[#This Row],[Current Week Low]])-1</f>
        <v>4.1188516672462372E-2</v>
      </c>
      <c r="AF339" s="1">
        <f>(Table2[[#This Row],[Current Week High]]/Table2[[#This Row],[Close Price]])-1</f>
        <v>1.9668237651686571E-3</v>
      </c>
      <c r="AG339" s="1">
        <f>(Table2[[#This Row],[Close Price]]/Table2[[#This Row],[Current Month Low]])-1</f>
        <v>7.7879999999999949E-2</v>
      </c>
      <c r="AH339" s="1">
        <f>(Table2[[#This Row],[Current Month High]]/Table2[[#This Row],[Close Price]])-1</f>
        <v>5.6889449660444624E-2</v>
      </c>
      <c r="AI339">
        <v>22.239952499350501</v>
      </c>
      <c r="AJ339">
        <v>79.646666666666604</v>
      </c>
      <c r="AK339" t="str">
        <f>IF(AND(Table2[[#This Row],[20D EMA]]&gt;Table2[[#This Row],[50D EMA]],Table2[[#This Row],[50D EMA]]&gt;Table2[[#This Row],[200D EMA]]),"Uptrend","Downtrend/NoTrend")</f>
        <v>Downtrend/NoTrend</v>
      </c>
      <c r="AL339">
        <v>-0.06</v>
      </c>
      <c r="AM339" t="s">
        <v>3189</v>
      </c>
      <c r="AN339">
        <v>5</v>
      </c>
      <c r="AO339" t="s">
        <v>3188</v>
      </c>
      <c r="AQ339">
        <f>(Table2[[#This Row],[Sharpe Ratio]]-AVERAGE(Table2[Sharpe Ratio]))/_xlfn.STDEV.P(Table2[Sharpe Ratio])</f>
        <v>-0.698405448893197</v>
      </c>
      <c r="AR3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9">
        <f>_xlfn.RANK.AVG(Table2[[#This Row],[1Y Return vs Nifty Z-Score]],Table2[1Y Return vs Nifty Z-Score])</f>
        <v>124</v>
      </c>
      <c r="AT339">
        <f>_xlfn.RANK.AVG(Table2[[#This Row],[6M Return vs Nifty Z-Score]],Table2[6M Return vs Nifty Z-Score])</f>
        <v>397</v>
      </c>
      <c r="AU339">
        <f>_xlfn.RANK.AVG(Table2[[#This Row],[Sharpe Ratio Z-Score]],Table2[Sharpe Ratio Z-Score])</f>
        <v>538</v>
      </c>
      <c r="AV339">
        <f>(Table2[[#This Row],[Rank 1Y]]+Table2[[#This Row],[Rank 6M]]+Table2[[#This Row],[Rank Sharpe]])/3</f>
        <v>353</v>
      </c>
    </row>
    <row r="340" spans="1:48" x14ac:dyDescent="0.3">
      <c r="A340" t="s">
        <v>1419</v>
      </c>
      <c r="B340" t="s">
        <v>1420</v>
      </c>
      <c r="C340" t="s">
        <v>3150</v>
      </c>
      <c r="D340" t="s">
        <v>1044</v>
      </c>
      <c r="E340">
        <v>7591.3281146399904</v>
      </c>
      <c r="F340">
        <v>799.55</v>
      </c>
      <c r="G340">
        <v>19.4871785292871</v>
      </c>
      <c r="H340">
        <f>(Table2[[#This Row],[1Y Return vs Nifty]]-AVERAGE(Table2[1Y Return vs Nifty]))/_xlfn.STDEV.P(Table2[1Y Return vs Nifty])</f>
        <v>3.3832990546898714E-2</v>
      </c>
      <c r="I340">
        <v>5.1942194063256899</v>
      </c>
      <c r="J340">
        <f>(Table2[[#This Row],[1M Return vs Nifty]]-AVERAGE(Table2[1M Return vs Nifty]))/_xlfn.STDEV.P(Table2[1M Return vs Nifty])</f>
        <v>0.15846372684639348</v>
      </c>
      <c r="K340">
        <v>-17.429790410873199</v>
      </c>
      <c r="L340">
        <f>(Table2[[#This Row],[6M Return vs Nifty]]-AVERAGE(Table2[6M Return vs Nifty]))/_xlfn.STDEV.P(Table2[6M Return vs Nifty])</f>
        <v>-0.75761804772519259</v>
      </c>
      <c r="M340">
        <v>1.6971674961602301</v>
      </c>
      <c r="N340">
        <f>(Table2[[#This Row],[1W Return vs Nifty]]-AVERAGE(Table2[1W Return vs Nifty]))/_xlfn.STDEV.P(Table2[1W Return vs Nifty])</f>
        <v>-0.41776639102635665</v>
      </c>
      <c r="O340">
        <v>772.35</v>
      </c>
      <c r="P340">
        <v>797.65905309331902</v>
      </c>
      <c r="Q340">
        <v>765.992892777885</v>
      </c>
      <c r="R340">
        <v>66.8584082299068</v>
      </c>
      <c r="S340" s="1">
        <f>(Table2[[#This Row],[Close Price]]-Table2[[#This Row],[20D EMA]])/Table2[[#This Row],[20D EMA]]</f>
        <v>3.5217194277205842E-2</v>
      </c>
      <c r="T340" s="1">
        <f>(Table2[[#This Row],[Close Price]]-Table2[[#This Row],[50D EMA]])/Table2[[#This Row],[50D EMA]]</f>
        <v>2.3706205042716591E-3</v>
      </c>
      <c r="U340" s="1">
        <f>(Table2[[#This Row],[Close Price]]-Table2[[#This Row],[200D EMA]])/Table2[[#This Row],[200D EMA]]</f>
        <v>4.3808640443672504E-2</v>
      </c>
      <c r="V340">
        <v>0.60596297042659897</v>
      </c>
      <c r="W340">
        <v>770.1</v>
      </c>
      <c r="X340">
        <v>804</v>
      </c>
      <c r="Y340">
        <v>752.55</v>
      </c>
      <c r="Z340">
        <v>804</v>
      </c>
      <c r="AA340">
        <v>733.15</v>
      </c>
      <c r="AB340">
        <v>823</v>
      </c>
      <c r="AC340" s="1">
        <f>(Table2[[#This Row],[Close Price]]/Table2[[#This Row],[Day Low]])-1</f>
        <v>3.8241786780937481E-2</v>
      </c>
      <c r="AD340" s="1">
        <f>(Table2[[#This Row],[Day High]]/Table2[[#This Row],[Close Price]])-1</f>
        <v>5.5656306672504652E-3</v>
      </c>
      <c r="AE340" s="1">
        <f>(Table2[[#This Row],[Close Price]]/Table2[[#This Row],[Current Week Low]])-1</f>
        <v>6.245432197196199E-2</v>
      </c>
      <c r="AF340" s="1">
        <f>(Table2[[#This Row],[Current Week High]]/Table2[[#This Row],[Close Price]])-1</f>
        <v>5.5656306672504652E-3</v>
      </c>
      <c r="AG340" s="1">
        <f>(Table2[[#This Row],[Close Price]]/Table2[[#This Row],[Current Month Low]])-1</f>
        <v>9.0568096569596968E-2</v>
      </c>
      <c r="AH340" s="1">
        <f>(Table2[[#This Row],[Current Month High]]/Table2[[#This Row],[Close Price]])-1</f>
        <v>2.9328997561128167E-2</v>
      </c>
      <c r="AI340">
        <v>32.449502845350501</v>
      </c>
      <c r="AJ340">
        <v>56.743775730248899</v>
      </c>
      <c r="AK340" t="str">
        <f>IF(AND(Table2[[#This Row],[20D EMA]]&gt;Table2[[#This Row],[50D EMA]],Table2[[#This Row],[50D EMA]]&gt;Table2[[#This Row],[200D EMA]]),"Uptrend","Downtrend/NoTrend")</f>
        <v>Downtrend/NoTrend</v>
      </c>
      <c r="AL340">
        <v>0</v>
      </c>
      <c r="AM340">
        <v>0</v>
      </c>
      <c r="AN340">
        <v>1.86</v>
      </c>
      <c r="AO340" t="s">
        <v>3188</v>
      </c>
      <c r="AP340">
        <v>0.120905245579458</v>
      </c>
      <c r="AQ340">
        <f>(Table2[[#This Row],[Sharpe Ratio]]-AVERAGE(Table2[Sharpe Ratio]))/_xlfn.STDEV.P(Table2[Sharpe Ratio])</f>
        <v>0.70406662767201478</v>
      </c>
      <c r="AR3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0">
        <f>_xlfn.RANK.AVG(Table2[[#This Row],[1Y Return vs Nifty Z-Score]],Table2[1Y Return vs Nifty Z-Score])</f>
        <v>296</v>
      </c>
      <c r="AT340">
        <f>_xlfn.RANK.AVG(Table2[[#This Row],[6M Return vs Nifty Z-Score]],Table2[6M Return vs Nifty Z-Score])</f>
        <v>597</v>
      </c>
      <c r="AU340">
        <f>_xlfn.RANK.AVG(Table2[[#This Row],[Sharpe Ratio Z-Score]],Table2[Sharpe Ratio Z-Score])</f>
        <v>167</v>
      </c>
      <c r="AV340">
        <f>(Table2[[#This Row],[Rank 1Y]]+Table2[[#This Row],[Rank 6M]]+Table2[[#This Row],[Rank Sharpe]])/3</f>
        <v>353.33333333333331</v>
      </c>
    </row>
    <row r="341" spans="1:48" x14ac:dyDescent="0.3">
      <c r="A341" t="s">
        <v>1347</v>
      </c>
      <c r="B341" t="s">
        <v>1348</v>
      </c>
      <c r="C341" t="s">
        <v>3160</v>
      </c>
      <c r="D341" t="s">
        <v>1349</v>
      </c>
      <c r="E341">
        <v>8557.8319231200003</v>
      </c>
      <c r="F341">
        <v>1000.9</v>
      </c>
      <c r="G341">
        <v>8.7770479421459893</v>
      </c>
      <c r="H341">
        <f>(Table2[[#This Row],[1Y Return vs Nifty]]-AVERAGE(Table2[1Y Return vs Nifty]))/_xlfn.STDEV.P(Table2[1Y Return vs Nifty])</f>
        <v>-0.17354416315182541</v>
      </c>
      <c r="I341">
        <v>13.4791745315115</v>
      </c>
      <c r="J341">
        <f>(Table2[[#This Row],[1M Return vs Nifty]]-AVERAGE(Table2[1M Return vs Nifty]))/_xlfn.STDEV.P(Table2[1M Return vs Nifty])</f>
        <v>0.97460601600545904</v>
      </c>
      <c r="K341">
        <v>41.354200494098997</v>
      </c>
      <c r="L341">
        <f>(Table2[[#This Row],[6M Return vs Nifty]]-AVERAGE(Table2[6M Return vs Nifty]))/_xlfn.STDEV.P(Table2[6M Return vs Nifty])</f>
        <v>1.1635941923784552</v>
      </c>
      <c r="M341">
        <v>10.449244885914901</v>
      </c>
      <c r="N341">
        <f>(Table2[[#This Row],[1W Return vs Nifty]]-AVERAGE(Table2[1W Return vs Nifty]))/_xlfn.STDEV.P(Table2[1W Return vs Nifty])</f>
        <v>1.2736698862716127</v>
      </c>
      <c r="O341">
        <v>947.7</v>
      </c>
      <c r="P341">
        <v>938.63609716993699</v>
      </c>
      <c r="Q341">
        <v>872.48225782766201</v>
      </c>
      <c r="R341">
        <v>67.051900263710095</v>
      </c>
      <c r="S341" s="1">
        <f>(Table2[[#This Row],[Close Price]]-Table2[[#This Row],[20D EMA]])/Table2[[#This Row],[20D EMA]]</f>
        <v>5.6135907987759762E-2</v>
      </c>
      <c r="T341" s="1">
        <f>(Table2[[#This Row],[Close Price]]-Table2[[#This Row],[50D EMA]])/Table2[[#This Row],[50D EMA]]</f>
        <v>6.6334443154054748E-2</v>
      </c>
      <c r="U341" s="1">
        <f>(Table2[[#This Row],[Close Price]]-Table2[[#This Row],[200D EMA]])/Table2[[#This Row],[200D EMA]]</f>
        <v>0.14718665167137854</v>
      </c>
      <c r="V341">
        <v>0.59796091345835001</v>
      </c>
      <c r="W341">
        <v>994.75</v>
      </c>
      <c r="X341">
        <v>1034.9000000000001</v>
      </c>
      <c r="Y341">
        <v>920</v>
      </c>
      <c r="Z341">
        <v>1034.9000000000001</v>
      </c>
      <c r="AA341">
        <v>872.15</v>
      </c>
      <c r="AB341">
        <v>1034.9000000000001</v>
      </c>
      <c r="AC341" s="1">
        <f>(Table2[[#This Row],[Close Price]]/Table2[[#This Row],[Day Low]])-1</f>
        <v>6.1824579039959637E-3</v>
      </c>
      <c r="AD341" s="1">
        <f>(Table2[[#This Row],[Day High]]/Table2[[#This Row],[Close Price]])-1</f>
        <v>3.3969427515236461E-2</v>
      </c>
      <c r="AE341" s="1">
        <f>(Table2[[#This Row],[Close Price]]/Table2[[#This Row],[Current Week Low]])-1</f>
        <v>8.7934782608695583E-2</v>
      </c>
      <c r="AF341" s="1">
        <f>(Table2[[#This Row],[Current Week High]]/Table2[[#This Row],[Close Price]])-1</f>
        <v>3.3969427515236461E-2</v>
      </c>
      <c r="AG341" s="1">
        <f>(Table2[[#This Row],[Close Price]]/Table2[[#This Row],[Current Month Low]])-1</f>
        <v>0.14762368858567898</v>
      </c>
      <c r="AH341" s="1">
        <f>(Table2[[#This Row],[Current Month High]]/Table2[[#This Row],[Close Price]])-1</f>
        <v>3.3969427515236461E-2</v>
      </c>
      <c r="AI341">
        <v>11.5995603956439</v>
      </c>
      <c r="AJ341">
        <v>69.213863060016905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0.03</v>
      </c>
      <c r="AM341" t="s">
        <v>3188</v>
      </c>
      <c r="AN341">
        <v>11.37</v>
      </c>
      <c r="AO341" t="s">
        <v>3188</v>
      </c>
      <c r="AP341">
        <v>-2.9335174162064999E-2</v>
      </c>
      <c r="AQ341">
        <f>(Table2[[#This Row],[Sharpe Ratio]]-AVERAGE(Table2[Sharpe Ratio]))/_xlfn.STDEV.P(Table2[Sharpe Ratio])</f>
        <v>-1.0386864882004236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2.199639443303278</v>
      </c>
      <c r="AS341">
        <f>_xlfn.RANK.AVG(Table2[[#This Row],[1Y Return vs Nifty Z-Score]],Table2[1Y Return vs Nifty Z-Score])</f>
        <v>357</v>
      </c>
      <c r="AT341">
        <f>_xlfn.RANK.AVG(Table2[[#This Row],[6M Return vs Nifty Z-Score]],Table2[6M Return vs Nifty Z-Score])</f>
        <v>78</v>
      </c>
      <c r="AU341">
        <f>_xlfn.RANK.AVG(Table2[[#This Row],[Sharpe Ratio Z-Score]],Table2[Sharpe Ratio Z-Score])</f>
        <v>627</v>
      </c>
      <c r="AV341">
        <f>(Table2[[#This Row],[Rank 1Y]]+Table2[[#This Row],[Rank 6M]]+Table2[[#This Row],[Rank Sharpe]])/3</f>
        <v>354</v>
      </c>
    </row>
    <row r="342" spans="1:48" x14ac:dyDescent="0.3">
      <c r="A342" t="s">
        <v>1792</v>
      </c>
      <c r="B342" t="s">
        <v>1793</v>
      </c>
      <c r="C342" t="s">
        <v>3144</v>
      </c>
      <c r="D342" t="s">
        <v>1794</v>
      </c>
      <c r="E342">
        <v>4425.8590268199996</v>
      </c>
      <c r="F342">
        <v>865.45</v>
      </c>
      <c r="G342">
        <v>25.775771609777902</v>
      </c>
      <c r="H342">
        <f>(Table2[[#This Row],[1Y Return vs Nifty]]-AVERAGE(Table2[1Y Return vs Nifty]))/_xlfn.STDEV.P(Table2[1Y Return vs Nifty])</f>
        <v>0.15559719530528202</v>
      </c>
      <c r="I342">
        <v>4.9522745324846698</v>
      </c>
      <c r="J342">
        <f>(Table2[[#This Row],[1M Return vs Nifty]]-AVERAGE(Table2[1M Return vs Nifty]))/_xlfn.STDEV.P(Table2[1M Return vs Nifty])</f>
        <v>0.1346299896440471</v>
      </c>
      <c r="K342">
        <v>-4.6918374067943196</v>
      </c>
      <c r="L342">
        <f>(Table2[[#This Row],[6M Return vs Nifty]]-AVERAGE(Table2[6M Return vs Nifty]))/_xlfn.STDEV.P(Table2[6M Return vs Nifty])</f>
        <v>-0.34130893280201036</v>
      </c>
      <c r="M342">
        <v>2.4016008817129202</v>
      </c>
      <c r="N342">
        <f>(Table2[[#This Row],[1W Return vs Nifty]]-AVERAGE(Table2[1W Return vs Nifty]))/_xlfn.STDEV.P(Table2[1W Return vs Nifty])</f>
        <v>-0.28162680607953683</v>
      </c>
      <c r="O342">
        <v>873.7</v>
      </c>
      <c r="P342">
        <v>914.53038185739604</v>
      </c>
      <c r="Q342">
        <v>884.64352051364801</v>
      </c>
      <c r="R342">
        <v>49.441758016368802</v>
      </c>
      <c r="S342" s="1">
        <f>(Table2[[#This Row],[Close Price]]-Table2[[#This Row],[20D EMA]])/Table2[[#This Row],[20D EMA]]</f>
        <v>-9.4426004349318984E-3</v>
      </c>
      <c r="T342" s="1">
        <f>(Table2[[#This Row],[Close Price]]-Table2[[#This Row],[50D EMA]])/Table2[[#This Row],[50D EMA]]</f>
        <v>-5.366730600870203E-2</v>
      </c>
      <c r="U342" s="1">
        <f>(Table2[[#This Row],[Close Price]]-Table2[[#This Row],[200D EMA]])/Table2[[#This Row],[200D EMA]]</f>
        <v>-2.1696333120151821E-2</v>
      </c>
      <c r="V342">
        <v>0.704501217361309</v>
      </c>
      <c r="W342">
        <v>848.2</v>
      </c>
      <c r="X342">
        <v>878.35</v>
      </c>
      <c r="Y342">
        <v>831.6</v>
      </c>
      <c r="Z342">
        <v>894</v>
      </c>
      <c r="AA342">
        <v>810.5</v>
      </c>
      <c r="AB342">
        <v>964.4</v>
      </c>
      <c r="AC342" s="1">
        <f>(Table2[[#This Row],[Close Price]]/Table2[[#This Row],[Day Low]])-1</f>
        <v>2.0337184626267435E-2</v>
      </c>
      <c r="AD342" s="1">
        <f>(Table2[[#This Row],[Day High]]/Table2[[#This Row],[Close Price]])-1</f>
        <v>1.4905540470275591E-2</v>
      </c>
      <c r="AE342" s="1">
        <f>(Table2[[#This Row],[Close Price]]/Table2[[#This Row],[Current Week Low]])-1</f>
        <v>4.0704665704665688E-2</v>
      </c>
      <c r="AF342" s="1">
        <f>(Table2[[#This Row],[Current Week High]]/Table2[[#This Row],[Close Price]])-1</f>
        <v>3.298861863770286E-2</v>
      </c>
      <c r="AG342" s="1">
        <f>(Table2[[#This Row],[Close Price]]/Table2[[#This Row],[Current Month Low]])-1</f>
        <v>6.7797655768044418E-2</v>
      </c>
      <c r="AH342" s="1">
        <f>(Table2[[#This Row],[Current Month High]]/Table2[[#This Row],[Close Price]])-1</f>
        <v>0.11433358368478808</v>
      </c>
      <c r="AI342">
        <v>38.771737246519102</v>
      </c>
      <c r="AJ342">
        <v>46.935483870967701</v>
      </c>
      <c r="AK342" t="str">
        <f>IF(AND(Table2[[#This Row],[20D EMA]]&gt;Table2[[#This Row],[50D EMA]],Table2[[#This Row],[50D EMA]]&gt;Table2[[#This Row],[200D EMA]]),"Uptrend","Downtrend/NoTrend")</f>
        <v>Downtrend/NoTrend</v>
      </c>
      <c r="AL342">
        <v>-0.18</v>
      </c>
      <c r="AM342" t="s">
        <v>3189</v>
      </c>
      <c r="AN342">
        <v>-6.42</v>
      </c>
      <c r="AO342" t="s">
        <v>3189</v>
      </c>
      <c r="AP342">
        <v>5.2805877098268998E-2</v>
      </c>
      <c r="AQ342">
        <f>(Table2[[#This Row],[Sharpe Ratio]]-AVERAGE(Table2[Sharpe Ratio]))/_xlfn.STDEV.P(Table2[Sharpe Ratio])</f>
        <v>-8.5869840914254272E-2</v>
      </c>
      <c r="AR3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2">
        <f>_xlfn.RANK.AVG(Table2[[#This Row],[1Y Return vs Nifty Z-Score]],Table2[1Y Return vs Nifty Z-Score])</f>
        <v>256</v>
      </c>
      <c r="AT342">
        <f>_xlfn.RANK.AVG(Table2[[#This Row],[6M Return vs Nifty Z-Score]],Table2[6M Return vs Nifty Z-Score])</f>
        <v>431</v>
      </c>
      <c r="AU342">
        <f>_xlfn.RANK.AVG(Table2[[#This Row],[Sharpe Ratio Z-Score]],Table2[Sharpe Ratio Z-Score])</f>
        <v>378</v>
      </c>
      <c r="AV342">
        <f>(Table2[[#This Row],[Rank 1Y]]+Table2[[#This Row],[Rank 6M]]+Table2[[#This Row],[Rank Sharpe]])/3</f>
        <v>355</v>
      </c>
    </row>
    <row r="343" spans="1:48" x14ac:dyDescent="0.3">
      <c r="A343" t="s">
        <v>245</v>
      </c>
      <c r="B343" t="s">
        <v>246</v>
      </c>
      <c r="C343" t="s">
        <v>3146</v>
      </c>
      <c r="D343" t="s">
        <v>51</v>
      </c>
      <c r="E343">
        <v>102617.58678456</v>
      </c>
      <c r="F343">
        <v>2561.1999999999998</v>
      </c>
      <c r="G343">
        <v>14.7817280814504</v>
      </c>
      <c r="H343">
        <f>(Table2[[#This Row],[1Y Return vs Nifty]]-AVERAGE(Table2[1Y Return vs Nifty]))/_xlfn.STDEV.P(Table2[1Y Return vs Nifty])</f>
        <v>-5.7277282367451984E-2</v>
      </c>
      <c r="I343">
        <v>6.6626936253291298</v>
      </c>
      <c r="J343">
        <f>(Table2[[#This Row],[1M Return vs Nifty]]-AVERAGE(Table2[1M Return vs Nifty]))/_xlfn.STDEV.P(Table2[1M Return vs Nifty])</f>
        <v>0.3031215907164358</v>
      </c>
      <c r="K343">
        <v>15.5022274134847</v>
      </c>
      <c r="L343">
        <f>(Table2[[#This Row],[6M Return vs Nifty]]-AVERAGE(Table2[6M Return vs Nifty]))/_xlfn.STDEV.P(Table2[6M Return vs Nifty])</f>
        <v>0.3186851219208871</v>
      </c>
      <c r="M343">
        <v>-1.3621731917636899</v>
      </c>
      <c r="N343">
        <f>(Table2[[#This Row],[1W Return vs Nifty]]-AVERAGE(Table2[1W Return vs Nifty]))/_xlfn.STDEV.P(Table2[1W Return vs Nifty])</f>
        <v>-1.0090179983562702</v>
      </c>
      <c r="O343">
        <v>2593.58</v>
      </c>
      <c r="P343">
        <v>2566.1113811659802</v>
      </c>
      <c r="Q343">
        <v>2319.4446576497899</v>
      </c>
      <c r="R343">
        <v>42.325714801881297</v>
      </c>
      <c r="S343" s="1">
        <f>(Table2[[#This Row],[Close Price]]-Table2[[#This Row],[20D EMA]])/Table2[[#This Row],[20D EMA]]</f>
        <v>-1.2484673694275908E-2</v>
      </c>
      <c r="T343" s="1">
        <f>(Table2[[#This Row],[Close Price]]-Table2[[#This Row],[50D EMA]])/Table2[[#This Row],[50D EMA]]</f>
        <v>-1.9139392007796584E-3</v>
      </c>
      <c r="U343" s="1">
        <f>(Table2[[#This Row],[Close Price]]-Table2[[#This Row],[200D EMA]])/Table2[[#This Row],[200D EMA]]</f>
        <v>0.10422983861799573</v>
      </c>
      <c r="V343">
        <v>0.58864376045986999</v>
      </c>
      <c r="W343">
        <v>2540.3000000000002</v>
      </c>
      <c r="X343">
        <v>2583</v>
      </c>
      <c r="Y343">
        <v>2522.6999999999998</v>
      </c>
      <c r="Z343">
        <v>2666</v>
      </c>
      <c r="AA343">
        <v>2506.0500000000002</v>
      </c>
      <c r="AB343">
        <v>2874</v>
      </c>
      <c r="AC343" s="1">
        <f>(Table2[[#This Row],[Close Price]]/Table2[[#This Row],[Day Low]])-1</f>
        <v>8.2273747195211744E-3</v>
      </c>
      <c r="AD343" s="1">
        <f>(Table2[[#This Row],[Day High]]/Table2[[#This Row],[Close Price]])-1</f>
        <v>8.5116351710137206E-3</v>
      </c>
      <c r="AE343" s="1">
        <f>(Table2[[#This Row],[Close Price]]/Table2[[#This Row],[Current Week Low]])-1</f>
        <v>1.5261426249653098E-2</v>
      </c>
      <c r="AF343" s="1">
        <f>(Table2[[#This Row],[Current Week High]]/Table2[[#This Row],[Close Price]])-1</f>
        <v>4.0918319537716741E-2</v>
      </c>
      <c r="AG343" s="1">
        <f>(Table2[[#This Row],[Close Price]]/Table2[[#This Row],[Current Month Low]])-1</f>
        <v>2.2006743680293539E-2</v>
      </c>
      <c r="AH343" s="1">
        <f>(Table2[[#This Row],[Current Month High]]/Table2[[#This Row],[Close Price]])-1</f>
        <v>0.12213025144463541</v>
      </c>
      <c r="AI343">
        <v>12.213025144463501</v>
      </c>
      <c r="AJ343">
        <v>40.647995606809403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0.09</v>
      </c>
      <c r="AM343" t="s">
        <v>3188</v>
      </c>
      <c r="AN343">
        <v>-3.23</v>
      </c>
      <c r="AO343" t="s">
        <v>3189</v>
      </c>
      <c r="AQ343">
        <f>(Table2[[#This Row],[Sharpe Ratio]]-AVERAGE(Table2[Sharpe Ratio]))/_xlfn.STDEV.P(Table2[Sharpe Ratio])</f>
        <v>-0.698405448893197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-1.1428940169795963</v>
      </c>
      <c r="AS343">
        <f>_xlfn.RANK.AVG(Table2[[#This Row],[1Y Return vs Nifty Z-Score]],Table2[1Y Return vs Nifty Z-Score])</f>
        <v>321</v>
      </c>
      <c r="AT343">
        <f>_xlfn.RANK.AVG(Table2[[#This Row],[6M Return vs Nifty Z-Score]],Table2[6M Return vs Nifty Z-Score])</f>
        <v>207</v>
      </c>
      <c r="AU343">
        <f>_xlfn.RANK.AVG(Table2[[#This Row],[Sharpe Ratio Z-Score]],Table2[Sharpe Ratio Z-Score])</f>
        <v>538</v>
      </c>
      <c r="AV343">
        <f>(Table2[[#This Row],[Rank 1Y]]+Table2[[#This Row],[Rank 6M]]+Table2[[#This Row],[Rank Sharpe]])/3</f>
        <v>355.33333333333331</v>
      </c>
    </row>
    <row r="344" spans="1:48" x14ac:dyDescent="0.3">
      <c r="A344" t="s">
        <v>198</v>
      </c>
      <c r="B344" t="s">
        <v>199</v>
      </c>
      <c r="C344" t="s">
        <v>3155</v>
      </c>
      <c r="D344" t="s">
        <v>139</v>
      </c>
      <c r="E344">
        <v>124912.88281628001</v>
      </c>
      <c r="F344">
        <v>1253.2</v>
      </c>
      <c r="G344">
        <v>29.542426513465202</v>
      </c>
      <c r="H344">
        <f>(Table2[[#This Row],[1Y Return vs Nifty]]-AVERAGE(Table2[1Y Return vs Nifty]))/_xlfn.STDEV.P(Table2[1Y Return vs Nifty])</f>
        <v>0.22852984225450287</v>
      </c>
      <c r="I344">
        <v>16.266650189819501</v>
      </c>
      <c r="J344">
        <f>(Table2[[#This Row],[1M Return vs Nifty]]-AVERAGE(Table2[1M Return vs Nifty]))/_xlfn.STDEV.P(Table2[1M Return vs Nifty])</f>
        <v>1.2491973360997417</v>
      </c>
      <c r="K344">
        <v>-7.9815037881041899</v>
      </c>
      <c r="L344">
        <f>(Table2[[#This Row],[6M Return vs Nifty]]-AVERAGE(Table2[6M Return vs Nifty]))/_xlfn.STDEV.P(Table2[6M Return vs Nifty])</f>
        <v>-0.44882370375124531</v>
      </c>
      <c r="M344">
        <v>6.5228314126488902</v>
      </c>
      <c r="N344">
        <f>(Table2[[#This Row],[1W Return vs Nifty]]-AVERAGE(Table2[1W Return vs Nifty]))/_xlfn.STDEV.P(Table2[1W Return vs Nifty])</f>
        <v>0.51484682146096061</v>
      </c>
      <c r="O344">
        <v>1230.22</v>
      </c>
      <c r="P344">
        <v>1225.2289052154899</v>
      </c>
      <c r="Q344">
        <v>1197.9923392513799</v>
      </c>
      <c r="R344">
        <v>54.5448118888689</v>
      </c>
      <c r="S344" s="1">
        <f>(Table2[[#This Row],[Close Price]]-Table2[[#This Row],[20D EMA]])/Table2[[#This Row],[20D EMA]]</f>
        <v>1.8679585765147711E-2</v>
      </c>
      <c r="T344" s="1">
        <f>(Table2[[#This Row],[Close Price]]-Table2[[#This Row],[50D EMA]])/Table2[[#This Row],[50D EMA]]</f>
        <v>2.282928085147537E-2</v>
      </c>
      <c r="U344" s="1">
        <f>(Table2[[#This Row],[Close Price]]-Table2[[#This Row],[200D EMA]])/Table2[[#This Row],[200D EMA]]</f>
        <v>4.6083483958769843E-2</v>
      </c>
      <c r="V344">
        <v>1.4330401125211301</v>
      </c>
      <c r="W344">
        <v>1242</v>
      </c>
      <c r="X344">
        <v>1305</v>
      </c>
      <c r="Y344">
        <v>1212.1500000000001</v>
      </c>
      <c r="Z344">
        <v>1326.4</v>
      </c>
      <c r="AA344">
        <v>1152.05</v>
      </c>
      <c r="AB344">
        <v>1326.4</v>
      </c>
      <c r="AC344" s="1">
        <f>(Table2[[#This Row],[Close Price]]/Table2[[#This Row],[Day Low]])-1</f>
        <v>9.0177133655395814E-3</v>
      </c>
      <c r="AD344" s="1">
        <f>(Table2[[#This Row],[Day High]]/Table2[[#This Row],[Close Price]])-1</f>
        <v>4.1334184487711312E-2</v>
      </c>
      <c r="AE344" s="1">
        <f>(Table2[[#This Row],[Close Price]]/Table2[[#This Row],[Current Week Low]])-1</f>
        <v>3.3865445695664631E-2</v>
      </c>
      <c r="AF344" s="1">
        <f>(Table2[[#This Row],[Current Week High]]/Table2[[#This Row],[Close Price]])-1</f>
        <v>5.8410469198850956E-2</v>
      </c>
      <c r="AG344" s="1">
        <f>(Table2[[#This Row],[Close Price]]/Table2[[#This Row],[Current Month Low]])-1</f>
        <v>8.7800008680178898E-2</v>
      </c>
      <c r="AH344" s="1">
        <f>(Table2[[#This Row],[Current Month High]]/Table2[[#This Row],[Close Price]])-1</f>
        <v>5.8410469198850956E-2</v>
      </c>
      <c r="AI344">
        <v>31.658953080114902</v>
      </c>
      <c r="AJ344">
        <v>48.439443292863402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7.0000000000000007E-2</v>
      </c>
      <c r="AM344" t="s">
        <v>3188</v>
      </c>
      <c r="AN344">
        <v>5.53</v>
      </c>
      <c r="AO344" t="s">
        <v>3188</v>
      </c>
      <c r="AP344">
        <v>5.9236402199993002E-2</v>
      </c>
      <c r="AQ344">
        <f>(Table2[[#This Row],[Sharpe Ratio]]-AVERAGE(Table2[Sharpe Ratio]))/_xlfn.STDEV.P(Table2[Sharpe Ratio])</f>
        <v>-1.1277280024142961E-2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1.532473016039817</v>
      </c>
      <c r="AS344">
        <f>_xlfn.RANK.AVG(Table2[[#This Row],[1Y Return vs Nifty Z-Score]],Table2[1Y Return vs Nifty Z-Score])</f>
        <v>240</v>
      </c>
      <c r="AT344">
        <f>_xlfn.RANK.AVG(Table2[[#This Row],[6M Return vs Nifty Z-Score]],Table2[6M Return vs Nifty Z-Score])</f>
        <v>472</v>
      </c>
      <c r="AU344">
        <f>_xlfn.RANK.AVG(Table2[[#This Row],[Sharpe Ratio Z-Score]],Table2[Sharpe Ratio Z-Score])</f>
        <v>356</v>
      </c>
      <c r="AV344">
        <f>(Table2[[#This Row],[Rank 1Y]]+Table2[[#This Row],[Rank 6M]]+Table2[[#This Row],[Rank Sharpe]])/3</f>
        <v>356</v>
      </c>
    </row>
    <row r="345" spans="1:48" x14ac:dyDescent="0.3">
      <c r="A345" t="s">
        <v>1633</v>
      </c>
      <c r="B345" t="s">
        <v>1634</v>
      </c>
      <c r="C345" t="s">
        <v>3146</v>
      </c>
      <c r="D345" t="s">
        <v>161</v>
      </c>
      <c r="E345">
        <v>5744.7826471199996</v>
      </c>
      <c r="F345">
        <v>633.9</v>
      </c>
      <c r="G345">
        <v>32.514885167203502</v>
      </c>
      <c r="H345">
        <f>(Table2[[#This Row],[1Y Return vs Nifty]]-AVERAGE(Table2[1Y Return vs Nifty]))/_xlfn.STDEV.P(Table2[1Y Return vs Nifty])</f>
        <v>0.28608469745295223</v>
      </c>
      <c r="I345">
        <v>3.0577954159800398</v>
      </c>
      <c r="J345">
        <f>(Table2[[#This Row],[1M Return vs Nifty]]-AVERAGE(Table2[1M Return vs Nifty]))/_xlfn.STDEV.P(Table2[1M Return vs Nifty])</f>
        <v>-5.1993172406387837E-2</v>
      </c>
      <c r="K345">
        <v>4.6265321726199202</v>
      </c>
      <c r="L345">
        <f>(Table2[[#This Row],[6M Return vs Nifty]]-AVERAGE(Table2[6M Return vs Nifty]))/_xlfn.STDEV.P(Table2[6M Return vs Nifty])</f>
        <v>-3.6760612448588331E-2</v>
      </c>
      <c r="M345">
        <v>-0.22664942710386901</v>
      </c>
      <c r="N345">
        <f>(Table2[[#This Row],[1W Return vs Nifty]]-AVERAGE(Table2[1W Return vs Nifty]))/_xlfn.STDEV.P(Table2[1W Return vs Nifty])</f>
        <v>-0.78956540398959485</v>
      </c>
      <c r="O345">
        <v>636.52</v>
      </c>
      <c r="P345">
        <v>634.27252240527196</v>
      </c>
      <c r="Q345">
        <v>583.60901039969599</v>
      </c>
      <c r="R345">
        <v>48.634800682909102</v>
      </c>
      <c r="S345" s="1">
        <f>(Table2[[#This Row],[Close Price]]-Table2[[#This Row],[20D EMA]])/Table2[[#This Row],[20D EMA]]</f>
        <v>-4.1161314648400747E-3</v>
      </c>
      <c r="T345" s="1">
        <f>(Table2[[#This Row],[Close Price]]-Table2[[#This Row],[50D EMA]])/Table2[[#This Row],[50D EMA]]</f>
        <v>-5.8732231353694731E-4</v>
      </c>
      <c r="U345" s="1">
        <f>(Table2[[#This Row],[Close Price]]-Table2[[#This Row],[200D EMA]])/Table2[[#This Row],[200D EMA]]</f>
        <v>8.6172400878220201E-2</v>
      </c>
      <c r="V345">
        <v>0.65533328129845103</v>
      </c>
      <c r="W345">
        <v>618.95000000000005</v>
      </c>
      <c r="X345">
        <v>635</v>
      </c>
      <c r="Y345">
        <v>618.95000000000005</v>
      </c>
      <c r="Z345">
        <v>662.5</v>
      </c>
      <c r="AA345">
        <v>602.6</v>
      </c>
      <c r="AB345">
        <v>697.9</v>
      </c>
      <c r="AC345" s="1">
        <f>(Table2[[#This Row],[Close Price]]/Table2[[#This Row],[Day Low]])-1</f>
        <v>2.4153808869860072E-2</v>
      </c>
      <c r="AD345" s="1">
        <f>(Table2[[#This Row],[Day High]]/Table2[[#This Row],[Close Price]])-1</f>
        <v>1.7352894778357442E-3</v>
      </c>
      <c r="AE345" s="1">
        <f>(Table2[[#This Row],[Close Price]]/Table2[[#This Row],[Current Week Low]])-1</f>
        <v>2.4153808869860072E-2</v>
      </c>
      <c r="AF345" s="1">
        <f>(Table2[[#This Row],[Current Week High]]/Table2[[#This Row],[Close Price]])-1</f>
        <v>4.511752642372624E-2</v>
      </c>
      <c r="AG345" s="1">
        <f>(Table2[[#This Row],[Close Price]]/Table2[[#This Row],[Current Month Low]])-1</f>
        <v>5.1941586458678968E-2</v>
      </c>
      <c r="AH345" s="1">
        <f>(Table2[[#This Row],[Current Month High]]/Table2[[#This Row],[Close Price]])-1</f>
        <v>0.10096229689225433</v>
      </c>
      <c r="AI345">
        <v>13.850765104906101</v>
      </c>
      <c r="AJ345">
        <v>58.653485170817099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-0.02</v>
      </c>
      <c r="AM345" t="s">
        <v>3189</v>
      </c>
      <c r="AN345">
        <v>0.09</v>
      </c>
      <c r="AO345" t="s">
        <v>3188</v>
      </c>
      <c r="AQ345">
        <f>(Table2[[#This Row],[Sharpe Ratio]]-AVERAGE(Table2[Sharpe Ratio]))/_xlfn.STDEV.P(Table2[Sharpe Ratio])</f>
        <v>-0.698405448893197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-1.2906399402848159</v>
      </c>
      <c r="AS345">
        <f>_xlfn.RANK.AVG(Table2[[#This Row],[1Y Return vs Nifty Z-Score]],Table2[1Y Return vs Nifty Z-Score])</f>
        <v>224</v>
      </c>
      <c r="AT345">
        <f>_xlfn.RANK.AVG(Table2[[#This Row],[6M Return vs Nifty Z-Score]],Table2[6M Return vs Nifty Z-Score])</f>
        <v>308</v>
      </c>
      <c r="AU345">
        <f>_xlfn.RANK.AVG(Table2[[#This Row],[Sharpe Ratio Z-Score]],Table2[Sharpe Ratio Z-Score])</f>
        <v>538</v>
      </c>
      <c r="AV345">
        <f>(Table2[[#This Row],[Rank 1Y]]+Table2[[#This Row],[Rank 6M]]+Table2[[#This Row],[Rank Sharpe]])/3</f>
        <v>356.66666666666669</v>
      </c>
    </row>
    <row r="346" spans="1:48" x14ac:dyDescent="0.3">
      <c r="A346" t="s">
        <v>1465</v>
      </c>
      <c r="B346" t="s">
        <v>1466</v>
      </c>
      <c r="C346" t="s">
        <v>3159</v>
      </c>
      <c r="D346" t="s">
        <v>1467</v>
      </c>
      <c r="E346">
        <v>7172.4952449599996</v>
      </c>
      <c r="F346">
        <v>423.4</v>
      </c>
      <c r="G346">
        <v>-6.17121208614431</v>
      </c>
      <c r="H346">
        <f>(Table2[[#This Row],[1Y Return vs Nifty]]-AVERAGE(Table2[1Y Return vs Nifty]))/_xlfn.STDEV.P(Table2[1Y Return vs Nifty])</f>
        <v>-0.46298298858847453</v>
      </c>
      <c r="I346">
        <v>-4.20014267293167</v>
      </c>
      <c r="J346">
        <f>(Table2[[#This Row],[1M Return vs Nifty]]-AVERAGE(Table2[1M Return vs Nifty]))/_xlfn.STDEV.P(Table2[1M Return vs Nifty])</f>
        <v>-0.76696508437873268</v>
      </c>
      <c r="K346">
        <v>4.9776187150675701</v>
      </c>
      <c r="L346">
        <f>(Table2[[#This Row],[6M Return vs Nifty]]-AVERAGE(Table2[6M Return vs Nifty]))/_xlfn.STDEV.P(Table2[6M Return vs Nifty])</f>
        <v>-2.5286199903572767E-2</v>
      </c>
      <c r="M346">
        <v>2.2811605660428298</v>
      </c>
      <c r="N346">
        <f>(Table2[[#This Row],[1W Return vs Nifty]]-AVERAGE(Table2[1W Return vs Nifty]))/_xlfn.STDEV.P(Table2[1W Return vs Nifty])</f>
        <v>-0.30490323636020195</v>
      </c>
      <c r="O346">
        <v>426.01</v>
      </c>
      <c r="P346">
        <v>447.23491793340997</v>
      </c>
      <c r="Q346">
        <v>442.07300294058001</v>
      </c>
      <c r="R346">
        <v>53.348186452543104</v>
      </c>
      <c r="S346" s="1">
        <f>(Table2[[#This Row],[Close Price]]-Table2[[#This Row],[20D EMA]])/Table2[[#This Row],[20D EMA]]</f>
        <v>-6.1266167460858048E-3</v>
      </c>
      <c r="T346" s="1">
        <f>(Table2[[#This Row],[Close Price]]-Table2[[#This Row],[50D EMA]])/Table2[[#This Row],[50D EMA]]</f>
        <v>-5.3293955766125674E-2</v>
      </c>
      <c r="U346" s="1">
        <f>(Table2[[#This Row],[Close Price]]-Table2[[#This Row],[200D EMA]])/Table2[[#This Row],[200D EMA]]</f>
        <v>-4.2239636477167802E-2</v>
      </c>
      <c r="V346">
        <v>0.44641479834029701</v>
      </c>
      <c r="W346">
        <v>420.5</v>
      </c>
      <c r="X346">
        <v>430</v>
      </c>
      <c r="Y346">
        <v>406.75</v>
      </c>
      <c r="Z346">
        <v>430</v>
      </c>
      <c r="AA346">
        <v>388.1</v>
      </c>
      <c r="AB346">
        <v>468.35</v>
      </c>
      <c r="AC346" s="1">
        <f>(Table2[[#This Row],[Close Price]]/Table2[[#This Row],[Day Low]])-1</f>
        <v>6.8965517241379448E-3</v>
      </c>
      <c r="AD346" s="1">
        <f>(Table2[[#This Row],[Day High]]/Table2[[#This Row],[Close Price]])-1</f>
        <v>1.558809636277747E-2</v>
      </c>
      <c r="AE346" s="1">
        <f>(Table2[[#This Row],[Close Price]]/Table2[[#This Row],[Current Week Low]])-1</f>
        <v>4.0934234787953327E-2</v>
      </c>
      <c r="AF346" s="1">
        <f>(Table2[[#This Row],[Current Week High]]/Table2[[#This Row],[Close Price]])-1</f>
        <v>1.558809636277747E-2</v>
      </c>
      <c r="AG346" s="1">
        <f>(Table2[[#This Row],[Close Price]]/Table2[[#This Row],[Current Month Low]])-1</f>
        <v>9.0955939190930035E-2</v>
      </c>
      <c r="AH346" s="1">
        <f>(Table2[[#This Row],[Current Month High]]/Table2[[#This Row],[Close Price]])-1</f>
        <v>0.10616438356164393</v>
      </c>
      <c r="AI346">
        <v>50.862068965517203</v>
      </c>
      <c r="AJ346">
        <v>32.685678470698797</v>
      </c>
      <c r="AK346" t="str">
        <f>IF(AND(Table2[[#This Row],[20D EMA]]&gt;Table2[[#This Row],[50D EMA]],Table2[[#This Row],[50D EMA]]&gt;Table2[[#This Row],[200D EMA]]),"Uptrend","Downtrend/NoTrend")</f>
        <v>Downtrend/NoTrend</v>
      </c>
      <c r="AL346">
        <v>0.01</v>
      </c>
      <c r="AM346" t="s">
        <v>3188</v>
      </c>
      <c r="AN346">
        <v>-1.36</v>
      </c>
      <c r="AO346" t="s">
        <v>3189</v>
      </c>
      <c r="AP346">
        <v>7.7248737778855006E-2</v>
      </c>
      <c r="AQ346">
        <f>(Table2[[#This Row],[Sharpe Ratio]]-AVERAGE(Table2[Sharpe Ratio]))/_xlfn.STDEV.P(Table2[Sharpe Ratio])</f>
        <v>0.19766152624521927</v>
      </c>
      <c r="AR3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6">
        <f>_xlfn.RANK.AVG(Table2[[#This Row],[1Y Return vs Nifty Z-Score]],Table2[1Y Return vs Nifty Z-Score])</f>
        <v>472</v>
      </c>
      <c r="AT346">
        <f>_xlfn.RANK.AVG(Table2[[#This Row],[6M Return vs Nifty Z-Score]],Table2[6M Return vs Nifty Z-Score])</f>
        <v>305</v>
      </c>
      <c r="AU346">
        <f>_xlfn.RANK.AVG(Table2[[#This Row],[Sharpe Ratio Z-Score]],Table2[Sharpe Ratio Z-Score])</f>
        <v>294</v>
      </c>
      <c r="AV346">
        <f>(Table2[[#This Row],[Rank 1Y]]+Table2[[#This Row],[Rank 6M]]+Table2[[#This Row],[Rank Sharpe]])/3</f>
        <v>357</v>
      </c>
    </row>
    <row r="347" spans="1:48" x14ac:dyDescent="0.3">
      <c r="A347" t="s">
        <v>181</v>
      </c>
      <c r="B347" t="s">
        <v>182</v>
      </c>
      <c r="C347" t="s">
        <v>3147</v>
      </c>
      <c r="D347" t="s">
        <v>183</v>
      </c>
      <c r="E347">
        <v>132456.69268509999</v>
      </c>
      <c r="F347">
        <v>4831.8500000000004</v>
      </c>
      <c r="G347">
        <v>6.2461908496683201</v>
      </c>
      <c r="H347">
        <f>(Table2[[#This Row],[1Y Return vs Nifty]]-AVERAGE(Table2[1Y Return vs Nifty]))/_xlfn.STDEV.P(Table2[1Y Return vs Nifty])</f>
        <v>-0.22254841533959874</v>
      </c>
      <c r="I347">
        <v>3.3220489847233901</v>
      </c>
      <c r="J347">
        <f>(Table2[[#This Row],[1M Return vs Nifty]]-AVERAGE(Table2[1M Return vs Nifty]))/_xlfn.STDEV.P(Table2[1M Return vs Nifty])</f>
        <v>-2.5961828934528839E-2</v>
      </c>
      <c r="K347">
        <v>-4.4606354445235601</v>
      </c>
      <c r="L347">
        <f>(Table2[[#This Row],[6M Return vs Nifty]]-AVERAGE(Table2[6M Return vs Nifty]))/_xlfn.STDEV.P(Table2[6M Return vs Nifty])</f>
        <v>-0.33375265713898805</v>
      </c>
      <c r="M347">
        <v>-2.8788651779933998</v>
      </c>
      <c r="N347">
        <f>(Table2[[#This Row],[1W Return vs Nifty]]-AVERAGE(Table2[1W Return vs Nifty]))/_xlfn.STDEV.P(Table2[1W Return vs Nifty])</f>
        <v>-1.3021355900721674</v>
      </c>
      <c r="O347">
        <v>4860.87</v>
      </c>
      <c r="P347">
        <v>4828.5187553987098</v>
      </c>
      <c r="Q347">
        <v>4572.9363552416798</v>
      </c>
      <c r="R347">
        <v>45.390189165698999</v>
      </c>
      <c r="S347" s="1">
        <f>(Table2[[#This Row],[Close Price]]-Table2[[#This Row],[20D EMA]])/Table2[[#This Row],[20D EMA]]</f>
        <v>-5.9701246896130787E-3</v>
      </c>
      <c r="T347" s="1">
        <f>(Table2[[#This Row],[Close Price]]-Table2[[#This Row],[50D EMA]])/Table2[[#This Row],[50D EMA]]</f>
        <v>6.8991025406413482E-4</v>
      </c>
      <c r="U347" s="1">
        <f>(Table2[[#This Row],[Close Price]]-Table2[[#This Row],[200D EMA]])/Table2[[#This Row],[200D EMA]]</f>
        <v>5.6618685379590618E-2</v>
      </c>
      <c r="V347">
        <v>1.4236822717525599</v>
      </c>
      <c r="W347">
        <v>4808</v>
      </c>
      <c r="X347">
        <v>4864.3</v>
      </c>
      <c r="Y347">
        <v>4793.8</v>
      </c>
      <c r="Z347">
        <v>5067</v>
      </c>
      <c r="AA347">
        <v>4536.05</v>
      </c>
      <c r="AB347">
        <v>5067</v>
      </c>
      <c r="AC347" s="1">
        <f>(Table2[[#This Row],[Close Price]]/Table2[[#This Row],[Day Low]])-1</f>
        <v>4.960482529118293E-3</v>
      </c>
      <c r="AD347" s="1">
        <f>(Table2[[#This Row],[Day High]]/Table2[[#This Row],[Close Price]])-1</f>
        <v>6.7158541759366752E-3</v>
      </c>
      <c r="AE347" s="1">
        <f>(Table2[[#This Row],[Close Price]]/Table2[[#This Row],[Current Week Low]])-1</f>
        <v>7.9373357253118559E-3</v>
      </c>
      <c r="AF347" s="1">
        <f>(Table2[[#This Row],[Current Week High]]/Table2[[#This Row],[Close Price]])-1</f>
        <v>4.8666659767997666E-2</v>
      </c>
      <c r="AG347" s="1">
        <f>(Table2[[#This Row],[Close Price]]/Table2[[#This Row],[Current Month Low]])-1</f>
        <v>6.5210921396369192E-2</v>
      </c>
      <c r="AH347" s="1">
        <f>(Table2[[#This Row],[Current Month High]]/Table2[[#This Row],[Close Price]])-1</f>
        <v>4.8666659767997666E-2</v>
      </c>
      <c r="AI347">
        <v>5.6531142316090097</v>
      </c>
      <c r="AJ347">
        <v>35.6327808109587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0.12</v>
      </c>
      <c r="AM347" t="s">
        <v>3188</v>
      </c>
      <c r="AN347">
        <v>0.8</v>
      </c>
      <c r="AO347" t="s">
        <v>3188</v>
      </c>
      <c r="AP347">
        <v>8.7475566577360997E-2</v>
      </c>
      <c r="AQ347">
        <f>(Table2[[#This Row],[Sharpe Ratio]]-AVERAGE(Table2[Sharpe Ratio]))/_xlfn.STDEV.P(Table2[Sharpe Ratio])</f>
        <v>0.31629030660108565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-1.5681081848841973</v>
      </c>
      <c r="AS347">
        <f>_xlfn.RANK.AVG(Table2[[#This Row],[1Y Return vs Nifty Z-Score]],Table2[1Y Return vs Nifty Z-Score])</f>
        <v>379</v>
      </c>
      <c r="AT347">
        <f>_xlfn.RANK.AVG(Table2[[#This Row],[6M Return vs Nifty Z-Score]],Table2[6M Return vs Nifty Z-Score])</f>
        <v>427</v>
      </c>
      <c r="AU347">
        <f>_xlfn.RANK.AVG(Table2[[#This Row],[Sharpe Ratio Z-Score]],Table2[Sharpe Ratio Z-Score])</f>
        <v>269</v>
      </c>
      <c r="AV347">
        <f>(Table2[[#This Row],[Rank 1Y]]+Table2[[#This Row],[Rank 6M]]+Table2[[#This Row],[Rank Sharpe]])/3</f>
        <v>358.33333333333331</v>
      </c>
    </row>
    <row r="348" spans="1:48" x14ac:dyDescent="0.3">
      <c r="A348" t="s">
        <v>262</v>
      </c>
      <c r="B348" t="s">
        <v>263</v>
      </c>
      <c r="C348" t="s">
        <v>3146</v>
      </c>
      <c r="D348" t="s">
        <v>51</v>
      </c>
      <c r="E348">
        <v>97197.172264049994</v>
      </c>
      <c r="F348">
        <v>948.7</v>
      </c>
      <c r="G348">
        <v>29.314276660688101</v>
      </c>
      <c r="H348">
        <f>(Table2[[#This Row],[1Y Return vs Nifty]]-AVERAGE(Table2[1Y Return vs Nifty]))/_xlfn.STDEV.P(Table2[1Y Return vs Nifty])</f>
        <v>0.22411224279567801</v>
      </c>
      <c r="I348">
        <v>-4.46396336612057</v>
      </c>
      <c r="J348">
        <f>(Table2[[#This Row],[1M Return vs Nifty]]-AVERAGE(Table2[1M Return vs Nifty]))/_xlfn.STDEV.P(Table2[1M Return vs Nifty])</f>
        <v>-0.79295378573116049</v>
      </c>
      <c r="K348">
        <v>-15.4759866618932</v>
      </c>
      <c r="L348">
        <f>(Table2[[#This Row],[6M Return vs Nifty]]-AVERAGE(Table2[6M Return vs Nifty]))/_xlfn.STDEV.P(Table2[6M Return vs Nifty])</f>
        <v>-0.69376270855013056</v>
      </c>
      <c r="M348">
        <v>-0.55010389529208903</v>
      </c>
      <c r="N348">
        <f>(Table2[[#This Row],[1W Return vs Nifty]]-AVERAGE(Table2[1W Return vs Nifty]))/_xlfn.STDEV.P(Table2[1W Return vs Nifty])</f>
        <v>-0.85207657672992343</v>
      </c>
      <c r="O348">
        <v>968.63</v>
      </c>
      <c r="P348">
        <v>1010.91316369768</v>
      </c>
      <c r="Q348">
        <v>992.90812733381097</v>
      </c>
      <c r="R348">
        <v>54.112807544937503</v>
      </c>
      <c r="S348" s="1">
        <f>(Table2[[#This Row],[Close Price]]-Table2[[#This Row],[20D EMA]])/Table2[[#This Row],[20D EMA]]</f>
        <v>-2.0575451926948318E-2</v>
      </c>
      <c r="T348" s="1">
        <f>(Table2[[#This Row],[Close Price]]-Table2[[#This Row],[50D EMA]])/Table2[[#This Row],[50D EMA]]</f>
        <v>-6.1541550680890358E-2</v>
      </c>
      <c r="U348" s="1">
        <f>(Table2[[#This Row],[Close Price]]-Table2[[#This Row],[200D EMA]])/Table2[[#This Row],[200D EMA]]</f>
        <v>-4.4523885057240913E-2</v>
      </c>
      <c r="V348">
        <v>0.45617934815101002</v>
      </c>
      <c r="W348">
        <v>949.35</v>
      </c>
      <c r="X348">
        <v>972.75</v>
      </c>
      <c r="Y348">
        <v>945</v>
      </c>
      <c r="Z348">
        <v>972.75</v>
      </c>
      <c r="AA348">
        <v>933</v>
      </c>
      <c r="AB348">
        <v>1013.9</v>
      </c>
      <c r="AC348" s="1">
        <f>(Table2[[#This Row],[Close Price]]/Table2[[#This Row],[Day Low]])-1</f>
        <v>-6.8467899088853201E-4</v>
      </c>
      <c r="AD348" s="1">
        <f>(Table2[[#This Row],[Day High]]/Table2[[#This Row],[Close Price]])-1</f>
        <v>2.5350479603668097E-2</v>
      </c>
      <c r="AE348" s="1">
        <f>(Table2[[#This Row],[Close Price]]/Table2[[#This Row],[Current Week Low]])-1</f>
        <v>3.9153439153438718E-3</v>
      </c>
      <c r="AF348" s="1">
        <f>(Table2[[#This Row],[Current Week High]]/Table2[[#This Row],[Close Price]])-1</f>
        <v>2.5350479603668097E-2</v>
      </c>
      <c r="AG348" s="1">
        <f>(Table2[[#This Row],[Close Price]]/Table2[[#This Row],[Current Month Low]])-1</f>
        <v>1.6827438370846881E-2</v>
      </c>
      <c r="AH348" s="1">
        <f>(Table2[[#This Row],[Current Month High]]/Table2[[#This Row],[Close Price]])-1</f>
        <v>6.8725624538842567E-2</v>
      </c>
      <c r="AI348">
        <v>39.591019289554097</v>
      </c>
      <c r="AJ348">
        <v>50.587301587301603</v>
      </c>
      <c r="AK348" t="str">
        <f>IF(AND(Table2[[#This Row],[20D EMA]]&gt;Table2[[#This Row],[50D EMA]],Table2[[#This Row],[50D EMA]]&gt;Table2[[#This Row],[200D EMA]]),"Uptrend","Downtrend/NoTrend")</f>
        <v>Downtrend/NoTrend</v>
      </c>
      <c r="AL348">
        <v>-0.09</v>
      </c>
      <c r="AM348" t="s">
        <v>3189</v>
      </c>
      <c r="AN348">
        <v>-0.19</v>
      </c>
      <c r="AO348" t="s">
        <v>3189</v>
      </c>
      <c r="AP348">
        <v>9.0654125575662006E-2</v>
      </c>
      <c r="AQ348">
        <f>(Table2[[#This Row],[Sharpe Ratio]]-AVERAGE(Table2[Sharpe Ratio]))/_xlfn.STDEV.P(Table2[Sharpe Ratio])</f>
        <v>0.35316083457087993</v>
      </c>
      <c r="AR3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8">
        <f>_xlfn.RANK.AVG(Table2[[#This Row],[1Y Return vs Nifty Z-Score]],Table2[1Y Return vs Nifty Z-Score])</f>
        <v>243</v>
      </c>
      <c r="AT348">
        <f>_xlfn.RANK.AVG(Table2[[#This Row],[6M Return vs Nifty Z-Score]],Table2[6M Return vs Nifty Z-Score])</f>
        <v>575</v>
      </c>
      <c r="AU348">
        <f>_xlfn.RANK.AVG(Table2[[#This Row],[Sharpe Ratio Z-Score]],Table2[Sharpe Ratio Z-Score])</f>
        <v>260</v>
      </c>
      <c r="AV348">
        <f>(Table2[[#This Row],[Rank 1Y]]+Table2[[#This Row],[Rank 6M]]+Table2[[#This Row],[Rank Sharpe]])/3</f>
        <v>359.33333333333331</v>
      </c>
    </row>
    <row r="349" spans="1:48" x14ac:dyDescent="0.3">
      <c r="A349" t="s">
        <v>595</v>
      </c>
      <c r="B349" t="s">
        <v>596</v>
      </c>
      <c r="C349" t="s">
        <v>3147</v>
      </c>
      <c r="D349" t="s">
        <v>213</v>
      </c>
      <c r="E349">
        <v>33029.043338880001</v>
      </c>
      <c r="F349">
        <v>2348.1</v>
      </c>
      <c r="G349">
        <v>23.995520598971801</v>
      </c>
      <c r="H349">
        <f>(Table2[[#This Row],[1Y Return vs Nifty]]-AVERAGE(Table2[1Y Return vs Nifty]))/_xlfn.STDEV.P(Table2[1Y Return vs Nifty])</f>
        <v>0.12112671107668653</v>
      </c>
      <c r="I349">
        <v>2.4450470891260099</v>
      </c>
      <c r="J349">
        <f>(Table2[[#This Row],[1M Return vs Nifty]]-AVERAGE(Table2[1M Return vs Nifty]))/_xlfn.STDEV.P(Table2[1M Return vs Nifty])</f>
        <v>-0.11235437106113849</v>
      </c>
      <c r="K349">
        <v>1.50687208880999</v>
      </c>
      <c r="L349">
        <f>(Table2[[#This Row],[6M Return vs Nifty]]-AVERAGE(Table2[6M Return vs Nifty]))/_xlfn.STDEV.P(Table2[6M Return vs Nifty])</f>
        <v>-0.13871913968889266</v>
      </c>
      <c r="M349">
        <v>-0.93844535587548605</v>
      </c>
      <c r="N349">
        <f>(Table2[[#This Row],[1W Return vs Nifty]]-AVERAGE(Table2[1W Return vs Nifty]))/_xlfn.STDEV.P(Table2[1W Return vs Nifty])</f>
        <v>-0.92712788228379828</v>
      </c>
      <c r="O349">
        <v>2383.6799999999998</v>
      </c>
      <c r="P349">
        <v>2396.7131856743799</v>
      </c>
      <c r="Q349">
        <v>2271.7167484462202</v>
      </c>
      <c r="R349">
        <v>38.052391530904998</v>
      </c>
      <c r="S349" s="1">
        <f>(Table2[[#This Row],[Close Price]]-Table2[[#This Row],[20D EMA]])/Table2[[#This Row],[20D EMA]]</f>
        <v>-1.4926500201369281E-2</v>
      </c>
      <c r="T349" s="1">
        <f>(Table2[[#This Row],[Close Price]]-Table2[[#This Row],[50D EMA]])/Table2[[#This Row],[50D EMA]]</f>
        <v>-2.0283272093194325E-2</v>
      </c>
      <c r="U349" s="1">
        <f>(Table2[[#This Row],[Close Price]]-Table2[[#This Row],[200D EMA]])/Table2[[#This Row],[200D EMA]]</f>
        <v>3.3623580759363308E-2</v>
      </c>
      <c r="V349">
        <v>0.86184623882636902</v>
      </c>
      <c r="W349">
        <v>2290</v>
      </c>
      <c r="X349">
        <v>2353.85</v>
      </c>
      <c r="Y349">
        <v>2290</v>
      </c>
      <c r="Z349">
        <v>2491.4499999999998</v>
      </c>
      <c r="AA349">
        <v>2290</v>
      </c>
      <c r="AB349">
        <v>2648</v>
      </c>
      <c r="AC349" s="1">
        <f>(Table2[[#This Row],[Close Price]]/Table2[[#This Row],[Day Low]])-1</f>
        <v>2.5371179039301195E-2</v>
      </c>
      <c r="AD349" s="1">
        <f>(Table2[[#This Row],[Day High]]/Table2[[#This Row],[Close Price]])-1</f>
        <v>2.4487883820960565E-3</v>
      </c>
      <c r="AE349" s="1">
        <f>(Table2[[#This Row],[Close Price]]/Table2[[#This Row],[Current Week Low]])-1</f>
        <v>2.5371179039301195E-2</v>
      </c>
      <c r="AF349" s="1">
        <f>(Table2[[#This Row],[Current Week High]]/Table2[[#This Row],[Close Price]])-1</f>
        <v>6.104935905625819E-2</v>
      </c>
      <c r="AG349" s="1">
        <f>(Table2[[#This Row],[Close Price]]/Table2[[#This Row],[Current Month Low]])-1</f>
        <v>2.5371179039301195E-2</v>
      </c>
      <c r="AH349" s="1">
        <f>(Table2[[#This Row],[Current Month High]]/Table2[[#This Row],[Close Price]])-1</f>
        <v>0.12772028448532868</v>
      </c>
      <c r="AI349">
        <v>30.373493462799701</v>
      </c>
      <c r="AJ349">
        <v>44.587438423645303</v>
      </c>
      <c r="AK349" t="str">
        <f>IF(AND(Table2[[#This Row],[20D EMA]]&gt;Table2[[#This Row],[50D EMA]],Table2[[#This Row],[50D EMA]]&gt;Table2[[#This Row],[200D EMA]]),"Uptrend","Downtrend/NoTrend")</f>
        <v>Downtrend/NoTrend</v>
      </c>
      <c r="AL349">
        <v>0.03</v>
      </c>
      <c r="AM349" t="s">
        <v>3188</v>
      </c>
      <c r="AN349">
        <v>-6.73</v>
      </c>
      <c r="AO349" t="s">
        <v>3189</v>
      </c>
      <c r="AP349">
        <v>1.4541927378845999E-2</v>
      </c>
      <c r="AQ349">
        <f>(Table2[[#This Row],[Sharpe Ratio]]-AVERAGE(Table2[Sharpe Ratio]))/_xlfn.STDEV.P(Table2[Sharpe Ratio])</f>
        <v>-0.5297225518813593</v>
      </c>
      <c r="AR3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9">
        <f>_xlfn.RANK.AVG(Table2[[#This Row],[1Y Return vs Nifty Z-Score]],Table2[1Y Return vs Nifty Z-Score])</f>
        <v>266</v>
      </c>
      <c r="AT349">
        <f>_xlfn.RANK.AVG(Table2[[#This Row],[6M Return vs Nifty Z-Score]],Table2[6M Return vs Nifty Z-Score])</f>
        <v>341</v>
      </c>
      <c r="AU349">
        <f>_xlfn.RANK.AVG(Table2[[#This Row],[Sharpe Ratio Z-Score]],Table2[Sharpe Ratio Z-Score])</f>
        <v>476</v>
      </c>
      <c r="AV349">
        <f>(Table2[[#This Row],[Rank 1Y]]+Table2[[#This Row],[Rank 6M]]+Table2[[#This Row],[Rank Sharpe]])/3</f>
        <v>361</v>
      </c>
    </row>
    <row r="350" spans="1:48" x14ac:dyDescent="0.3">
      <c r="A350" t="s">
        <v>571</v>
      </c>
      <c r="B350" t="s">
        <v>572</v>
      </c>
      <c r="C350" t="s">
        <v>3154</v>
      </c>
      <c r="D350" t="s">
        <v>573</v>
      </c>
      <c r="E350">
        <v>34838.529681439999</v>
      </c>
      <c r="F350">
        <v>1434.2</v>
      </c>
      <c r="G350">
        <v>-19.688424516025101</v>
      </c>
      <c r="H350">
        <f>(Table2[[#This Row],[1Y Return vs Nifty]]-AVERAGE(Table2[1Y Return vs Nifty]))/_xlfn.STDEV.P(Table2[1Y Return vs Nifty])</f>
        <v>-0.72471285423691467</v>
      </c>
      <c r="I350">
        <v>13.4002649217206</v>
      </c>
      <c r="J350">
        <f>(Table2[[#This Row],[1M Return vs Nifty]]-AVERAGE(Table2[1M Return vs Nifty]))/_xlfn.STDEV.P(Table2[1M Return vs Nifty])</f>
        <v>0.96683271263829695</v>
      </c>
      <c r="K350">
        <v>30.463852945022001</v>
      </c>
      <c r="L350">
        <f>(Table2[[#This Row],[6M Return vs Nifty]]-AVERAGE(Table2[6M Return vs Nifty]))/_xlfn.STDEV.P(Table2[6M Return vs Nifty])</f>
        <v>0.80766958283480894</v>
      </c>
      <c r="M350">
        <v>0.95176977752265601</v>
      </c>
      <c r="N350">
        <f>(Table2[[#This Row],[1W Return vs Nifty]]-AVERAGE(Table2[1W Return vs Nifty]))/_xlfn.STDEV.P(Table2[1W Return vs Nifty])</f>
        <v>-0.56182278885878933</v>
      </c>
      <c r="O350">
        <v>1378.26</v>
      </c>
      <c r="P350">
        <v>1333.80306626226</v>
      </c>
      <c r="Q350">
        <v>1211.38411774467</v>
      </c>
      <c r="R350">
        <v>66.942049023688995</v>
      </c>
      <c r="S350" s="1">
        <f>(Table2[[#This Row],[Close Price]]-Table2[[#This Row],[20D EMA]])/Table2[[#This Row],[20D EMA]]</f>
        <v>4.0587407310667116E-2</v>
      </c>
      <c r="T350" s="1">
        <f>(Table2[[#This Row],[Close Price]]-Table2[[#This Row],[50D EMA]])/Table2[[#This Row],[50D EMA]]</f>
        <v>7.527118228861486E-2</v>
      </c>
      <c r="U350" s="1">
        <f>(Table2[[#This Row],[Close Price]]-Table2[[#This Row],[200D EMA]])/Table2[[#This Row],[200D EMA]]</f>
        <v>0.1839349542324891</v>
      </c>
      <c r="V350">
        <v>0.55706788244619299</v>
      </c>
      <c r="W350">
        <v>1401.7</v>
      </c>
      <c r="X350">
        <v>1455</v>
      </c>
      <c r="Y350">
        <v>1389.05</v>
      </c>
      <c r="Z350">
        <v>1474.3</v>
      </c>
      <c r="AA350">
        <v>1289.0999999999999</v>
      </c>
      <c r="AB350">
        <v>1475</v>
      </c>
      <c r="AC350" s="1">
        <f>(Table2[[#This Row],[Close Price]]/Table2[[#This Row],[Day Low]])-1</f>
        <v>2.3186131126489373E-2</v>
      </c>
      <c r="AD350" s="1">
        <f>(Table2[[#This Row],[Day High]]/Table2[[#This Row],[Close Price]])-1</f>
        <v>1.4502858736577862E-2</v>
      </c>
      <c r="AE350" s="1">
        <f>(Table2[[#This Row],[Close Price]]/Table2[[#This Row],[Current Week Low]])-1</f>
        <v>3.2504229509376925E-2</v>
      </c>
      <c r="AF350" s="1">
        <f>(Table2[[#This Row],[Current Week High]]/Table2[[#This Row],[Close Price]])-1</f>
        <v>2.7959838237344714E-2</v>
      </c>
      <c r="AG350" s="1">
        <f>(Table2[[#This Row],[Close Price]]/Table2[[#This Row],[Current Month Low]])-1</f>
        <v>0.11255914979443027</v>
      </c>
      <c r="AH350" s="1">
        <f>(Table2[[#This Row],[Current Month High]]/Table2[[#This Row],[Close Price]])-1</f>
        <v>2.8447915214056652E-2</v>
      </c>
      <c r="AI350">
        <v>3.7442476642030398</v>
      </c>
      <c r="AJ350">
        <v>61.864454601884702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0.21</v>
      </c>
      <c r="AM350" t="s">
        <v>3188</v>
      </c>
      <c r="AN350">
        <v>1.81</v>
      </c>
      <c r="AO350" t="s">
        <v>3188</v>
      </c>
      <c r="AP350">
        <v>4.4195551943090002E-2</v>
      </c>
      <c r="AQ350">
        <f>(Table2[[#This Row],[Sharpe Ratio]]-AVERAGE(Table2[Sharpe Ratio]))/_xlfn.STDEV.P(Table2[Sharpe Ratio])</f>
        <v>-0.18574756369138129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0.30221908868602054</v>
      </c>
      <c r="AS350">
        <f>_xlfn.RANK.AVG(Table2[[#This Row],[1Y Return vs Nifty Z-Score]],Table2[1Y Return vs Nifty Z-Score])</f>
        <v>569</v>
      </c>
      <c r="AT350">
        <f>_xlfn.RANK.AVG(Table2[[#This Row],[6M Return vs Nifty Z-Score]],Table2[6M Return vs Nifty Z-Score])</f>
        <v>114</v>
      </c>
      <c r="AU350">
        <f>_xlfn.RANK.AVG(Table2[[#This Row],[Sharpe Ratio Z-Score]],Table2[Sharpe Ratio Z-Score])</f>
        <v>401</v>
      </c>
      <c r="AV350">
        <f>(Table2[[#This Row],[Rank 1Y]]+Table2[[#This Row],[Rank 6M]]+Table2[[#This Row],[Rank Sharpe]])/3</f>
        <v>361.33333333333331</v>
      </c>
    </row>
    <row r="351" spans="1:48" x14ac:dyDescent="0.3">
      <c r="A351" t="s">
        <v>310</v>
      </c>
      <c r="B351" t="s">
        <v>311</v>
      </c>
      <c r="C351" t="s">
        <v>3153</v>
      </c>
      <c r="D351" t="s">
        <v>46</v>
      </c>
      <c r="E351">
        <v>87861.238896591996</v>
      </c>
      <c r="F351">
        <v>83.21</v>
      </c>
      <c r="G351">
        <v>16.7238014849306</v>
      </c>
      <c r="H351">
        <f>(Table2[[#This Row],[1Y Return vs Nifty]]-AVERAGE(Table2[1Y Return vs Nifty]))/_xlfn.STDEV.P(Table2[1Y Return vs Nifty])</f>
        <v>-1.9673478061717271E-2</v>
      </c>
      <c r="I351">
        <v>7.7835136317309299</v>
      </c>
      <c r="J351">
        <f>(Table2[[#This Row],[1M Return vs Nifty]]-AVERAGE(Table2[1M Return vs Nifty]))/_xlfn.STDEV.P(Table2[1M Return vs Nifty])</f>
        <v>0.413532400665093</v>
      </c>
      <c r="K351">
        <v>-11.466307725338501</v>
      </c>
      <c r="L351">
        <f>(Table2[[#This Row],[6M Return vs Nifty]]-AVERAGE(Table2[6M Return vs Nifty]))/_xlfn.STDEV.P(Table2[6M Return vs Nifty])</f>
        <v>-0.56271607266847112</v>
      </c>
      <c r="M351">
        <v>5.97139736297623</v>
      </c>
      <c r="N351">
        <f>(Table2[[#This Row],[1W Return vs Nifty]]-AVERAGE(Table2[1W Return vs Nifty]))/_xlfn.STDEV.P(Table2[1W Return vs Nifty])</f>
        <v>0.40827605950157481</v>
      </c>
      <c r="O351">
        <v>80.69</v>
      </c>
      <c r="P351">
        <v>83.828152081695606</v>
      </c>
      <c r="Q351">
        <v>84.442977165492394</v>
      </c>
      <c r="R351">
        <v>65.839596401370997</v>
      </c>
      <c r="S351" s="1">
        <f>(Table2[[#This Row],[Close Price]]-Table2[[#This Row],[20D EMA]])/Table2[[#This Row],[20D EMA]]</f>
        <v>3.1230635766513769E-2</v>
      </c>
      <c r="T351" s="1">
        <f>(Table2[[#This Row],[Close Price]]-Table2[[#This Row],[50D EMA]])/Table2[[#This Row],[50D EMA]]</f>
        <v>-7.3740392260249962E-3</v>
      </c>
      <c r="U351" s="1">
        <f>(Table2[[#This Row],[Close Price]]-Table2[[#This Row],[200D EMA]])/Table2[[#This Row],[200D EMA]]</f>
        <v>-1.4601299088211875E-2</v>
      </c>
      <c r="V351">
        <v>1.1825411598455</v>
      </c>
      <c r="W351">
        <v>82.16</v>
      </c>
      <c r="X351">
        <v>83.91</v>
      </c>
      <c r="Y351">
        <v>79.33</v>
      </c>
      <c r="Z351">
        <v>83.91</v>
      </c>
      <c r="AA351">
        <v>74.12</v>
      </c>
      <c r="AB351">
        <v>83.91</v>
      </c>
      <c r="AC351" s="1">
        <f>(Table2[[#This Row],[Close Price]]/Table2[[#This Row],[Day Low]])-1</f>
        <v>1.2779941577409915E-2</v>
      </c>
      <c r="AD351" s="1">
        <f>(Table2[[#This Row],[Day High]]/Table2[[#This Row],[Close Price]])-1</f>
        <v>8.4124504266314126E-3</v>
      </c>
      <c r="AE351" s="1">
        <f>(Table2[[#This Row],[Close Price]]/Table2[[#This Row],[Current Week Low]])-1</f>
        <v>4.8909618051178549E-2</v>
      </c>
      <c r="AF351" s="1">
        <f>(Table2[[#This Row],[Current Week High]]/Table2[[#This Row],[Close Price]])-1</f>
        <v>8.4124504266314126E-3</v>
      </c>
      <c r="AG351" s="1">
        <f>(Table2[[#This Row],[Close Price]]/Table2[[#This Row],[Current Month Low]])-1</f>
        <v>0.12263896384241746</v>
      </c>
      <c r="AH351" s="1">
        <f>(Table2[[#This Row],[Current Month High]]/Table2[[#This Row],[Close Price]])-1</f>
        <v>8.4124504266314126E-3</v>
      </c>
      <c r="AI351">
        <v>24.6845331090013</v>
      </c>
      <c r="AJ351">
        <v>41.634042553191399</v>
      </c>
      <c r="AK351" t="str">
        <f>IF(AND(Table2[[#This Row],[20D EMA]]&gt;Table2[[#This Row],[50D EMA]],Table2[[#This Row],[50D EMA]]&gt;Table2[[#This Row],[200D EMA]]),"Uptrend","Downtrend/NoTrend")</f>
        <v>Downtrend/NoTrend</v>
      </c>
      <c r="AL351">
        <v>-0.05</v>
      </c>
      <c r="AM351" t="s">
        <v>3189</v>
      </c>
      <c r="AN351">
        <v>4.68</v>
      </c>
      <c r="AO351" t="s">
        <v>3188</v>
      </c>
      <c r="AP351">
        <v>9.2703163094926003E-2</v>
      </c>
      <c r="AQ351">
        <f>(Table2[[#This Row],[Sharpe Ratio]]-AVERAGE(Table2[Sharpe Ratio]))/_xlfn.STDEV.P(Table2[Sharpe Ratio])</f>
        <v>0.3769291821792029</v>
      </c>
      <c r="AR3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1">
        <f>_xlfn.RANK.AVG(Table2[[#This Row],[1Y Return vs Nifty Z-Score]],Table2[1Y Return vs Nifty Z-Score])</f>
        <v>309</v>
      </c>
      <c r="AT351">
        <f>_xlfn.RANK.AVG(Table2[[#This Row],[6M Return vs Nifty Z-Score]],Table2[6M Return vs Nifty Z-Score])</f>
        <v>523</v>
      </c>
      <c r="AU351">
        <f>_xlfn.RANK.AVG(Table2[[#This Row],[Sharpe Ratio Z-Score]],Table2[Sharpe Ratio Z-Score])</f>
        <v>253</v>
      </c>
      <c r="AV351">
        <f>(Table2[[#This Row],[Rank 1Y]]+Table2[[#This Row],[Rank 6M]]+Table2[[#This Row],[Rank Sharpe]])/3</f>
        <v>361.66666666666669</v>
      </c>
    </row>
    <row r="352" spans="1:48" x14ac:dyDescent="0.3">
      <c r="A352" t="s">
        <v>999</v>
      </c>
      <c r="B352" t="s">
        <v>1000</v>
      </c>
      <c r="C352" t="s">
        <v>3146</v>
      </c>
      <c r="D352" t="s">
        <v>51</v>
      </c>
      <c r="E352">
        <v>14717.7189891</v>
      </c>
      <c r="F352">
        <v>6390.5</v>
      </c>
      <c r="G352">
        <v>2.95804044514946</v>
      </c>
      <c r="H352">
        <f>(Table2[[#This Row],[1Y Return vs Nifty]]-AVERAGE(Table2[1Y Return vs Nifty]))/_xlfn.STDEV.P(Table2[1Y Return vs Nifty])</f>
        <v>-0.286215918389573</v>
      </c>
      <c r="I352">
        <v>-3.9648910415821401</v>
      </c>
      <c r="J352">
        <f>(Table2[[#This Row],[1M Return vs Nifty]]-AVERAGE(Table2[1M Return vs Nifty]))/_xlfn.STDEV.P(Table2[1M Return vs Nifty])</f>
        <v>-0.74379069151396704</v>
      </c>
      <c r="K352">
        <v>12.548802393940599</v>
      </c>
      <c r="L352">
        <f>(Table2[[#This Row],[6M Return vs Nifty]]-AVERAGE(Table2[6M Return vs Nifty]))/_xlfn.STDEV.P(Table2[6M Return vs Nifty])</f>
        <v>0.22215958477338221</v>
      </c>
      <c r="M352">
        <v>0.80483995715673995</v>
      </c>
      <c r="N352">
        <f>(Table2[[#This Row],[1W Return vs Nifty]]-AVERAGE(Table2[1W Return vs Nifty]))/_xlfn.STDEV.P(Table2[1W Return vs Nifty])</f>
        <v>-0.59021861048106028</v>
      </c>
      <c r="O352">
        <v>6334.8</v>
      </c>
      <c r="P352">
        <v>6529.0073420502304</v>
      </c>
      <c r="Q352">
        <v>6177.8380251128801</v>
      </c>
      <c r="R352">
        <v>61.770609201785597</v>
      </c>
      <c r="S352" s="1">
        <f>(Table2[[#This Row],[Close Price]]-Table2[[#This Row],[20D EMA]])/Table2[[#This Row],[20D EMA]]</f>
        <v>8.7927006377470189E-3</v>
      </c>
      <c r="T352" s="1">
        <f>(Table2[[#This Row],[Close Price]]-Table2[[#This Row],[50D EMA]])/Table2[[#This Row],[50D EMA]]</f>
        <v>-2.1214150144719623E-2</v>
      </c>
      <c r="U352" s="1">
        <f>(Table2[[#This Row],[Close Price]]-Table2[[#This Row],[200D EMA]])/Table2[[#This Row],[200D EMA]]</f>
        <v>3.4423365265105692E-2</v>
      </c>
      <c r="V352">
        <v>0.80812060993212198</v>
      </c>
      <c r="W352">
        <v>6170.3</v>
      </c>
      <c r="X352">
        <v>6585</v>
      </c>
      <c r="Y352">
        <v>6036.05</v>
      </c>
      <c r="Z352">
        <v>6585</v>
      </c>
      <c r="AA352">
        <v>6009.05</v>
      </c>
      <c r="AB352">
        <v>6899</v>
      </c>
      <c r="AC352" s="1">
        <f>(Table2[[#This Row],[Close Price]]/Table2[[#This Row],[Day Low]])-1</f>
        <v>3.5687081665397136E-2</v>
      </c>
      <c r="AD352" s="1">
        <f>(Table2[[#This Row],[Day High]]/Table2[[#This Row],[Close Price]])-1</f>
        <v>3.0435803145293816E-2</v>
      </c>
      <c r="AE352" s="1">
        <f>(Table2[[#This Row],[Close Price]]/Table2[[#This Row],[Current Week Low]])-1</f>
        <v>5.8722177583022006E-2</v>
      </c>
      <c r="AF352" s="1">
        <f>(Table2[[#This Row],[Current Week High]]/Table2[[#This Row],[Close Price]])-1</f>
        <v>3.0435803145293816E-2</v>
      </c>
      <c r="AG352" s="1">
        <f>(Table2[[#This Row],[Close Price]]/Table2[[#This Row],[Current Month Low]])-1</f>
        <v>6.3479252128040065E-2</v>
      </c>
      <c r="AH352" s="1">
        <f>(Table2[[#This Row],[Current Month High]]/Table2[[#This Row],[Close Price]])-1</f>
        <v>7.9571238557233359E-2</v>
      </c>
      <c r="AI352">
        <v>18.926531570299598</v>
      </c>
      <c r="AJ352">
        <v>36.140498556517798</v>
      </c>
      <c r="AK352" t="str">
        <f>IF(AND(Table2[[#This Row],[20D EMA]]&gt;Table2[[#This Row],[50D EMA]],Table2[[#This Row],[50D EMA]]&gt;Table2[[#This Row],[200D EMA]]),"Uptrend","Downtrend/NoTrend")</f>
        <v>Downtrend/NoTrend</v>
      </c>
      <c r="AL352">
        <v>-0.1</v>
      </c>
      <c r="AM352" t="s">
        <v>3189</v>
      </c>
      <c r="AN352">
        <v>0.77</v>
      </c>
      <c r="AO352" t="s">
        <v>3188</v>
      </c>
      <c r="AP352">
        <v>2.0891630385531001E-2</v>
      </c>
      <c r="AQ352">
        <f>(Table2[[#This Row],[Sharpe Ratio]]-AVERAGE(Table2[Sharpe Ratio]))/_xlfn.STDEV.P(Table2[Sharpe Ratio])</f>
        <v>-0.45606750806024243</v>
      </c>
      <c r="AR3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2">
        <f>_xlfn.RANK.AVG(Table2[[#This Row],[1Y Return vs Nifty Z-Score]],Table2[1Y Return vs Nifty Z-Score])</f>
        <v>400</v>
      </c>
      <c r="AT352">
        <f>_xlfn.RANK.AVG(Table2[[#This Row],[6M Return vs Nifty Z-Score]],Table2[6M Return vs Nifty Z-Score])</f>
        <v>227</v>
      </c>
      <c r="AU352">
        <f>_xlfn.RANK.AVG(Table2[[#This Row],[Sharpe Ratio Z-Score]],Table2[Sharpe Ratio Z-Score])</f>
        <v>458</v>
      </c>
      <c r="AV352">
        <f>(Table2[[#This Row],[Rank 1Y]]+Table2[[#This Row],[Rank 6M]]+Table2[[#This Row],[Rank Sharpe]])/3</f>
        <v>361.66666666666669</v>
      </c>
    </row>
    <row r="353" spans="1:48" x14ac:dyDescent="0.3">
      <c r="A353" t="s">
        <v>1395</v>
      </c>
      <c r="B353" t="s">
        <v>1396</v>
      </c>
      <c r="C353" t="s">
        <v>3144</v>
      </c>
      <c r="D353" t="s">
        <v>370</v>
      </c>
      <c r="E353">
        <v>7987.4000587500004</v>
      </c>
      <c r="F353">
        <v>586.25</v>
      </c>
      <c r="G353">
        <v>28.835558865080799</v>
      </c>
      <c r="H353">
        <f>(Table2[[#This Row],[1Y Return vs Nifty]]-AVERAGE(Table2[1Y Return vs Nifty]))/_xlfn.STDEV.P(Table2[1Y Return vs Nifty])</f>
        <v>0.21484296889932025</v>
      </c>
      <c r="I353">
        <v>3.6511914505371599</v>
      </c>
      <c r="J353">
        <f>(Table2[[#This Row],[1M Return vs Nifty]]-AVERAGE(Table2[1M Return vs Nifty]))/_xlfn.STDEV.P(Table2[1M Return vs Nifty])</f>
        <v>6.4616521163338202E-3</v>
      </c>
      <c r="K353">
        <v>8.80397644941743</v>
      </c>
      <c r="L353">
        <f>(Table2[[#This Row],[6M Return vs Nifty]]-AVERAGE(Table2[6M Return vs Nifty]))/_xlfn.STDEV.P(Table2[6M Return vs Nifty])</f>
        <v>9.9769026886522796E-2</v>
      </c>
      <c r="M353">
        <v>-2.45289043198779</v>
      </c>
      <c r="N353">
        <f>(Table2[[#This Row],[1W Return vs Nifty]]-AVERAGE(Table2[1W Return vs Nifty]))/_xlfn.STDEV.P(Table2[1W Return vs Nifty])</f>
        <v>-1.2198112336342184</v>
      </c>
      <c r="O353">
        <v>588.86</v>
      </c>
      <c r="P353">
        <v>603.97366685985196</v>
      </c>
      <c r="Q353">
        <v>582.98321019690195</v>
      </c>
      <c r="R353">
        <v>49.350196693952</v>
      </c>
      <c r="S353" s="1">
        <f>(Table2[[#This Row],[Close Price]]-Table2[[#This Row],[20D EMA]])/Table2[[#This Row],[20D EMA]]</f>
        <v>-4.432292904934982E-3</v>
      </c>
      <c r="T353" s="1">
        <f>(Table2[[#This Row],[Close Price]]-Table2[[#This Row],[50D EMA]])/Table2[[#This Row],[50D EMA]]</f>
        <v>-2.9345098689484119E-2</v>
      </c>
      <c r="U353" s="1">
        <f>(Table2[[#This Row],[Close Price]]-Table2[[#This Row],[200D EMA]])/Table2[[#This Row],[200D EMA]]</f>
        <v>5.6035744185406215E-3</v>
      </c>
      <c r="V353">
        <v>1.84217654955249</v>
      </c>
      <c r="W353">
        <v>581.29999999999995</v>
      </c>
      <c r="X353">
        <v>590</v>
      </c>
      <c r="Y353">
        <v>572.25</v>
      </c>
      <c r="Z353">
        <v>609.85</v>
      </c>
      <c r="AA353">
        <v>562.79999999999995</v>
      </c>
      <c r="AB353">
        <v>628.65</v>
      </c>
      <c r="AC353" s="1">
        <f>(Table2[[#This Row],[Close Price]]/Table2[[#This Row],[Day Low]])-1</f>
        <v>8.5153965250301944E-3</v>
      </c>
      <c r="AD353" s="1">
        <f>(Table2[[#This Row],[Day High]]/Table2[[#This Row],[Close Price]])-1</f>
        <v>6.3965884861407751E-3</v>
      </c>
      <c r="AE353" s="1">
        <f>(Table2[[#This Row],[Close Price]]/Table2[[#This Row],[Current Week Low]])-1</f>
        <v>2.4464831804281273E-2</v>
      </c>
      <c r="AF353" s="1">
        <f>(Table2[[#This Row],[Current Week High]]/Table2[[#This Row],[Close Price]])-1</f>
        <v>4.0255863539445658E-2</v>
      </c>
      <c r="AG353" s="1">
        <f>(Table2[[#This Row],[Close Price]]/Table2[[#This Row],[Current Month Low]])-1</f>
        <v>4.1666666666666741E-2</v>
      </c>
      <c r="AH353" s="1">
        <f>(Table2[[#This Row],[Current Month High]]/Table2[[#This Row],[Close Price]])-1</f>
        <v>7.2324093816631185E-2</v>
      </c>
      <c r="AI353">
        <v>35.2665245202558</v>
      </c>
      <c r="AJ353">
        <v>51.662139438623697</v>
      </c>
      <c r="AK353" t="str">
        <f>IF(AND(Table2[[#This Row],[20D EMA]]&gt;Table2[[#This Row],[50D EMA]],Table2[[#This Row],[50D EMA]]&gt;Table2[[#This Row],[200D EMA]]),"Uptrend","Downtrend/NoTrend")</f>
        <v>Downtrend/NoTrend</v>
      </c>
      <c r="AL353">
        <v>-0.05</v>
      </c>
      <c r="AM353" t="s">
        <v>3189</v>
      </c>
      <c r="AN353">
        <v>-1.49</v>
      </c>
      <c r="AO353" t="s">
        <v>3189</v>
      </c>
      <c r="AP353">
        <v>-8.4334654585550006E-3</v>
      </c>
      <c r="AQ353">
        <f>(Table2[[#This Row],[Sharpe Ratio]]-AVERAGE(Table2[Sharpe Ratio]))/_xlfn.STDEV.P(Table2[Sharpe Ratio])</f>
        <v>-0.79623164127727808</v>
      </c>
      <c r="AR3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3">
        <f>_xlfn.RANK.AVG(Table2[[#This Row],[1Y Return vs Nifty Z-Score]],Table2[1Y Return vs Nifty Z-Score])</f>
        <v>244</v>
      </c>
      <c r="AT353">
        <f>_xlfn.RANK.AVG(Table2[[#This Row],[6M Return vs Nifty Z-Score]],Table2[6M Return vs Nifty Z-Score])</f>
        <v>264</v>
      </c>
      <c r="AU353">
        <f>_xlfn.RANK.AVG(Table2[[#This Row],[Sharpe Ratio Z-Score]],Table2[Sharpe Ratio Z-Score])</f>
        <v>580</v>
      </c>
      <c r="AV353">
        <f>(Table2[[#This Row],[Rank 1Y]]+Table2[[#This Row],[Rank 6M]]+Table2[[#This Row],[Rank Sharpe]])/3</f>
        <v>362.66666666666669</v>
      </c>
    </row>
    <row r="354" spans="1:48" x14ac:dyDescent="0.3">
      <c r="A354" t="s">
        <v>333</v>
      </c>
      <c r="B354" t="s">
        <v>334</v>
      </c>
      <c r="C354" t="s">
        <v>3155</v>
      </c>
      <c r="D354" t="s">
        <v>139</v>
      </c>
      <c r="E354">
        <v>77194.213222880004</v>
      </c>
      <c r="F354">
        <v>2776.15</v>
      </c>
      <c r="G354">
        <v>32.954356139195497</v>
      </c>
      <c r="H354">
        <f>(Table2[[#This Row],[1Y Return vs Nifty]]-AVERAGE(Table2[1Y Return vs Nifty]))/_xlfn.STDEV.P(Table2[1Y Return vs Nifty])</f>
        <v>0.29459404648127618</v>
      </c>
      <c r="I354">
        <v>-3.6742718018242702</v>
      </c>
      <c r="J354">
        <f>(Table2[[#This Row],[1M Return vs Nifty]]-AVERAGE(Table2[1M Return vs Nifty]))/_xlfn.STDEV.P(Table2[1M Return vs Nifty])</f>
        <v>-0.71516209328672731</v>
      </c>
      <c r="K354">
        <v>-4.20144548573127</v>
      </c>
      <c r="L354">
        <f>(Table2[[#This Row],[6M Return vs Nifty]]-AVERAGE(Table2[6M Return vs Nifty]))/_xlfn.STDEV.P(Table2[6M Return vs Nifty])</f>
        <v>-0.32528166165743444</v>
      </c>
      <c r="M354">
        <v>2.1537201998736899</v>
      </c>
      <c r="N354">
        <f>(Table2[[#This Row],[1W Return vs Nifty]]-AVERAGE(Table2[1W Return vs Nifty]))/_xlfn.STDEV.P(Table2[1W Return vs Nifty])</f>
        <v>-0.32953250423927199</v>
      </c>
      <c r="O354">
        <v>2808.23</v>
      </c>
      <c r="P354">
        <v>2875.7997517421099</v>
      </c>
      <c r="Q354">
        <v>2737.5790245561402</v>
      </c>
      <c r="R354">
        <v>46.996060950683599</v>
      </c>
      <c r="S354" s="1">
        <f>(Table2[[#This Row],[Close Price]]-Table2[[#This Row],[20D EMA]])/Table2[[#This Row],[20D EMA]]</f>
        <v>-1.1423565733575928E-2</v>
      </c>
      <c r="T354" s="1">
        <f>(Table2[[#This Row],[Close Price]]-Table2[[#This Row],[50D EMA]])/Table2[[#This Row],[50D EMA]]</f>
        <v>-3.4651144149290561E-2</v>
      </c>
      <c r="U354" s="1">
        <f>(Table2[[#This Row],[Close Price]]-Table2[[#This Row],[200D EMA]])/Table2[[#This Row],[200D EMA]]</f>
        <v>1.40894473174573E-2</v>
      </c>
      <c r="V354">
        <v>1.17950284285622</v>
      </c>
      <c r="W354">
        <v>2759</v>
      </c>
      <c r="X354">
        <v>2824</v>
      </c>
      <c r="Y354">
        <v>2759</v>
      </c>
      <c r="Z354">
        <v>3015.9</v>
      </c>
      <c r="AA354">
        <v>2552.9499999999998</v>
      </c>
      <c r="AB354">
        <v>3015.9</v>
      </c>
      <c r="AC354" s="1">
        <f>(Table2[[#This Row],[Close Price]]/Table2[[#This Row],[Day Low]])-1</f>
        <v>6.216020297209246E-3</v>
      </c>
      <c r="AD354" s="1">
        <f>(Table2[[#This Row],[Day High]]/Table2[[#This Row],[Close Price]])-1</f>
        <v>1.7236100354807826E-2</v>
      </c>
      <c r="AE354" s="1">
        <f>(Table2[[#This Row],[Close Price]]/Table2[[#This Row],[Current Week Low]])-1</f>
        <v>6.216020297209246E-3</v>
      </c>
      <c r="AF354" s="1">
        <f>(Table2[[#This Row],[Current Week High]]/Table2[[#This Row],[Close Price]])-1</f>
        <v>8.6360607315887128E-2</v>
      </c>
      <c r="AG354" s="1">
        <f>(Table2[[#This Row],[Close Price]]/Table2[[#This Row],[Current Month Low]])-1</f>
        <v>8.7428269257133984E-2</v>
      </c>
      <c r="AH354" s="1">
        <f>(Table2[[#This Row],[Current Month High]]/Table2[[#This Row],[Close Price]])-1</f>
        <v>8.6360607315887128E-2</v>
      </c>
      <c r="AI354">
        <v>22.569025448912999</v>
      </c>
      <c r="AJ354">
        <v>52.051155657793799</v>
      </c>
      <c r="AK354" t="str">
        <f>IF(AND(Table2[[#This Row],[20D EMA]]&gt;Table2[[#This Row],[50D EMA]],Table2[[#This Row],[50D EMA]]&gt;Table2[[#This Row],[200D EMA]]),"Uptrend","Downtrend/NoTrend")</f>
        <v>Downtrend/NoTrend</v>
      </c>
      <c r="AL354">
        <v>-0.02</v>
      </c>
      <c r="AM354" t="s">
        <v>3189</v>
      </c>
      <c r="AN354">
        <v>3.64</v>
      </c>
      <c r="AO354" t="s">
        <v>3188</v>
      </c>
      <c r="AP354">
        <v>2.5511848575392002E-2</v>
      </c>
      <c r="AQ354">
        <f>(Table2[[#This Row],[Sharpe Ratio]]-AVERAGE(Table2[Sharpe Ratio]))/_xlfn.STDEV.P(Table2[Sharpe Ratio])</f>
        <v>-0.40247407654398698</v>
      </c>
      <c r="AR3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4">
        <f>_xlfn.RANK.AVG(Table2[[#This Row],[1Y Return vs Nifty Z-Score]],Table2[1Y Return vs Nifty Z-Score])</f>
        <v>221</v>
      </c>
      <c r="AT354">
        <f>_xlfn.RANK.AVG(Table2[[#This Row],[6M Return vs Nifty Z-Score]],Table2[6M Return vs Nifty Z-Score])</f>
        <v>421</v>
      </c>
      <c r="AU354">
        <f>_xlfn.RANK.AVG(Table2[[#This Row],[Sharpe Ratio Z-Score]],Table2[Sharpe Ratio Z-Score])</f>
        <v>447</v>
      </c>
      <c r="AV354">
        <f>(Table2[[#This Row],[Rank 1Y]]+Table2[[#This Row],[Rank 6M]]+Table2[[#This Row],[Rank Sharpe]])/3</f>
        <v>363</v>
      </c>
    </row>
    <row r="355" spans="1:48" x14ac:dyDescent="0.3">
      <c r="A355" t="s">
        <v>1826</v>
      </c>
      <c r="B355" t="s">
        <v>1827</v>
      </c>
      <c r="C355" t="s">
        <v>3145</v>
      </c>
      <c r="D355" t="s">
        <v>46</v>
      </c>
      <c r="E355">
        <v>4280.229362305</v>
      </c>
      <c r="F355">
        <v>618.54999999999995</v>
      </c>
      <c r="G355">
        <v>-39.340692118751399</v>
      </c>
      <c r="H355">
        <f>(Table2[[#This Row],[1Y Return vs Nifty]]-AVERAGE(Table2[1Y Return vs Nifty]))/_xlfn.STDEV.P(Table2[1Y Return vs Nifty])</f>
        <v>-1.1052340146485446</v>
      </c>
      <c r="I355">
        <v>9.7055982550539408</v>
      </c>
      <c r="J355">
        <f>(Table2[[#This Row],[1M Return vs Nifty]]-AVERAGE(Table2[1M Return vs Nifty]))/_xlfn.STDEV.P(Table2[1M Return vs Nifty])</f>
        <v>0.60287495240294575</v>
      </c>
      <c r="K355">
        <v>10.7674631269588</v>
      </c>
      <c r="L355">
        <f>(Table2[[#This Row],[6M Return vs Nifty]]-AVERAGE(Table2[6M Return vs Nifty]))/_xlfn.STDEV.P(Table2[6M Return vs Nifty])</f>
        <v>0.16394082910850924</v>
      </c>
      <c r="M355">
        <v>13.161973227451099</v>
      </c>
      <c r="N355">
        <f>(Table2[[#This Row],[1W Return vs Nifty]]-AVERAGE(Table2[1W Return vs Nifty]))/_xlfn.STDEV.P(Table2[1W Return vs Nifty])</f>
        <v>1.7979348033871707</v>
      </c>
      <c r="O355">
        <v>590.32000000000005</v>
      </c>
      <c r="P355">
        <v>615.06843682754595</v>
      </c>
      <c r="Q355">
        <v>619.93123194957195</v>
      </c>
      <c r="R355">
        <v>67.268887690949896</v>
      </c>
      <c r="S355" s="1">
        <f>(Table2[[#This Row],[Close Price]]-Table2[[#This Row],[20D EMA]])/Table2[[#This Row],[20D EMA]]</f>
        <v>4.782152053123713E-2</v>
      </c>
      <c r="T355" s="1">
        <f>(Table2[[#This Row],[Close Price]]-Table2[[#This Row],[50D EMA]])/Table2[[#This Row],[50D EMA]]</f>
        <v>5.6604484379193885E-3</v>
      </c>
      <c r="U355" s="1">
        <f>(Table2[[#This Row],[Close Price]]-Table2[[#This Row],[200D EMA]])/Table2[[#This Row],[200D EMA]]</f>
        <v>-2.2280405928707158E-3</v>
      </c>
      <c r="V355">
        <v>1.3349645823823499</v>
      </c>
      <c r="W355">
        <v>611.9</v>
      </c>
      <c r="X355">
        <v>624.29999999999995</v>
      </c>
      <c r="Y355">
        <v>536</v>
      </c>
      <c r="Z355">
        <v>648</v>
      </c>
      <c r="AA355">
        <v>529.9</v>
      </c>
      <c r="AB355">
        <v>649</v>
      </c>
      <c r="AC355" s="1">
        <f>(Table2[[#This Row],[Close Price]]/Table2[[#This Row],[Day Low]])-1</f>
        <v>1.0867788854387994E-2</v>
      </c>
      <c r="AD355" s="1">
        <f>(Table2[[#This Row],[Day High]]/Table2[[#This Row],[Close Price]])-1</f>
        <v>9.295934039285525E-3</v>
      </c>
      <c r="AE355" s="1">
        <f>(Table2[[#This Row],[Close Price]]/Table2[[#This Row],[Current Week Low]])-1</f>
        <v>0.15401119402985075</v>
      </c>
      <c r="AF355" s="1">
        <f>(Table2[[#This Row],[Current Week High]]/Table2[[#This Row],[Close Price]])-1</f>
        <v>4.7611349122948843E-2</v>
      </c>
      <c r="AG355" s="1">
        <f>(Table2[[#This Row],[Close Price]]/Table2[[#This Row],[Current Month Low]])-1</f>
        <v>0.16729571617286276</v>
      </c>
      <c r="AH355" s="1">
        <f>(Table2[[#This Row],[Current Month High]]/Table2[[#This Row],[Close Price]])-1</f>
        <v>4.9228033303694296E-2</v>
      </c>
      <c r="AI355">
        <v>63.131517258103599</v>
      </c>
      <c r="AJ355">
        <v>44.944346807264203</v>
      </c>
      <c r="AK355" t="str">
        <f>IF(AND(Table2[[#This Row],[20D EMA]]&gt;Table2[[#This Row],[50D EMA]],Table2[[#This Row],[50D EMA]]&gt;Table2[[#This Row],[200D EMA]]),"Uptrend","Downtrend/NoTrend")</f>
        <v>Downtrend/NoTrend</v>
      </c>
      <c r="AL355">
        <v>-0.06</v>
      </c>
      <c r="AM355" t="s">
        <v>3189</v>
      </c>
      <c r="AN355">
        <v>4.5599999999999996</v>
      </c>
      <c r="AO355" t="s">
        <v>3188</v>
      </c>
      <c r="AP355">
        <v>0.122448221947004</v>
      </c>
      <c r="AQ355">
        <f>(Table2[[#This Row],[Sharpe Ratio]]-AVERAGE(Table2[Sharpe Ratio]))/_xlfn.STDEV.P(Table2[Sharpe Ratio])</f>
        <v>0.72196478634918426</v>
      </c>
      <c r="AR3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5">
        <f>_xlfn.RANK.AVG(Table2[[#This Row],[1Y Return vs Nifty Z-Score]],Table2[1Y Return vs Nifty Z-Score])</f>
        <v>685</v>
      </c>
      <c r="AT355">
        <f>_xlfn.RANK.AVG(Table2[[#This Row],[6M Return vs Nifty Z-Score]],Table2[6M Return vs Nifty Z-Score])</f>
        <v>242</v>
      </c>
      <c r="AU355">
        <f>_xlfn.RANK.AVG(Table2[[#This Row],[Sharpe Ratio Z-Score]],Table2[Sharpe Ratio Z-Score])</f>
        <v>164</v>
      </c>
      <c r="AV355">
        <f>(Table2[[#This Row],[Rank 1Y]]+Table2[[#This Row],[Rank 6M]]+Table2[[#This Row],[Rank Sharpe]])/3</f>
        <v>363.66666666666669</v>
      </c>
    </row>
    <row r="356" spans="1:48" x14ac:dyDescent="0.3">
      <c r="A356" t="s">
        <v>1034</v>
      </c>
      <c r="B356" t="s">
        <v>1035</v>
      </c>
      <c r="C356" t="s">
        <v>3142</v>
      </c>
      <c r="D356" t="s">
        <v>24</v>
      </c>
      <c r="E356">
        <v>13302.916882502001</v>
      </c>
      <c r="F356">
        <v>179.53</v>
      </c>
      <c r="G356">
        <v>1.9896822261520399</v>
      </c>
      <c r="H356">
        <f>(Table2[[#This Row],[1Y Return vs Nifty]]-AVERAGE(Table2[1Y Return vs Nifty]))/_xlfn.STDEV.P(Table2[1Y Return vs Nifty])</f>
        <v>-0.30496595785758429</v>
      </c>
      <c r="I356">
        <v>5.6554918514942596</v>
      </c>
      <c r="J356">
        <f>(Table2[[#This Row],[1M Return vs Nifty]]-AVERAGE(Table2[1M Return vs Nifty]))/_xlfn.STDEV.P(Table2[1M Return vs Nifty])</f>
        <v>0.20390319436764129</v>
      </c>
      <c r="K356">
        <v>20.030429846121699</v>
      </c>
      <c r="L356">
        <f>(Table2[[#This Row],[6M Return vs Nifty]]-AVERAGE(Table2[6M Return vs Nifty]))/_xlfn.STDEV.P(Table2[6M Return vs Nifty])</f>
        <v>0.46667844128079233</v>
      </c>
      <c r="M356">
        <v>4.2319494192714702</v>
      </c>
      <c r="N356">
        <f>(Table2[[#This Row],[1W Return vs Nifty]]-AVERAGE(Table2[1W Return vs Nifty]))/_xlfn.STDEV.P(Table2[1W Return vs Nifty])</f>
        <v>7.2108401992314761E-2</v>
      </c>
      <c r="O356">
        <v>174.35</v>
      </c>
      <c r="P356">
        <v>170.35737981849499</v>
      </c>
      <c r="Q356">
        <v>160.05720634556999</v>
      </c>
      <c r="R356">
        <v>68.442286335581699</v>
      </c>
      <c r="S356" s="1">
        <f>(Table2[[#This Row],[Close Price]]-Table2[[#This Row],[20D EMA]])/Table2[[#This Row],[20D EMA]]</f>
        <v>2.9710352738743947E-2</v>
      </c>
      <c r="T356" s="1">
        <f>(Table2[[#This Row],[Close Price]]-Table2[[#This Row],[50D EMA]])/Table2[[#This Row],[50D EMA]]</f>
        <v>5.3843397869102333E-2</v>
      </c>
      <c r="U356" s="1">
        <f>(Table2[[#This Row],[Close Price]]-Table2[[#This Row],[200D EMA]])/Table2[[#This Row],[200D EMA]]</f>
        <v>0.12166146154261531</v>
      </c>
      <c r="V356">
        <v>0.55453783234084497</v>
      </c>
      <c r="W356">
        <v>178</v>
      </c>
      <c r="X356">
        <v>180.63</v>
      </c>
      <c r="Y356">
        <v>172.52</v>
      </c>
      <c r="Z356">
        <v>181.78</v>
      </c>
      <c r="AA356">
        <v>166.72</v>
      </c>
      <c r="AB356">
        <v>182.24</v>
      </c>
      <c r="AC356" s="1">
        <f>(Table2[[#This Row],[Close Price]]/Table2[[#This Row],[Day Low]])-1</f>
        <v>8.5955056179776168E-3</v>
      </c>
      <c r="AD356" s="1">
        <f>(Table2[[#This Row],[Day High]]/Table2[[#This Row],[Close Price]])-1</f>
        <v>6.1271096752630871E-3</v>
      </c>
      <c r="AE356" s="1">
        <f>(Table2[[#This Row],[Close Price]]/Table2[[#This Row],[Current Week Low]])-1</f>
        <v>4.0632970090424214E-2</v>
      </c>
      <c r="AF356" s="1">
        <f>(Table2[[#This Row],[Current Week High]]/Table2[[#This Row],[Close Price]])-1</f>
        <v>1.2532724335765577E-2</v>
      </c>
      <c r="AG356" s="1">
        <f>(Table2[[#This Row],[Close Price]]/Table2[[#This Row],[Current Month Low]])-1</f>
        <v>7.6835412667946246E-2</v>
      </c>
      <c r="AH356" s="1">
        <f>(Table2[[#This Row],[Current Month High]]/Table2[[#This Row],[Close Price]])-1</f>
        <v>1.5094970199966529E-2</v>
      </c>
      <c r="AI356">
        <v>1.50949701999665</v>
      </c>
      <c r="AJ356">
        <v>43.165869218500703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0.05</v>
      </c>
      <c r="AM356" t="s">
        <v>3188</v>
      </c>
      <c r="AN356">
        <v>3</v>
      </c>
      <c r="AO356" t="s">
        <v>3188</v>
      </c>
      <c r="AP356">
        <v>6.9470748022270002E-3</v>
      </c>
      <c r="AQ356">
        <f>(Table2[[#This Row],[Sharpe Ratio]]-AVERAGE(Table2[Sharpe Ratio]))/_xlfn.STDEV.P(Table2[Sharpe Ratio])</f>
        <v>-0.6178210344020153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-0.18009695461885122</v>
      </c>
      <c r="AS356">
        <f>_xlfn.RANK.AVG(Table2[[#This Row],[1Y Return vs Nifty Z-Score]],Table2[1Y Return vs Nifty Z-Score])</f>
        <v>415</v>
      </c>
      <c r="AT356">
        <f>_xlfn.RANK.AVG(Table2[[#This Row],[6M Return vs Nifty Z-Score]],Table2[6M Return vs Nifty Z-Score])</f>
        <v>171</v>
      </c>
      <c r="AU356">
        <f>_xlfn.RANK.AVG(Table2[[#This Row],[Sharpe Ratio Z-Score]],Table2[Sharpe Ratio Z-Score])</f>
        <v>506</v>
      </c>
      <c r="AV356">
        <f>(Table2[[#This Row],[Rank 1Y]]+Table2[[#This Row],[Rank 6M]]+Table2[[#This Row],[Rank Sharpe]])/3</f>
        <v>364</v>
      </c>
    </row>
    <row r="357" spans="1:48" x14ac:dyDescent="0.3">
      <c r="A357" t="s">
        <v>152</v>
      </c>
      <c r="B357" t="s">
        <v>153</v>
      </c>
      <c r="C357" t="s">
        <v>3149</v>
      </c>
      <c r="D357" t="s">
        <v>72</v>
      </c>
      <c r="E357">
        <v>174733.36961339999</v>
      </c>
      <c r="F357">
        <v>2606.25</v>
      </c>
      <c r="G357">
        <v>8.7486581110861508</v>
      </c>
      <c r="H357">
        <f>(Table2[[#This Row],[1Y Return vs Nifty]]-AVERAGE(Table2[1Y Return vs Nifty]))/_xlfn.STDEV.P(Table2[1Y Return vs Nifty])</f>
        <v>-0.17409386722044298</v>
      </c>
      <c r="I357">
        <v>-2.0487382719671601</v>
      </c>
      <c r="J357">
        <f>(Table2[[#This Row],[1M Return vs Nifty]]-AVERAGE(Table2[1M Return vs Nifty]))/_xlfn.STDEV.P(Table2[1M Return vs Nifty])</f>
        <v>-0.55503248049867437</v>
      </c>
      <c r="K357">
        <v>0.79291482534562197</v>
      </c>
      <c r="L357">
        <f>(Table2[[#This Row],[6M Return vs Nifty]]-AVERAGE(Table2[6M Return vs Nifty]))/_xlfn.STDEV.P(Table2[6M Return vs Nifty])</f>
        <v>-0.16205310208855392</v>
      </c>
      <c r="M357">
        <v>0.240583665044696</v>
      </c>
      <c r="N357">
        <f>(Table2[[#This Row],[1W Return vs Nifty]]-AVERAGE(Table2[1W Return vs Nifty]))/_xlfn.STDEV.P(Table2[1W Return vs Nifty])</f>
        <v>-0.69926741337318188</v>
      </c>
      <c r="O357">
        <v>2595.4</v>
      </c>
      <c r="P357">
        <v>2632.6074747032799</v>
      </c>
      <c r="Q357">
        <v>2503.3479338410998</v>
      </c>
      <c r="R357">
        <v>54.879473138847203</v>
      </c>
      <c r="S357" s="1">
        <f>(Table2[[#This Row],[Close Price]]-Table2[[#This Row],[20D EMA]])/Table2[[#This Row],[20D EMA]]</f>
        <v>4.1804731447946013E-3</v>
      </c>
      <c r="T357" s="1">
        <f>(Table2[[#This Row],[Close Price]]-Table2[[#This Row],[50D EMA]])/Table2[[#This Row],[50D EMA]]</f>
        <v>-1.001192732169486E-2</v>
      </c>
      <c r="U357" s="1">
        <f>(Table2[[#This Row],[Close Price]]-Table2[[#This Row],[200D EMA]])/Table2[[#This Row],[200D EMA]]</f>
        <v>4.1105778692540271E-2</v>
      </c>
      <c r="V357">
        <v>1.06857509216679</v>
      </c>
      <c r="W357">
        <v>2559</v>
      </c>
      <c r="X357">
        <v>2630.45</v>
      </c>
      <c r="Y357">
        <v>2554.0500000000002</v>
      </c>
      <c r="Z357">
        <v>2654</v>
      </c>
      <c r="AA357">
        <v>2472.0500000000002</v>
      </c>
      <c r="AB357">
        <v>2719</v>
      </c>
      <c r="AC357" s="1">
        <f>(Table2[[#This Row],[Close Price]]/Table2[[#This Row],[Day Low]])-1</f>
        <v>1.8464243845252026E-2</v>
      </c>
      <c r="AD357" s="1">
        <f>(Table2[[#This Row],[Day High]]/Table2[[#This Row],[Close Price]])-1</f>
        <v>9.285371702637768E-3</v>
      </c>
      <c r="AE357" s="1">
        <f>(Table2[[#This Row],[Close Price]]/Table2[[#This Row],[Current Week Low]])-1</f>
        <v>2.0438127679567764E-2</v>
      </c>
      <c r="AF357" s="1">
        <f>(Table2[[#This Row],[Current Week High]]/Table2[[#This Row],[Close Price]])-1</f>
        <v>1.8321342925659456E-2</v>
      </c>
      <c r="AG357" s="1">
        <f>(Table2[[#This Row],[Close Price]]/Table2[[#This Row],[Current Month Low]])-1</f>
        <v>5.4286927853401057E-2</v>
      </c>
      <c r="AH357" s="1">
        <f>(Table2[[#This Row],[Current Month High]]/Table2[[#This Row],[Close Price]])-1</f>
        <v>4.3261390887290085E-2</v>
      </c>
      <c r="AI357">
        <v>10.4172661870503</v>
      </c>
      <c r="AJ357">
        <v>32.082128172605799</v>
      </c>
      <c r="AK357" t="str">
        <f>IF(AND(Table2[[#This Row],[20D EMA]]&gt;Table2[[#This Row],[50D EMA]],Table2[[#This Row],[50D EMA]]&gt;Table2[[#This Row],[200D EMA]]),"Uptrend","Downtrend/NoTrend")</f>
        <v>Downtrend/NoTrend</v>
      </c>
      <c r="AL357">
        <v>0.02</v>
      </c>
      <c r="AM357" t="s">
        <v>3188</v>
      </c>
      <c r="AN357">
        <v>3.44</v>
      </c>
      <c r="AO357" t="s">
        <v>3188</v>
      </c>
      <c r="AP357">
        <v>4.5467377633614997E-2</v>
      </c>
      <c r="AQ357">
        <f>(Table2[[#This Row],[Sharpe Ratio]]-AVERAGE(Table2[Sharpe Ratio]))/_xlfn.STDEV.P(Table2[Sharpe Ratio])</f>
        <v>-0.17099468834117704</v>
      </c>
      <c r="AR3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7">
        <f>_xlfn.RANK.AVG(Table2[[#This Row],[1Y Return vs Nifty Z-Score]],Table2[1Y Return vs Nifty Z-Score])</f>
        <v>358</v>
      </c>
      <c r="AT357">
        <f>_xlfn.RANK.AVG(Table2[[#This Row],[6M Return vs Nifty Z-Score]],Table2[6M Return vs Nifty Z-Score])</f>
        <v>346</v>
      </c>
      <c r="AU357">
        <f>_xlfn.RANK.AVG(Table2[[#This Row],[Sharpe Ratio Z-Score]],Table2[Sharpe Ratio Z-Score])</f>
        <v>395</v>
      </c>
      <c r="AV357">
        <f>(Table2[[#This Row],[Rank 1Y]]+Table2[[#This Row],[Rank 6M]]+Table2[[#This Row],[Rank Sharpe]])/3</f>
        <v>366.33333333333331</v>
      </c>
    </row>
    <row r="358" spans="1:48" x14ac:dyDescent="0.3">
      <c r="A358" t="s">
        <v>70</v>
      </c>
      <c r="B358" t="s">
        <v>71</v>
      </c>
      <c r="C358" t="s">
        <v>3149</v>
      </c>
      <c r="D358" t="s">
        <v>72</v>
      </c>
      <c r="E358">
        <v>322851.01180900499</v>
      </c>
      <c r="F358">
        <v>10997.8</v>
      </c>
      <c r="G358">
        <v>5.8618843189735204</v>
      </c>
      <c r="H358">
        <f>(Table2[[#This Row],[1Y Return vs Nifty]]-AVERAGE(Table2[1Y Return vs Nifty]))/_xlfn.STDEV.P(Table2[1Y Return vs Nifty])</f>
        <v>-0.22998963128322175</v>
      </c>
      <c r="I358">
        <v>0.68237310109247395</v>
      </c>
      <c r="J358">
        <f>(Table2[[#This Row],[1M Return vs Nifty]]-AVERAGE(Table2[1M Return vs Nifty]))/_xlfn.STDEV.P(Table2[1M Return vs Nifty])</f>
        <v>-0.28599354736296129</v>
      </c>
      <c r="K358">
        <v>3.4388525903273899</v>
      </c>
      <c r="L358">
        <f>(Table2[[#This Row],[6M Return vs Nifty]]-AVERAGE(Table2[6M Return vs Nifty]))/_xlfn.STDEV.P(Table2[6M Return vs Nifty])</f>
        <v>-7.5577040453795347E-2</v>
      </c>
      <c r="M358">
        <v>-0.75140313887501597</v>
      </c>
      <c r="N358">
        <f>(Table2[[#This Row],[1W Return vs Nifty]]-AVERAGE(Table2[1W Return vs Nifty]))/_xlfn.STDEV.P(Table2[1W Return vs Nifty])</f>
        <v>-0.89097989396834043</v>
      </c>
      <c r="O358">
        <v>11079.83</v>
      </c>
      <c r="P358">
        <v>11168.5900331499</v>
      </c>
      <c r="Q358">
        <v>10706.4699494747</v>
      </c>
      <c r="R358">
        <v>56.062262418071597</v>
      </c>
      <c r="S358" s="1">
        <f>(Table2[[#This Row],[Close Price]]-Table2[[#This Row],[20D EMA]])/Table2[[#This Row],[20D EMA]]</f>
        <v>-7.4035431951573853E-3</v>
      </c>
      <c r="T358" s="1">
        <f>(Table2[[#This Row],[Close Price]]-Table2[[#This Row],[50D EMA]])/Table2[[#This Row],[50D EMA]]</f>
        <v>-1.5291995913805796E-2</v>
      </c>
      <c r="U358" s="1">
        <f>(Table2[[#This Row],[Close Price]]-Table2[[#This Row],[200D EMA]])/Table2[[#This Row],[200D EMA]]</f>
        <v>2.7210654109162555E-2</v>
      </c>
      <c r="V358">
        <v>1.0745087049817701</v>
      </c>
      <c r="W358">
        <v>10915</v>
      </c>
      <c r="X358">
        <v>11233</v>
      </c>
      <c r="Y358">
        <v>10915</v>
      </c>
      <c r="Z358">
        <v>11690</v>
      </c>
      <c r="AA358">
        <v>10542.5</v>
      </c>
      <c r="AB358">
        <v>11690</v>
      </c>
      <c r="AC358" s="1">
        <f>(Table2[[#This Row],[Close Price]]/Table2[[#This Row],[Day Low]])-1</f>
        <v>7.5858909757213766E-3</v>
      </c>
      <c r="AD358" s="1">
        <f>(Table2[[#This Row],[Day High]]/Table2[[#This Row],[Close Price]])-1</f>
        <v>2.1386095400898419E-2</v>
      </c>
      <c r="AE358" s="1">
        <f>(Table2[[#This Row],[Close Price]]/Table2[[#This Row],[Current Week Low]])-1</f>
        <v>7.5858909757213766E-3</v>
      </c>
      <c r="AF358" s="1">
        <f>(Table2[[#This Row],[Current Week High]]/Table2[[#This Row],[Close Price]])-1</f>
        <v>6.2939860699412709E-2</v>
      </c>
      <c r="AG358" s="1">
        <f>(Table2[[#This Row],[Close Price]]/Table2[[#This Row],[Current Month Low]])-1</f>
        <v>4.3187099834005149E-2</v>
      </c>
      <c r="AH358" s="1">
        <f>(Table2[[#This Row],[Current Month High]]/Table2[[#This Row],[Close Price]])-1</f>
        <v>6.2939860699412709E-2</v>
      </c>
      <c r="AI358">
        <v>10.367528051064699</v>
      </c>
      <c r="AJ358">
        <v>26.527841693511199</v>
      </c>
      <c r="AK358" t="str">
        <f>IF(AND(Table2[[#This Row],[20D EMA]]&gt;Table2[[#This Row],[50D EMA]],Table2[[#This Row],[50D EMA]]&gt;Table2[[#This Row],[200D EMA]]),"Uptrend","Downtrend/NoTrend")</f>
        <v>Downtrend/NoTrend</v>
      </c>
      <c r="AL358">
        <v>0.03</v>
      </c>
      <c r="AM358" t="s">
        <v>3188</v>
      </c>
      <c r="AN358">
        <v>2.11</v>
      </c>
      <c r="AO358" t="s">
        <v>3188</v>
      </c>
      <c r="AP358">
        <v>4.3476835400440998E-2</v>
      </c>
      <c r="AQ358">
        <f>(Table2[[#This Row],[Sharpe Ratio]]-AVERAGE(Table2[Sharpe Ratio]))/_xlfn.STDEV.P(Table2[Sharpe Ratio])</f>
        <v>-0.19408450455114143</v>
      </c>
      <c r="AR3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8">
        <f>_xlfn.RANK.AVG(Table2[[#This Row],[1Y Return vs Nifty Z-Score]],Table2[1Y Return vs Nifty Z-Score])</f>
        <v>384</v>
      </c>
      <c r="AT358">
        <f>_xlfn.RANK.AVG(Table2[[#This Row],[6M Return vs Nifty Z-Score]],Table2[6M Return vs Nifty Z-Score])</f>
        <v>319</v>
      </c>
      <c r="AU358">
        <f>_xlfn.RANK.AVG(Table2[[#This Row],[Sharpe Ratio Z-Score]],Table2[Sharpe Ratio Z-Score])</f>
        <v>404</v>
      </c>
      <c r="AV358">
        <f>(Table2[[#This Row],[Rank 1Y]]+Table2[[#This Row],[Rank 6M]]+Table2[[#This Row],[Rank Sharpe]])/3</f>
        <v>369</v>
      </c>
    </row>
    <row r="359" spans="1:48" x14ac:dyDescent="0.3">
      <c r="A359" t="s">
        <v>321</v>
      </c>
      <c r="B359" t="s">
        <v>322</v>
      </c>
      <c r="C359" t="s">
        <v>3148</v>
      </c>
      <c r="D359" t="s">
        <v>134</v>
      </c>
      <c r="E359">
        <v>81806.763451919993</v>
      </c>
      <c r="F359">
        <v>81.44</v>
      </c>
      <c r="G359">
        <v>32.176060094647099</v>
      </c>
      <c r="H359">
        <f>(Table2[[#This Row],[1Y Return vs Nifty]]-AVERAGE(Table2[1Y Return vs Nifty]))/_xlfn.STDEV.P(Table2[1Y Return vs Nifty])</f>
        <v>0.279524125798217</v>
      </c>
      <c r="I359">
        <v>7.8086656354601098</v>
      </c>
      <c r="J359">
        <f>(Table2[[#This Row],[1M Return vs Nifty]]-AVERAGE(Table2[1M Return vs Nifty]))/_xlfn.STDEV.P(Table2[1M Return vs Nifty])</f>
        <v>0.41601009832190555</v>
      </c>
      <c r="K359">
        <v>-24.087517789597701</v>
      </c>
      <c r="L359">
        <f>(Table2[[#This Row],[6M Return vs Nifty]]-AVERAGE(Table2[6M Return vs Nifty]))/_xlfn.STDEV.P(Table2[6M Return vs Nifty])</f>
        <v>-0.97520972760885261</v>
      </c>
      <c r="M359">
        <v>4.1870366983549996</v>
      </c>
      <c r="N359">
        <f>(Table2[[#This Row],[1W Return vs Nifty]]-AVERAGE(Table2[1W Return vs Nifty]))/_xlfn.STDEV.P(Table2[1W Return vs Nifty])</f>
        <v>6.3428519252794441E-2</v>
      </c>
      <c r="O359">
        <v>81.75</v>
      </c>
      <c r="P359">
        <v>85.523707085170102</v>
      </c>
      <c r="Q359">
        <v>87.569608426991394</v>
      </c>
      <c r="R359">
        <v>50.118456024974499</v>
      </c>
      <c r="S359" s="1">
        <f>(Table2[[#This Row],[Close Price]]-Table2[[#This Row],[20D EMA]])/Table2[[#This Row],[20D EMA]]</f>
        <v>-3.7920489296636366E-3</v>
      </c>
      <c r="T359" s="1">
        <f>(Table2[[#This Row],[Close Price]]-Table2[[#This Row],[50D EMA]])/Table2[[#This Row],[50D EMA]]</f>
        <v>-4.7749416206938754E-2</v>
      </c>
      <c r="U359" s="1">
        <f>(Table2[[#This Row],[Close Price]]-Table2[[#This Row],[200D EMA]])/Table2[[#This Row],[200D EMA]]</f>
        <v>-6.9996983395235551E-2</v>
      </c>
      <c r="V359">
        <v>0.86085740931757804</v>
      </c>
      <c r="W359">
        <v>80.900000000000006</v>
      </c>
      <c r="X359">
        <v>83.74</v>
      </c>
      <c r="Y359">
        <v>80.83</v>
      </c>
      <c r="Z359">
        <v>84.68</v>
      </c>
      <c r="AA359">
        <v>76.41</v>
      </c>
      <c r="AB359">
        <v>85.59</v>
      </c>
      <c r="AC359" s="1">
        <f>(Table2[[#This Row],[Close Price]]/Table2[[#This Row],[Day Low]])-1</f>
        <v>6.6749072929541686E-3</v>
      </c>
      <c r="AD359" s="1">
        <f>(Table2[[#This Row],[Day High]]/Table2[[#This Row],[Close Price]])-1</f>
        <v>2.8241650294695386E-2</v>
      </c>
      <c r="AE359" s="1">
        <f>(Table2[[#This Row],[Close Price]]/Table2[[#This Row],[Current Week Low]])-1</f>
        <v>7.5467029568230259E-3</v>
      </c>
      <c r="AF359" s="1">
        <f>(Table2[[#This Row],[Current Week High]]/Table2[[#This Row],[Close Price]])-1</f>
        <v>3.9783889980353759E-2</v>
      </c>
      <c r="AG359" s="1">
        <f>(Table2[[#This Row],[Close Price]]/Table2[[#This Row],[Current Month Low]])-1</f>
        <v>6.582907996335563E-2</v>
      </c>
      <c r="AH359" s="1">
        <f>(Table2[[#This Row],[Current Month High]]/Table2[[#This Row],[Close Price]])-1</f>
        <v>5.0957760314341849E-2</v>
      </c>
      <c r="AI359">
        <v>45.3831041257367</v>
      </c>
      <c r="AJ359">
        <v>51.657355679702</v>
      </c>
      <c r="AK359" t="str">
        <f>IF(AND(Table2[[#This Row],[20D EMA]]&gt;Table2[[#This Row],[50D EMA]],Table2[[#This Row],[50D EMA]]&gt;Table2[[#This Row],[200D EMA]]),"Uptrend","Downtrend/NoTrend")</f>
        <v>Downtrend/NoTrend</v>
      </c>
      <c r="AL359">
        <v>-0.03</v>
      </c>
      <c r="AM359" t="s">
        <v>3189</v>
      </c>
      <c r="AN359">
        <v>0.44</v>
      </c>
      <c r="AO359" t="s">
        <v>3188</v>
      </c>
      <c r="AP359">
        <v>0.104956035668654</v>
      </c>
      <c r="AQ359">
        <f>(Table2[[#This Row],[Sharpe Ratio]]-AVERAGE(Table2[Sharpe Ratio]))/_xlfn.STDEV.P(Table2[Sharpe Ratio])</f>
        <v>0.51905958818439002</v>
      </c>
      <c r="AR3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9">
        <f>_xlfn.RANK.AVG(Table2[[#This Row],[1Y Return vs Nifty Z-Score]],Table2[1Y Return vs Nifty Z-Score])</f>
        <v>227</v>
      </c>
      <c r="AT359">
        <f>_xlfn.RANK.AVG(Table2[[#This Row],[6M Return vs Nifty Z-Score]],Table2[6M Return vs Nifty Z-Score])</f>
        <v>668</v>
      </c>
      <c r="AU359">
        <f>_xlfn.RANK.AVG(Table2[[#This Row],[Sharpe Ratio Z-Score]],Table2[Sharpe Ratio Z-Score])</f>
        <v>218</v>
      </c>
      <c r="AV359">
        <f>(Table2[[#This Row],[Rank 1Y]]+Table2[[#This Row],[Rank 6M]]+Table2[[#This Row],[Rank Sharpe]])/3</f>
        <v>371</v>
      </c>
    </row>
    <row r="360" spans="1:48" x14ac:dyDescent="0.3">
      <c r="A360" t="s">
        <v>677</v>
      </c>
      <c r="B360" t="s">
        <v>678</v>
      </c>
      <c r="C360" t="s">
        <v>3142</v>
      </c>
      <c r="D360" t="s">
        <v>421</v>
      </c>
      <c r="E360">
        <v>26608.650518999999</v>
      </c>
      <c r="F360">
        <v>1185</v>
      </c>
      <c r="G360">
        <v>8.2760175623181702</v>
      </c>
      <c r="H360">
        <f>(Table2[[#This Row],[1Y Return vs Nifty]]-AVERAGE(Table2[1Y Return vs Nifty]))/_xlfn.STDEV.P(Table2[1Y Return vs Nifty])</f>
        <v>-0.18324546914804099</v>
      </c>
      <c r="I360">
        <v>11.5188158411642</v>
      </c>
      <c r="J360">
        <f>(Table2[[#This Row],[1M Return vs Nifty]]-AVERAGE(Table2[1M Return vs Nifty]))/_xlfn.STDEV.P(Table2[1M Return vs Nifty])</f>
        <v>0.78149312584034414</v>
      </c>
      <c r="K360">
        <v>35.869148326902703</v>
      </c>
      <c r="L360">
        <f>(Table2[[#This Row],[6M Return vs Nifty]]-AVERAGE(Table2[6M Return vs Nifty]))/_xlfn.STDEV.P(Table2[6M Return vs Nifty])</f>
        <v>0.98432855901477656</v>
      </c>
      <c r="M360">
        <v>10.7373588583631</v>
      </c>
      <c r="N360">
        <f>(Table2[[#This Row],[1W Return vs Nifty]]-AVERAGE(Table2[1W Return vs Nifty]))/_xlfn.STDEV.P(Table2[1W Return vs Nifty])</f>
        <v>1.3293511152294124</v>
      </c>
      <c r="O360">
        <v>1102.71</v>
      </c>
      <c r="P360">
        <v>1072.3084733093201</v>
      </c>
      <c r="Q360">
        <v>995.72014974510398</v>
      </c>
      <c r="R360">
        <v>76.159361514281798</v>
      </c>
      <c r="S360" s="1">
        <f>(Table2[[#This Row],[Close Price]]-Table2[[#This Row],[20D EMA]])/Table2[[#This Row],[20D EMA]]</f>
        <v>7.4625241450608018E-2</v>
      </c>
      <c r="T360" s="1">
        <f>(Table2[[#This Row],[Close Price]]-Table2[[#This Row],[50D EMA]])/Table2[[#This Row],[50D EMA]]</f>
        <v>0.10509245193493187</v>
      </c>
      <c r="U360" s="1">
        <f>(Table2[[#This Row],[Close Price]]-Table2[[#This Row],[200D EMA]])/Table2[[#This Row],[200D EMA]]</f>
        <v>0.19009342163393006</v>
      </c>
      <c r="V360">
        <v>1.4000107540126501</v>
      </c>
      <c r="W360">
        <v>1170</v>
      </c>
      <c r="X360">
        <v>1191.6500000000001</v>
      </c>
      <c r="Y360">
        <v>1088.3499999999999</v>
      </c>
      <c r="Z360">
        <v>1224.75</v>
      </c>
      <c r="AA360">
        <v>994.05</v>
      </c>
      <c r="AB360">
        <v>1224.75</v>
      </c>
      <c r="AC360" s="1">
        <f>(Table2[[#This Row],[Close Price]]/Table2[[#This Row],[Day Low]])-1</f>
        <v>1.2820512820512775E-2</v>
      </c>
      <c r="AD360" s="1">
        <f>(Table2[[#This Row],[Day High]]/Table2[[#This Row],[Close Price]])-1</f>
        <v>5.6118143459915615E-3</v>
      </c>
      <c r="AE360" s="1">
        <f>(Table2[[#This Row],[Close Price]]/Table2[[#This Row],[Current Week Low]])-1</f>
        <v>8.8804153075757064E-2</v>
      </c>
      <c r="AF360" s="1">
        <f>(Table2[[#This Row],[Current Week High]]/Table2[[#This Row],[Close Price]])-1</f>
        <v>3.3544303797468311E-2</v>
      </c>
      <c r="AG360" s="1">
        <f>(Table2[[#This Row],[Close Price]]/Table2[[#This Row],[Current Month Low]])-1</f>
        <v>0.19209295307077112</v>
      </c>
      <c r="AH360" s="1">
        <f>(Table2[[#This Row],[Current Month High]]/Table2[[#This Row],[Close Price]])-1</f>
        <v>3.3544303797468311E-2</v>
      </c>
      <c r="AI360">
        <v>3.3544303797468298</v>
      </c>
      <c r="AJ360">
        <v>60.874287265815802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0.1</v>
      </c>
      <c r="AM360" t="s">
        <v>3188</v>
      </c>
      <c r="AN360">
        <v>14.27</v>
      </c>
      <c r="AO360" t="s">
        <v>3188</v>
      </c>
      <c r="AP360">
        <v>-4.3675998348318E-2</v>
      </c>
      <c r="AQ360">
        <f>(Table2[[#This Row],[Sharpe Ratio]]-AVERAGE(Table2[Sharpe Ratio]))/_xlfn.STDEV.P(Table2[Sharpe Ratio])</f>
        <v>-1.2050366360352669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1.7068906949012252</v>
      </c>
      <c r="AS360">
        <f>_xlfn.RANK.AVG(Table2[[#This Row],[1Y Return vs Nifty Z-Score]],Table2[1Y Return vs Nifty Z-Score])</f>
        <v>361</v>
      </c>
      <c r="AT360">
        <f>_xlfn.RANK.AVG(Table2[[#This Row],[6M Return vs Nifty Z-Score]],Table2[6M Return vs Nifty Z-Score])</f>
        <v>95</v>
      </c>
      <c r="AU360">
        <f>_xlfn.RANK.AVG(Table2[[#This Row],[Sharpe Ratio Z-Score]],Table2[Sharpe Ratio Z-Score])</f>
        <v>658</v>
      </c>
      <c r="AV360">
        <f>(Table2[[#This Row],[Rank 1Y]]+Table2[[#This Row],[Rank 6M]]+Table2[[#This Row],[Rank Sharpe]])/3</f>
        <v>371.33333333333331</v>
      </c>
    </row>
    <row r="361" spans="1:48" x14ac:dyDescent="0.3">
      <c r="A361" t="s">
        <v>785</v>
      </c>
      <c r="B361" t="s">
        <v>786</v>
      </c>
      <c r="C361" t="s">
        <v>3150</v>
      </c>
      <c r="D361" t="s">
        <v>269</v>
      </c>
      <c r="E361">
        <v>20243.200499629998</v>
      </c>
      <c r="F361">
        <v>639.85</v>
      </c>
      <c r="G361">
        <v>2.1145554459909</v>
      </c>
      <c r="H361">
        <f>(Table2[[#This Row],[1Y Return vs Nifty]]-AVERAGE(Table2[1Y Return vs Nifty]))/_xlfn.STDEV.P(Table2[1Y Return vs Nifty])</f>
        <v>-0.30254807390251198</v>
      </c>
      <c r="I361">
        <v>7.9738964077184198</v>
      </c>
      <c r="J361">
        <f>(Table2[[#This Row],[1M Return vs Nifty]]-AVERAGE(Table2[1M Return vs Nifty]))/_xlfn.STDEV.P(Table2[1M Return vs Nifty])</f>
        <v>0.43228680938102465</v>
      </c>
      <c r="K361">
        <v>-3.3426562978445702</v>
      </c>
      <c r="L361">
        <f>(Table2[[#This Row],[6M Return vs Nifty]]-AVERAGE(Table2[6M Return vs Nifty]))/_xlfn.STDEV.P(Table2[6M Return vs Nifty])</f>
        <v>-0.29721421890582228</v>
      </c>
      <c r="M361">
        <v>12.627550594860001</v>
      </c>
      <c r="N361">
        <f>(Table2[[#This Row],[1W Return vs Nifty]]-AVERAGE(Table2[1W Return vs Nifty]))/_xlfn.STDEV.P(Table2[1W Return vs Nifty])</f>
        <v>1.6946516869430865</v>
      </c>
      <c r="O361">
        <v>618.91999999999996</v>
      </c>
      <c r="P361">
        <v>640.282700927733</v>
      </c>
      <c r="Q361">
        <v>638.670775995952</v>
      </c>
      <c r="R361">
        <v>60.881494351681297</v>
      </c>
      <c r="S361" s="1">
        <f>(Table2[[#This Row],[Close Price]]-Table2[[#This Row],[20D EMA]])/Table2[[#This Row],[20D EMA]]</f>
        <v>3.3816971498739842E-2</v>
      </c>
      <c r="T361" s="1">
        <f>(Table2[[#This Row],[Close Price]]-Table2[[#This Row],[50D EMA]])/Table2[[#This Row],[50D EMA]]</f>
        <v>-6.7579668653552851E-4</v>
      </c>
      <c r="U361" s="1">
        <f>(Table2[[#This Row],[Close Price]]-Table2[[#This Row],[200D EMA]])/Table2[[#This Row],[200D EMA]]</f>
        <v>1.846372259963086E-3</v>
      </c>
      <c r="V361">
        <v>3.0462804578078702</v>
      </c>
      <c r="W361">
        <v>633</v>
      </c>
      <c r="X361">
        <v>647.65</v>
      </c>
      <c r="Y361">
        <v>569</v>
      </c>
      <c r="Z361">
        <v>673.9</v>
      </c>
      <c r="AA361">
        <v>546.79999999999995</v>
      </c>
      <c r="AB361">
        <v>673.9</v>
      </c>
      <c r="AC361" s="1">
        <f>(Table2[[#This Row],[Close Price]]/Table2[[#This Row],[Day Low]])-1</f>
        <v>1.0821484992101116E-2</v>
      </c>
      <c r="AD361" s="1">
        <f>(Table2[[#This Row],[Day High]]/Table2[[#This Row],[Close Price]])-1</f>
        <v>1.2190357114948647E-2</v>
      </c>
      <c r="AE361" s="1">
        <f>(Table2[[#This Row],[Close Price]]/Table2[[#This Row],[Current Week Low]])-1</f>
        <v>0.12451669595782078</v>
      </c>
      <c r="AF361" s="1">
        <f>(Table2[[#This Row],[Current Week High]]/Table2[[#This Row],[Close Price]])-1</f>
        <v>5.3215597405641857E-2</v>
      </c>
      <c r="AG361" s="1">
        <f>(Table2[[#This Row],[Close Price]]/Table2[[#This Row],[Current Month Low]])-1</f>
        <v>0.17017190929041703</v>
      </c>
      <c r="AH361" s="1">
        <f>(Table2[[#This Row],[Current Month High]]/Table2[[#This Row],[Close Price]])-1</f>
        <v>5.3215597405641857E-2</v>
      </c>
      <c r="AI361">
        <v>24.865202781901999</v>
      </c>
      <c r="AJ361">
        <v>27.181474855893399</v>
      </c>
      <c r="AK361" t="str">
        <f>IF(AND(Table2[[#This Row],[20D EMA]]&gt;Table2[[#This Row],[50D EMA]],Table2[[#This Row],[50D EMA]]&gt;Table2[[#This Row],[200D EMA]]),"Uptrend","Downtrend/NoTrend")</f>
        <v>Downtrend/NoTrend</v>
      </c>
      <c r="AL361">
        <v>-0.06</v>
      </c>
      <c r="AM361" t="s">
        <v>3189</v>
      </c>
      <c r="AN361">
        <v>2.4700000000000002</v>
      </c>
      <c r="AO361" t="s">
        <v>3188</v>
      </c>
      <c r="AP361">
        <v>7.6653950317858002E-2</v>
      </c>
      <c r="AQ361">
        <f>(Table2[[#This Row],[Sharpe Ratio]]-AVERAGE(Table2[Sharpe Ratio]))/_xlfn.STDEV.P(Table2[Sharpe Ratio])</f>
        <v>0.19076213324087518</v>
      </c>
      <c r="AR3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1">
        <f>_xlfn.RANK.AVG(Table2[[#This Row],[1Y Return vs Nifty Z-Score]],Table2[1Y Return vs Nifty Z-Score])</f>
        <v>414</v>
      </c>
      <c r="AT361">
        <f>_xlfn.RANK.AVG(Table2[[#This Row],[6M Return vs Nifty Z-Score]],Table2[6M Return vs Nifty Z-Score])</f>
        <v>404</v>
      </c>
      <c r="AU361">
        <f>_xlfn.RANK.AVG(Table2[[#This Row],[Sharpe Ratio Z-Score]],Table2[Sharpe Ratio Z-Score])</f>
        <v>296</v>
      </c>
      <c r="AV361">
        <f>(Table2[[#This Row],[Rank 1Y]]+Table2[[#This Row],[Rank 6M]]+Table2[[#This Row],[Rank Sharpe]])/3</f>
        <v>371.33333333333331</v>
      </c>
    </row>
    <row r="362" spans="1:48" x14ac:dyDescent="0.3">
      <c r="A362" t="s">
        <v>870</v>
      </c>
      <c r="B362" t="s">
        <v>871</v>
      </c>
      <c r="C362" t="s">
        <v>3141</v>
      </c>
      <c r="D362" t="s">
        <v>21</v>
      </c>
      <c r="E362">
        <v>17375.7648728399</v>
      </c>
      <c r="F362">
        <v>625.9</v>
      </c>
      <c r="G362">
        <v>-21.1269232336697</v>
      </c>
      <c r="H362">
        <f>(Table2[[#This Row],[1Y Return vs Nifty]]-AVERAGE(Table2[1Y Return vs Nifty]))/_xlfn.STDEV.P(Table2[1Y Return vs Nifty])</f>
        <v>-0.75256608788679791</v>
      </c>
      <c r="I362">
        <v>7.8684929183677204</v>
      </c>
      <c r="J362">
        <f>(Table2[[#This Row],[1M Return vs Nifty]]-AVERAGE(Table2[1M Return vs Nifty]))/_xlfn.STDEV.P(Table2[1M Return vs Nifty])</f>
        <v>0.42190362156839256</v>
      </c>
      <c r="K362">
        <v>11.6294332672741</v>
      </c>
      <c r="L362">
        <f>(Table2[[#This Row],[6M Return vs Nifty]]-AVERAGE(Table2[6M Return vs Nifty]))/_xlfn.STDEV.P(Table2[6M Return vs Nifty])</f>
        <v>0.1921122335790679</v>
      </c>
      <c r="M362">
        <v>17.205759818968101</v>
      </c>
      <c r="N362">
        <f>(Table2[[#This Row],[1W Return vs Nifty]]-AVERAGE(Table2[1W Return vs Nifty]))/_xlfn.STDEV.P(Table2[1W Return vs Nifty])</f>
        <v>2.5794415284704928</v>
      </c>
      <c r="O362">
        <v>593.83000000000004</v>
      </c>
      <c r="P362">
        <v>604.89680001322301</v>
      </c>
      <c r="Q362">
        <v>625.02730747752298</v>
      </c>
      <c r="R362">
        <v>66.844211460973298</v>
      </c>
      <c r="S362" s="1">
        <f>(Table2[[#This Row],[Close Price]]-Table2[[#This Row],[20D EMA]])/Table2[[#This Row],[20D EMA]]</f>
        <v>5.4005355067948631E-2</v>
      </c>
      <c r="T362" s="1">
        <f>(Table2[[#This Row],[Close Price]]-Table2[[#This Row],[50D EMA]])/Table2[[#This Row],[50D EMA]]</f>
        <v>3.4721955854813309E-2</v>
      </c>
      <c r="U362" s="1">
        <f>(Table2[[#This Row],[Close Price]]-Table2[[#This Row],[200D EMA]])/Table2[[#This Row],[200D EMA]]</f>
        <v>1.39624703118812E-3</v>
      </c>
      <c r="V362">
        <v>1.29457526905874</v>
      </c>
      <c r="W362">
        <v>620.1</v>
      </c>
      <c r="X362">
        <v>629.65</v>
      </c>
      <c r="Y362">
        <v>544.9</v>
      </c>
      <c r="Z362">
        <v>649</v>
      </c>
      <c r="AA362">
        <v>533</v>
      </c>
      <c r="AB362">
        <v>649</v>
      </c>
      <c r="AC362" s="1">
        <f>(Table2[[#This Row],[Close Price]]/Table2[[#This Row],[Day Low]])-1</f>
        <v>9.3533301080470643E-3</v>
      </c>
      <c r="AD362" s="1">
        <f>(Table2[[#This Row],[Day High]]/Table2[[#This Row],[Close Price]])-1</f>
        <v>5.9913724237099508E-3</v>
      </c>
      <c r="AE362" s="1">
        <f>(Table2[[#This Row],[Close Price]]/Table2[[#This Row],[Current Week Low]])-1</f>
        <v>0.14865112864745833</v>
      </c>
      <c r="AF362" s="1">
        <f>(Table2[[#This Row],[Current Week High]]/Table2[[#This Row],[Close Price]])-1</f>
        <v>3.6906854130052791E-2</v>
      </c>
      <c r="AG362" s="1">
        <f>(Table2[[#This Row],[Close Price]]/Table2[[#This Row],[Current Month Low]])-1</f>
        <v>0.17429643527204508</v>
      </c>
      <c r="AH362" s="1">
        <f>(Table2[[#This Row],[Current Month High]]/Table2[[#This Row],[Close Price]])-1</f>
        <v>3.6906854130052791E-2</v>
      </c>
      <c r="AI362">
        <v>38.999840230068699</v>
      </c>
      <c r="AJ362">
        <v>33.283645655877301</v>
      </c>
      <c r="AK362" t="str">
        <f>IF(AND(Table2[[#This Row],[20D EMA]]&gt;Table2[[#This Row],[50D EMA]],Table2[[#This Row],[50D EMA]]&gt;Table2[[#This Row],[200D EMA]]),"Uptrend","Downtrend/NoTrend")</f>
        <v>Downtrend/NoTrend</v>
      </c>
      <c r="AL362">
        <v>-7.0000000000000007E-2</v>
      </c>
      <c r="AM362" t="s">
        <v>3189</v>
      </c>
      <c r="AN362">
        <v>6.11</v>
      </c>
      <c r="AO362" t="s">
        <v>3188</v>
      </c>
      <c r="AP362">
        <v>7.6356596569770993E-2</v>
      </c>
      <c r="AQ362">
        <f>(Table2[[#This Row],[Sharpe Ratio]]-AVERAGE(Table2[Sharpe Ratio]))/_xlfn.STDEV.P(Table2[Sharpe Ratio])</f>
        <v>0.18731290052516172</v>
      </c>
      <c r="AR3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2">
        <f>_xlfn.RANK.AVG(Table2[[#This Row],[1Y Return vs Nifty Z-Score]],Table2[1Y Return vs Nifty Z-Score])</f>
        <v>582</v>
      </c>
      <c r="AT362">
        <f>_xlfn.RANK.AVG(Table2[[#This Row],[6M Return vs Nifty Z-Score]],Table2[6M Return vs Nifty Z-Score])</f>
        <v>234</v>
      </c>
      <c r="AU362">
        <f>_xlfn.RANK.AVG(Table2[[#This Row],[Sharpe Ratio Z-Score]],Table2[Sharpe Ratio Z-Score])</f>
        <v>300</v>
      </c>
      <c r="AV362">
        <f>(Table2[[#This Row],[Rank 1Y]]+Table2[[#This Row],[Rank 6M]]+Table2[[#This Row],[Rank Sharpe]])/3</f>
        <v>372</v>
      </c>
    </row>
    <row r="363" spans="1:48" x14ac:dyDescent="0.3">
      <c r="A363" t="s">
        <v>2020</v>
      </c>
      <c r="B363" t="s">
        <v>2021</v>
      </c>
      <c r="C363" t="s">
        <v>3150</v>
      </c>
      <c r="D363" t="s">
        <v>117</v>
      </c>
      <c r="E363">
        <v>3314.0503213500001</v>
      </c>
      <c r="F363">
        <v>1632.9</v>
      </c>
      <c r="G363">
        <v>3.0878378926241301</v>
      </c>
      <c r="H363">
        <f>(Table2[[#This Row],[1Y Return vs Nifty]]-AVERAGE(Table2[1Y Return vs Nifty]))/_xlfn.STDEV.P(Table2[1Y Return vs Nifty])</f>
        <v>-0.28370268804231902</v>
      </c>
      <c r="I363">
        <v>-10.5889158304023</v>
      </c>
      <c r="J363">
        <f>(Table2[[#This Row],[1M Return vs Nifty]]-AVERAGE(Table2[1M Return vs Nifty]))/_xlfn.STDEV.P(Table2[1M Return vs Nifty])</f>
        <v>-1.3963164653904834</v>
      </c>
      <c r="K363">
        <v>-29.787423922211602</v>
      </c>
      <c r="L363">
        <f>(Table2[[#This Row],[6M Return vs Nifty]]-AVERAGE(Table2[6M Return vs Nifty]))/_xlfn.STDEV.P(Table2[6M Return vs Nifty])</f>
        <v>-1.1614973419887979</v>
      </c>
      <c r="M363">
        <v>-0.394488289719575</v>
      </c>
      <c r="N363">
        <f>(Table2[[#This Row],[1W Return vs Nifty]]-AVERAGE(Table2[1W Return vs Nifty]))/_xlfn.STDEV.P(Table2[1W Return vs Nifty])</f>
        <v>-0.82200213053190818</v>
      </c>
      <c r="O363">
        <v>1738.48</v>
      </c>
      <c r="P363">
        <v>1887.6502896902</v>
      </c>
      <c r="Q363">
        <v>1904.3873565373101</v>
      </c>
      <c r="R363">
        <v>29.3403496020548</v>
      </c>
      <c r="S363" s="1">
        <f>(Table2[[#This Row],[Close Price]]-Table2[[#This Row],[20D EMA]])/Table2[[#This Row],[20D EMA]]</f>
        <v>-6.0731213473839175E-2</v>
      </c>
      <c r="T363" s="1">
        <f>(Table2[[#This Row],[Close Price]]-Table2[[#This Row],[50D EMA]])/Table2[[#This Row],[50D EMA]]</f>
        <v>-0.13495629517902352</v>
      </c>
      <c r="U363" s="1">
        <f>(Table2[[#This Row],[Close Price]]-Table2[[#This Row],[200D EMA]])/Table2[[#This Row],[200D EMA]]</f>
        <v>-0.1425588946520561</v>
      </c>
      <c r="V363">
        <v>1.80857596662312</v>
      </c>
      <c r="W363">
        <v>1627.05</v>
      </c>
      <c r="X363">
        <v>1672</v>
      </c>
      <c r="Y363">
        <v>1627.05</v>
      </c>
      <c r="Z363">
        <v>1708</v>
      </c>
      <c r="AA363">
        <v>1565.8</v>
      </c>
      <c r="AB363">
        <v>1965</v>
      </c>
      <c r="AC363" s="1">
        <f>(Table2[[#This Row],[Close Price]]/Table2[[#This Row],[Day Low]])-1</f>
        <v>3.5954641836453138E-3</v>
      </c>
      <c r="AD363" s="1">
        <f>(Table2[[#This Row],[Day High]]/Table2[[#This Row],[Close Price]])-1</f>
        <v>2.3945128299344587E-2</v>
      </c>
      <c r="AE363" s="1">
        <f>(Table2[[#This Row],[Close Price]]/Table2[[#This Row],[Current Week Low]])-1</f>
        <v>3.5954641836453138E-3</v>
      </c>
      <c r="AF363" s="1">
        <f>(Table2[[#This Row],[Current Week High]]/Table2[[#This Row],[Close Price]])-1</f>
        <v>4.5991793741196663E-2</v>
      </c>
      <c r="AG363" s="1">
        <f>(Table2[[#This Row],[Close Price]]/Table2[[#This Row],[Current Month Low]])-1</f>
        <v>4.2853493421893152E-2</v>
      </c>
      <c r="AH363" s="1">
        <f>(Table2[[#This Row],[Current Month High]]/Table2[[#This Row],[Close Price]])-1</f>
        <v>0.20338048870108394</v>
      </c>
      <c r="AI363">
        <v>50.061240737338402</v>
      </c>
      <c r="AJ363">
        <v>26.56177336847</v>
      </c>
      <c r="AK363" t="str">
        <f>IF(AND(Table2[[#This Row],[20D EMA]]&gt;Table2[[#This Row],[50D EMA]],Table2[[#This Row],[50D EMA]]&gt;Table2[[#This Row],[200D EMA]]),"Uptrend","Downtrend/NoTrend")</f>
        <v>Downtrend/NoTrend</v>
      </c>
      <c r="AL363">
        <v>-0.26</v>
      </c>
      <c r="AM363" t="s">
        <v>3189</v>
      </c>
      <c r="AN363">
        <v>-13.75</v>
      </c>
      <c r="AO363" t="s">
        <v>3189</v>
      </c>
      <c r="AP363">
        <v>0.219657430722693</v>
      </c>
      <c r="AQ363">
        <f>(Table2[[#This Row],[Sharpe Ratio]]-AVERAGE(Table2[Sharpe Ratio]))/_xlfn.STDEV.P(Table2[Sharpe Ratio])</f>
        <v>1.8495684750022512</v>
      </c>
      <c r="AR3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3">
        <f>_xlfn.RANK.AVG(Table2[[#This Row],[1Y Return vs Nifty Z-Score]],Table2[1Y Return vs Nifty Z-Score])</f>
        <v>399</v>
      </c>
      <c r="AT363">
        <f>_xlfn.RANK.AVG(Table2[[#This Row],[6M Return vs Nifty Z-Score]],Table2[6M Return vs Nifty Z-Score])</f>
        <v>700</v>
      </c>
      <c r="AU363">
        <f>_xlfn.RANK.AVG(Table2[[#This Row],[Sharpe Ratio Z-Score]],Table2[Sharpe Ratio Z-Score])</f>
        <v>17</v>
      </c>
      <c r="AV363">
        <f>(Table2[[#This Row],[Rank 1Y]]+Table2[[#This Row],[Rank 6M]]+Table2[[#This Row],[Rank Sharpe]])/3</f>
        <v>372</v>
      </c>
    </row>
    <row r="364" spans="1:48" x14ac:dyDescent="0.3">
      <c r="A364" t="s">
        <v>636</v>
      </c>
      <c r="B364" t="s">
        <v>637</v>
      </c>
      <c r="C364" t="s">
        <v>3146</v>
      </c>
      <c r="D364" t="s">
        <v>261</v>
      </c>
      <c r="E364">
        <v>28877.172375729999</v>
      </c>
      <c r="F364">
        <v>1075.1500000000001</v>
      </c>
      <c r="G364">
        <v>-3.0618916363161</v>
      </c>
      <c r="H364">
        <f>(Table2[[#This Row],[1Y Return vs Nifty]]-AVERAGE(Table2[1Y Return vs Nifty]))/_xlfn.STDEV.P(Table2[1Y Return vs Nifty])</f>
        <v>-0.40277811810848441</v>
      </c>
      <c r="I364">
        <v>1.5817426239829699</v>
      </c>
      <c r="J364">
        <f>(Table2[[#This Row],[1M Return vs Nifty]]-AVERAGE(Table2[1M Return vs Nifty]))/_xlfn.STDEV.P(Table2[1M Return vs Nifty])</f>
        <v>-0.19739759359848222</v>
      </c>
      <c r="K364">
        <v>-15.735827336427301</v>
      </c>
      <c r="L364">
        <f>(Table2[[#This Row],[6M Return vs Nifty]]-AVERAGE(Table2[6M Return vs Nifty]))/_xlfn.STDEV.P(Table2[6M Return vs Nifty])</f>
        <v>-0.70225497109825696</v>
      </c>
      <c r="M364">
        <v>-0.37576254506196399</v>
      </c>
      <c r="N364">
        <f>(Table2[[#This Row],[1W Return vs Nifty]]-AVERAGE(Table2[1W Return vs Nifty]))/_xlfn.STDEV.P(Table2[1W Return vs Nifty])</f>
        <v>-0.81838317214948131</v>
      </c>
      <c r="O364">
        <v>1078.24</v>
      </c>
      <c r="P364">
        <v>1081.34239799275</v>
      </c>
      <c r="Q364">
        <v>1107.66908433245</v>
      </c>
      <c r="R364">
        <v>46.932535551582099</v>
      </c>
      <c r="S364" s="1">
        <f>(Table2[[#This Row],[Close Price]]-Table2[[#This Row],[20D EMA]])/Table2[[#This Row],[20D EMA]]</f>
        <v>-2.8657812731858567E-3</v>
      </c>
      <c r="T364" s="1">
        <f>(Table2[[#This Row],[Close Price]]-Table2[[#This Row],[50D EMA]])/Table2[[#This Row],[50D EMA]]</f>
        <v>-5.7265839240600944E-3</v>
      </c>
      <c r="U364" s="1">
        <f>(Table2[[#This Row],[Close Price]]-Table2[[#This Row],[200D EMA]])/Table2[[#This Row],[200D EMA]]</f>
        <v>-2.9358122197703031E-2</v>
      </c>
      <c r="V364">
        <v>0.484571528682471</v>
      </c>
      <c r="W364">
        <v>1065.55</v>
      </c>
      <c r="X364">
        <v>1088</v>
      </c>
      <c r="Y364">
        <v>1055.05</v>
      </c>
      <c r="Z364">
        <v>1134.25</v>
      </c>
      <c r="AA364">
        <v>1016.6</v>
      </c>
      <c r="AB364">
        <v>1134.25</v>
      </c>
      <c r="AC364" s="1">
        <f>(Table2[[#This Row],[Close Price]]/Table2[[#This Row],[Day Low]])-1</f>
        <v>9.0094317488622622E-3</v>
      </c>
      <c r="AD364" s="1">
        <f>(Table2[[#This Row],[Day High]]/Table2[[#This Row],[Close Price]])-1</f>
        <v>1.195182067618461E-2</v>
      </c>
      <c r="AE364" s="1">
        <f>(Table2[[#This Row],[Close Price]]/Table2[[#This Row],[Current Week Low]])-1</f>
        <v>1.9051229799535774E-2</v>
      </c>
      <c r="AF364" s="1">
        <f>(Table2[[#This Row],[Current Week High]]/Table2[[#This Row],[Close Price]])-1</f>
        <v>5.4969074082686031E-2</v>
      </c>
      <c r="AG364" s="1">
        <f>(Table2[[#This Row],[Close Price]]/Table2[[#This Row],[Current Month Low]])-1</f>
        <v>5.7593940586267989E-2</v>
      </c>
      <c r="AH364" s="1">
        <f>(Table2[[#This Row],[Current Month High]]/Table2[[#This Row],[Close Price]])-1</f>
        <v>5.4969074082686031E-2</v>
      </c>
      <c r="AI364">
        <v>40.808259312654002</v>
      </c>
      <c r="AJ364">
        <v>18.630696237448898</v>
      </c>
      <c r="AK364" t="str">
        <f>IF(AND(Table2[[#This Row],[20D EMA]]&gt;Table2[[#This Row],[50D EMA]],Table2[[#This Row],[50D EMA]]&gt;Table2[[#This Row],[200D EMA]]),"Uptrend","Downtrend/NoTrend")</f>
        <v>Downtrend/NoTrend</v>
      </c>
      <c r="AL364">
        <v>0</v>
      </c>
      <c r="AM364" t="s">
        <v>3187</v>
      </c>
      <c r="AN364">
        <v>0.42</v>
      </c>
      <c r="AO364" t="s">
        <v>3188</v>
      </c>
      <c r="AP364">
        <v>0.15905252339870499</v>
      </c>
      <c r="AQ364">
        <f>(Table2[[#This Row],[Sharpe Ratio]]-AVERAGE(Table2[Sharpe Ratio]))/_xlfn.STDEV.P(Table2[Sharpe Ratio])</f>
        <v>1.1465659723618136</v>
      </c>
      <c r="AR3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4">
        <f>_xlfn.RANK.AVG(Table2[[#This Row],[1Y Return vs Nifty Z-Score]],Table2[1Y Return vs Nifty Z-Score])</f>
        <v>447</v>
      </c>
      <c r="AT364">
        <f>_xlfn.RANK.AVG(Table2[[#This Row],[6M Return vs Nifty Z-Score]],Table2[6M Return vs Nifty Z-Score])</f>
        <v>579</v>
      </c>
      <c r="AU364">
        <f>_xlfn.RANK.AVG(Table2[[#This Row],[Sharpe Ratio Z-Score]],Table2[Sharpe Ratio Z-Score])</f>
        <v>92</v>
      </c>
      <c r="AV364">
        <f>(Table2[[#This Row],[Rank 1Y]]+Table2[[#This Row],[Rank 6M]]+Table2[[#This Row],[Rank Sharpe]])/3</f>
        <v>372.66666666666669</v>
      </c>
    </row>
    <row r="365" spans="1:48" x14ac:dyDescent="0.3">
      <c r="A365" t="s">
        <v>907</v>
      </c>
      <c r="B365" t="s">
        <v>908</v>
      </c>
      <c r="C365" t="s">
        <v>3147</v>
      </c>
      <c r="D365" t="s">
        <v>213</v>
      </c>
      <c r="E365">
        <v>16641.93667626</v>
      </c>
      <c r="F365">
        <v>684.6</v>
      </c>
      <c r="G365">
        <v>-0.64847478613071596</v>
      </c>
      <c r="H365">
        <f>(Table2[[#This Row],[1Y Return vs Nifty]]-AVERAGE(Table2[1Y Return vs Nifty]))/_xlfn.STDEV.P(Table2[1Y Return vs Nifty])</f>
        <v>-0.35604782728636458</v>
      </c>
      <c r="I365">
        <v>1.46091085508842</v>
      </c>
      <c r="J365">
        <f>(Table2[[#This Row],[1M Return vs Nifty]]-AVERAGE(Table2[1M Return vs Nifty]))/_xlfn.STDEV.P(Table2[1M Return vs Nifty])</f>
        <v>-0.20930060513911813</v>
      </c>
      <c r="K365">
        <v>10.0472519773929</v>
      </c>
      <c r="L365">
        <f>(Table2[[#This Row],[6M Return vs Nifty]]-AVERAGE(Table2[6M Return vs Nifty]))/_xlfn.STDEV.P(Table2[6M Return vs Nifty])</f>
        <v>0.14040247360212782</v>
      </c>
      <c r="M365">
        <v>2.7841049073497701</v>
      </c>
      <c r="N365">
        <f>(Table2[[#This Row],[1W Return vs Nifty]]-AVERAGE(Table2[1W Return vs Nifty]))/_xlfn.STDEV.P(Table2[1W Return vs Nifty])</f>
        <v>-0.20770364974044325</v>
      </c>
      <c r="O365">
        <v>680.52</v>
      </c>
      <c r="P365">
        <v>692.16365688213705</v>
      </c>
      <c r="Q365">
        <v>650.66642159288403</v>
      </c>
      <c r="R365">
        <v>57.873101948883097</v>
      </c>
      <c r="S365" s="1">
        <f>(Table2[[#This Row],[Close Price]]-Table2[[#This Row],[20D EMA]])/Table2[[#This Row],[20D EMA]]</f>
        <v>5.9954152706754261E-3</v>
      </c>
      <c r="T365" s="1">
        <f>(Table2[[#This Row],[Close Price]]-Table2[[#This Row],[50D EMA]])/Table2[[#This Row],[50D EMA]]</f>
        <v>-1.0927555653828526E-2</v>
      </c>
      <c r="U365" s="1">
        <f>(Table2[[#This Row],[Close Price]]-Table2[[#This Row],[200D EMA]])/Table2[[#This Row],[200D EMA]]</f>
        <v>5.2152035637621878E-2</v>
      </c>
      <c r="V365">
        <v>0.217003324010343</v>
      </c>
      <c r="W365">
        <v>678</v>
      </c>
      <c r="X365">
        <v>690.25</v>
      </c>
      <c r="Y365">
        <v>646</v>
      </c>
      <c r="Z365">
        <v>690.25</v>
      </c>
      <c r="AA365">
        <v>636.4</v>
      </c>
      <c r="AB365">
        <v>763.8</v>
      </c>
      <c r="AC365" s="1">
        <f>(Table2[[#This Row],[Close Price]]/Table2[[#This Row],[Day Low]])-1</f>
        <v>9.7345132743362761E-3</v>
      </c>
      <c r="AD365" s="1">
        <f>(Table2[[#This Row],[Day High]]/Table2[[#This Row],[Close Price]])-1</f>
        <v>8.2529944493134888E-3</v>
      </c>
      <c r="AE365" s="1">
        <f>(Table2[[#This Row],[Close Price]]/Table2[[#This Row],[Current Week Low]])-1</f>
        <v>5.9752321981424217E-2</v>
      </c>
      <c r="AF365" s="1">
        <f>(Table2[[#This Row],[Current Week High]]/Table2[[#This Row],[Close Price]])-1</f>
        <v>8.2529944493134888E-3</v>
      </c>
      <c r="AG365" s="1">
        <f>(Table2[[#This Row],[Close Price]]/Table2[[#This Row],[Current Month Low]])-1</f>
        <v>7.5738529226901496E-2</v>
      </c>
      <c r="AH365" s="1">
        <f>(Table2[[#This Row],[Current Month High]]/Table2[[#This Row],[Close Price]])-1</f>
        <v>0.11568799298860633</v>
      </c>
      <c r="AI365">
        <v>21.815658778848899</v>
      </c>
      <c r="AJ365">
        <v>36.496859734822003</v>
      </c>
      <c r="AK365" t="str">
        <f>IF(AND(Table2[[#This Row],[20D EMA]]&gt;Table2[[#This Row],[50D EMA]],Table2[[#This Row],[50D EMA]]&gt;Table2[[#This Row],[200D EMA]]),"Uptrend","Downtrend/NoTrend")</f>
        <v>Downtrend/NoTrend</v>
      </c>
      <c r="AL365">
        <v>0.03</v>
      </c>
      <c r="AM365" t="s">
        <v>3188</v>
      </c>
      <c r="AN365">
        <v>-0.94</v>
      </c>
      <c r="AO365" t="s">
        <v>3189</v>
      </c>
      <c r="AP365">
        <v>3.2654999327303001E-2</v>
      </c>
      <c r="AQ365">
        <f>(Table2[[#This Row],[Sharpe Ratio]]-AVERAGE(Table2[Sharpe Ratio]))/_xlfn.STDEV.P(Table2[Sharpe Ratio])</f>
        <v>-0.31961522769720824</v>
      </c>
      <c r="AR3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5">
        <f>_xlfn.RANK.AVG(Table2[[#This Row],[1Y Return vs Nifty Z-Score]],Table2[1Y Return vs Nifty Z-Score])</f>
        <v>434</v>
      </c>
      <c r="AT365">
        <f>_xlfn.RANK.AVG(Table2[[#This Row],[6M Return vs Nifty Z-Score]],Table2[6M Return vs Nifty Z-Score])</f>
        <v>253</v>
      </c>
      <c r="AU365">
        <f>_xlfn.RANK.AVG(Table2[[#This Row],[Sharpe Ratio Z-Score]],Table2[Sharpe Ratio Z-Score])</f>
        <v>431</v>
      </c>
      <c r="AV365">
        <f>(Table2[[#This Row],[Rank 1Y]]+Table2[[#This Row],[Rank 6M]]+Table2[[#This Row],[Rank Sharpe]])/3</f>
        <v>372.66666666666669</v>
      </c>
    </row>
    <row r="366" spans="1:48" x14ac:dyDescent="0.3">
      <c r="A366" t="s">
        <v>1324</v>
      </c>
      <c r="B366" t="s">
        <v>1325</v>
      </c>
      <c r="C366" t="s">
        <v>3144</v>
      </c>
      <c r="D366" t="s">
        <v>983</v>
      </c>
      <c r="E366">
        <v>8736.2990000000009</v>
      </c>
      <c r="F366">
        <v>399.1</v>
      </c>
      <c r="G366">
        <v>-16.415870744488998</v>
      </c>
      <c r="H366">
        <f>(Table2[[#This Row],[1Y Return vs Nifty]]-AVERAGE(Table2[1Y Return vs Nifty]))/_xlfn.STDEV.P(Table2[1Y Return vs Nifty])</f>
        <v>-0.66134734426993158</v>
      </c>
      <c r="I366">
        <v>0.175942040471401</v>
      </c>
      <c r="J366">
        <f>(Table2[[#This Row],[1M Return vs Nifty]]-AVERAGE(Table2[1M Return vs Nifty]))/_xlfn.STDEV.P(Table2[1M Return vs Nifty])</f>
        <v>-0.33588154299736933</v>
      </c>
      <c r="K366">
        <v>11.620111398924999</v>
      </c>
      <c r="L366">
        <f>(Table2[[#This Row],[6M Return vs Nifty]]-AVERAGE(Table2[6M Return vs Nifty]))/_xlfn.STDEV.P(Table2[6M Return vs Nifty])</f>
        <v>0.19180757090990888</v>
      </c>
      <c r="M366">
        <v>7.3739989403993897</v>
      </c>
      <c r="N366">
        <f>(Table2[[#This Row],[1W Return vs Nifty]]-AVERAGE(Table2[1W Return vs Nifty]))/_xlfn.STDEV.P(Table2[1W Return vs Nifty])</f>
        <v>0.67934441104815424</v>
      </c>
      <c r="O366">
        <v>393.24</v>
      </c>
      <c r="P366">
        <v>410.07456635737901</v>
      </c>
      <c r="Q366">
        <v>394.848451967335</v>
      </c>
      <c r="R366">
        <v>60.1958777644317</v>
      </c>
      <c r="S366" s="1">
        <f>(Table2[[#This Row],[Close Price]]-Table2[[#This Row],[20D EMA]])/Table2[[#This Row],[20D EMA]]</f>
        <v>1.4901841114840844E-2</v>
      </c>
      <c r="T366" s="1">
        <f>(Table2[[#This Row],[Close Price]]-Table2[[#This Row],[50D EMA]])/Table2[[#This Row],[50D EMA]]</f>
        <v>-2.6762367768535737E-2</v>
      </c>
      <c r="U366" s="1">
        <f>(Table2[[#This Row],[Close Price]]-Table2[[#This Row],[200D EMA]])/Table2[[#This Row],[200D EMA]]</f>
        <v>1.07675438803968E-2</v>
      </c>
      <c r="V366">
        <v>0.33809682547629399</v>
      </c>
      <c r="W366">
        <v>386.55</v>
      </c>
      <c r="X366">
        <v>401</v>
      </c>
      <c r="Y366">
        <v>376.9</v>
      </c>
      <c r="Z366">
        <v>406.6</v>
      </c>
      <c r="AA366">
        <v>356.55</v>
      </c>
      <c r="AB366">
        <v>423</v>
      </c>
      <c r="AC366" s="1">
        <f>(Table2[[#This Row],[Close Price]]/Table2[[#This Row],[Day Low]])-1</f>
        <v>3.2466692536541331E-2</v>
      </c>
      <c r="AD366" s="1">
        <f>(Table2[[#This Row],[Day High]]/Table2[[#This Row],[Close Price]])-1</f>
        <v>4.7607116011023631E-3</v>
      </c>
      <c r="AE366" s="1">
        <f>(Table2[[#This Row],[Close Price]]/Table2[[#This Row],[Current Week Low]])-1</f>
        <v>5.8901565401963563E-2</v>
      </c>
      <c r="AF366" s="1">
        <f>(Table2[[#This Row],[Current Week High]]/Table2[[#This Row],[Close Price]])-1</f>
        <v>1.8792282635930802E-2</v>
      </c>
      <c r="AG366" s="1">
        <f>(Table2[[#This Row],[Close Price]]/Table2[[#This Row],[Current Month Low]])-1</f>
        <v>0.11933810124807187</v>
      </c>
      <c r="AH366" s="1">
        <f>(Table2[[#This Row],[Current Month High]]/Table2[[#This Row],[Close Price]])-1</f>
        <v>5.9884740666499514E-2</v>
      </c>
      <c r="AI366">
        <v>29.7920320721623</v>
      </c>
      <c r="AJ366">
        <v>49.196261682242998</v>
      </c>
      <c r="AK366" t="str">
        <f>IF(AND(Table2[[#This Row],[20D EMA]]&gt;Table2[[#This Row],[50D EMA]],Table2[[#This Row],[50D EMA]]&gt;Table2[[#This Row],[200D EMA]]),"Uptrend","Downtrend/NoTrend")</f>
        <v>Downtrend/NoTrend</v>
      </c>
      <c r="AL366">
        <v>-0.04</v>
      </c>
      <c r="AM366" t="s">
        <v>3189</v>
      </c>
      <c r="AN366">
        <v>0.74</v>
      </c>
      <c r="AO366" t="s">
        <v>3188</v>
      </c>
      <c r="AP366">
        <v>6.5101874571709004E-2</v>
      </c>
      <c r="AQ366">
        <f>(Table2[[#This Row],[Sharpe Ratio]]-AVERAGE(Table2[Sharpe Ratio]))/_xlfn.STDEV.P(Table2[Sharpe Ratio])</f>
        <v>5.6760803665040306E-2</v>
      </c>
      <c r="AR3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6">
        <f>_xlfn.RANK.AVG(Table2[[#This Row],[1Y Return vs Nifty Z-Score]],Table2[1Y Return vs Nifty Z-Score])</f>
        <v>548</v>
      </c>
      <c r="AT366">
        <f>_xlfn.RANK.AVG(Table2[[#This Row],[6M Return vs Nifty Z-Score]],Table2[6M Return vs Nifty Z-Score])</f>
        <v>235</v>
      </c>
      <c r="AU366">
        <f>_xlfn.RANK.AVG(Table2[[#This Row],[Sharpe Ratio Z-Score]],Table2[Sharpe Ratio Z-Score])</f>
        <v>338</v>
      </c>
      <c r="AV366">
        <f>(Table2[[#This Row],[Rank 1Y]]+Table2[[#This Row],[Rank 6M]]+Table2[[#This Row],[Rank Sharpe]])/3</f>
        <v>373.66666666666669</v>
      </c>
    </row>
    <row r="367" spans="1:48" x14ac:dyDescent="0.3">
      <c r="A367" t="s">
        <v>1316</v>
      </c>
      <c r="B367" t="s">
        <v>1317</v>
      </c>
      <c r="C367" t="s">
        <v>3156</v>
      </c>
      <c r="D367" t="s">
        <v>266</v>
      </c>
      <c r="E367">
        <v>8793.6052040899995</v>
      </c>
      <c r="F367">
        <v>688.7</v>
      </c>
      <c r="G367">
        <v>1.95191394494332</v>
      </c>
      <c r="H367">
        <f>(Table2[[#This Row],[1Y Return vs Nifty]]-AVERAGE(Table2[1Y Return vs Nifty]))/_xlfn.STDEV.P(Table2[1Y Return vs Nifty])</f>
        <v>-0.30569725413762788</v>
      </c>
      <c r="I367">
        <v>9.8623274836993993</v>
      </c>
      <c r="J367">
        <f>(Table2[[#This Row],[1M Return vs Nifty]]-AVERAGE(Table2[1M Return vs Nifty]))/_xlfn.STDEV.P(Table2[1M Return vs Nifty])</f>
        <v>0.61831418526686188</v>
      </c>
      <c r="K367">
        <v>7.0657599160049998</v>
      </c>
      <c r="L367">
        <f>(Table2[[#This Row],[6M Return vs Nifty]]-AVERAGE(Table2[6M Return vs Nifty]))/_xlfn.STDEV.P(Table2[6M Return vs Nifty])</f>
        <v>4.2959633231352906E-2</v>
      </c>
      <c r="M367">
        <v>1.15519854835585</v>
      </c>
      <c r="N367">
        <f>(Table2[[#This Row],[1W Return vs Nifty]]-AVERAGE(Table2[1W Return vs Nifty]))/_xlfn.STDEV.P(Table2[1W Return vs Nifty])</f>
        <v>-0.52250791679924913</v>
      </c>
      <c r="O367">
        <v>684.27</v>
      </c>
      <c r="P367">
        <v>681.74857979507499</v>
      </c>
      <c r="Q367">
        <v>673.96895022810099</v>
      </c>
      <c r="R367">
        <v>63.020183055680498</v>
      </c>
      <c r="S367" s="1">
        <f>(Table2[[#This Row],[Close Price]]-Table2[[#This Row],[20D EMA]])/Table2[[#This Row],[20D EMA]]</f>
        <v>6.4740526400398433E-3</v>
      </c>
      <c r="T367" s="1">
        <f>(Table2[[#This Row],[Close Price]]-Table2[[#This Row],[50D EMA]])/Table2[[#This Row],[50D EMA]]</f>
        <v>1.0196457185161378E-2</v>
      </c>
      <c r="U367" s="1">
        <f>(Table2[[#This Row],[Close Price]]-Table2[[#This Row],[200D EMA]])/Table2[[#This Row],[200D EMA]]</f>
        <v>2.1857163845475983E-2</v>
      </c>
      <c r="V367">
        <v>0.57928276209993401</v>
      </c>
      <c r="W367">
        <v>688.2</v>
      </c>
      <c r="X367">
        <v>719.9</v>
      </c>
      <c r="Y367">
        <v>680.8</v>
      </c>
      <c r="Z367">
        <v>721.9</v>
      </c>
      <c r="AA367">
        <v>631</v>
      </c>
      <c r="AB367">
        <v>721.9</v>
      </c>
      <c r="AC367" s="1">
        <f>(Table2[[#This Row],[Close Price]]/Table2[[#This Row],[Day Low]])-1</f>
        <v>7.265329845975721E-4</v>
      </c>
      <c r="AD367" s="1">
        <f>(Table2[[#This Row],[Day High]]/Table2[[#This Row],[Close Price]])-1</f>
        <v>4.5302744300856679E-2</v>
      </c>
      <c r="AE367" s="1">
        <f>(Table2[[#This Row],[Close Price]]/Table2[[#This Row],[Current Week Low]])-1</f>
        <v>1.1603995299647618E-2</v>
      </c>
      <c r="AF367" s="1">
        <f>(Table2[[#This Row],[Current Week High]]/Table2[[#This Row],[Close Price]])-1</f>
        <v>4.8206766371424292E-2</v>
      </c>
      <c r="AG367" s="1">
        <f>(Table2[[#This Row],[Close Price]]/Table2[[#This Row],[Current Month Low]])-1</f>
        <v>9.1442155309033435E-2</v>
      </c>
      <c r="AH367" s="1">
        <f>(Table2[[#This Row],[Current Month High]]/Table2[[#This Row],[Close Price]])-1</f>
        <v>4.8206766371424292E-2</v>
      </c>
      <c r="AI367">
        <v>21.634964425729599</v>
      </c>
      <c r="AJ367">
        <v>25.423420142050599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7.0000000000000007E-2</v>
      </c>
      <c r="AM367" t="s">
        <v>3188</v>
      </c>
      <c r="AN367">
        <v>3.73</v>
      </c>
      <c r="AO367" t="s">
        <v>3188</v>
      </c>
      <c r="AP367">
        <v>3.3588689549039999E-2</v>
      </c>
      <c r="AQ367">
        <f>(Table2[[#This Row],[Sharpe Ratio]]-AVERAGE(Table2[Sharpe Ratio]))/_xlfn.STDEV.P(Table2[Sharpe Ratio])</f>
        <v>-0.30878464331790978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-0.47571599575657209</v>
      </c>
      <c r="AS367">
        <f>_xlfn.RANK.AVG(Table2[[#This Row],[1Y Return vs Nifty Z-Score]],Table2[1Y Return vs Nifty Z-Score])</f>
        <v>416</v>
      </c>
      <c r="AT367">
        <f>_xlfn.RANK.AVG(Table2[[#This Row],[6M Return vs Nifty Z-Score]],Table2[6M Return vs Nifty Z-Score])</f>
        <v>277</v>
      </c>
      <c r="AU367">
        <f>_xlfn.RANK.AVG(Table2[[#This Row],[Sharpe Ratio Z-Score]],Table2[Sharpe Ratio Z-Score])</f>
        <v>430</v>
      </c>
      <c r="AV367">
        <f>(Table2[[#This Row],[Rank 1Y]]+Table2[[#This Row],[Rank 6M]]+Table2[[#This Row],[Rank Sharpe]])/3</f>
        <v>374.33333333333331</v>
      </c>
    </row>
    <row r="368" spans="1:48" x14ac:dyDescent="0.3">
      <c r="A368" t="s">
        <v>124</v>
      </c>
      <c r="B368" t="s">
        <v>125</v>
      </c>
      <c r="C368" t="s">
        <v>3148</v>
      </c>
      <c r="D368" t="s">
        <v>60</v>
      </c>
      <c r="E368">
        <v>213982.97244668001</v>
      </c>
      <c r="F368">
        <v>554.79999999999995</v>
      </c>
      <c r="G368">
        <v>9.4557509119661205</v>
      </c>
      <c r="H368">
        <f>(Table2[[#This Row],[1Y Return vs Nifty]]-AVERAGE(Table2[1Y Return vs Nifty]))/_xlfn.STDEV.P(Table2[1Y Return vs Nifty])</f>
        <v>-0.16040263430276028</v>
      </c>
      <c r="I368">
        <v>-3.68781292563088</v>
      </c>
      <c r="J368">
        <f>(Table2[[#This Row],[1M Return vs Nifty]]-AVERAGE(Table2[1M Return vs Nifty]))/_xlfn.STDEV.P(Table2[1M Return vs Nifty])</f>
        <v>-0.71649601527113449</v>
      </c>
      <c r="K368">
        <v>-23.691306561952601</v>
      </c>
      <c r="L368">
        <f>(Table2[[#This Row],[6M Return vs Nifty]]-AVERAGE(Table2[6M Return vs Nifty]))/_xlfn.STDEV.P(Table2[6M Return vs Nifty])</f>
        <v>-0.96226052411824936</v>
      </c>
      <c r="M368">
        <v>21.901422222952199</v>
      </c>
      <c r="N368">
        <f>(Table2[[#This Row],[1W Return vs Nifty]]-AVERAGE(Table2[1W Return vs Nifty]))/_xlfn.STDEV.P(Table2[1W Return vs Nifty])</f>
        <v>3.4869305030698738</v>
      </c>
      <c r="O368">
        <v>539.73</v>
      </c>
      <c r="P368">
        <v>583.02250427434501</v>
      </c>
      <c r="Q368">
        <v>599.12133303924998</v>
      </c>
      <c r="R368">
        <v>58.811925269209702</v>
      </c>
      <c r="S368" s="1">
        <f>(Table2[[#This Row],[Close Price]]-Table2[[#This Row],[20D EMA]])/Table2[[#This Row],[20D EMA]]</f>
        <v>2.7921368091453014E-2</v>
      </c>
      <c r="T368" s="1">
        <f>(Table2[[#This Row],[Close Price]]-Table2[[#This Row],[50D EMA]])/Table2[[#This Row],[50D EMA]]</f>
        <v>-4.8407229682277883E-2</v>
      </c>
      <c r="U368" s="1">
        <f>(Table2[[#This Row],[Close Price]]-Table2[[#This Row],[200D EMA]])/Table2[[#This Row],[200D EMA]]</f>
        <v>-7.3977223969666953E-2</v>
      </c>
      <c r="V368">
        <v>4.0520368464190204</v>
      </c>
      <c r="W368">
        <v>542.75</v>
      </c>
      <c r="X368">
        <v>587.5</v>
      </c>
      <c r="Y368">
        <v>432.15</v>
      </c>
      <c r="Z368">
        <v>587.5</v>
      </c>
      <c r="AA368">
        <v>432</v>
      </c>
      <c r="AB368">
        <v>627</v>
      </c>
      <c r="AC368" s="1">
        <f>(Table2[[#This Row],[Close Price]]/Table2[[#This Row],[Day Low]])-1</f>
        <v>2.220175034546279E-2</v>
      </c>
      <c r="AD368" s="1">
        <f>(Table2[[#This Row],[Day High]]/Table2[[#This Row],[Close Price]])-1</f>
        <v>5.8940158615717442E-2</v>
      </c>
      <c r="AE368" s="1">
        <f>(Table2[[#This Row],[Close Price]]/Table2[[#This Row],[Current Week Low]])-1</f>
        <v>0.28381349068610429</v>
      </c>
      <c r="AF368" s="1">
        <f>(Table2[[#This Row],[Current Week High]]/Table2[[#This Row],[Close Price]])-1</f>
        <v>5.8940158615717442E-2</v>
      </c>
      <c r="AG368" s="1">
        <f>(Table2[[#This Row],[Close Price]]/Table2[[#This Row],[Current Month Low]])-1</f>
        <v>0.28425925925925921</v>
      </c>
      <c r="AH368" s="1">
        <f>(Table2[[#This Row],[Current Month High]]/Table2[[#This Row],[Close Price]])-1</f>
        <v>0.13013698630136994</v>
      </c>
      <c r="AI368">
        <v>61.472602739726</v>
      </c>
      <c r="AJ368">
        <v>33.013665787580798</v>
      </c>
      <c r="AK368" t="str">
        <f>IF(AND(Table2[[#This Row],[20D EMA]]&gt;Table2[[#This Row],[50D EMA]],Table2[[#This Row],[50D EMA]]&gt;Table2[[#This Row],[200D EMA]]),"Uptrend","Downtrend/NoTrend")</f>
        <v>Downtrend/NoTrend</v>
      </c>
      <c r="AL368">
        <v>-0.02</v>
      </c>
      <c r="AM368" t="s">
        <v>3189</v>
      </c>
      <c r="AN368">
        <v>-4.17</v>
      </c>
      <c r="AO368" t="s">
        <v>3189</v>
      </c>
      <c r="AP368">
        <v>0.154799902334539</v>
      </c>
      <c r="AQ368">
        <f>(Table2[[#This Row],[Sharpe Ratio]]-AVERAGE(Table2[Sharpe Ratio]))/_xlfn.STDEV.P(Table2[Sharpe Ratio])</f>
        <v>1.0972365800255131</v>
      </c>
      <c r="AR3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8">
        <f>_xlfn.RANK.AVG(Table2[[#This Row],[1Y Return vs Nifty Z-Score]],Table2[1Y Return vs Nifty Z-Score])</f>
        <v>354</v>
      </c>
      <c r="AT368">
        <f>_xlfn.RANK.AVG(Table2[[#This Row],[6M Return vs Nifty Z-Score]],Table2[6M Return vs Nifty Z-Score])</f>
        <v>664</v>
      </c>
      <c r="AU368">
        <f>_xlfn.RANK.AVG(Table2[[#This Row],[Sharpe Ratio Z-Score]],Table2[Sharpe Ratio Z-Score])</f>
        <v>106</v>
      </c>
      <c r="AV368">
        <f>(Table2[[#This Row],[Rank 1Y]]+Table2[[#This Row],[Rank 6M]]+Table2[[#This Row],[Rank Sharpe]])/3</f>
        <v>374.66666666666669</v>
      </c>
    </row>
    <row r="369" spans="1:48" x14ac:dyDescent="0.3">
      <c r="A369" t="s">
        <v>298</v>
      </c>
      <c r="B369" t="s">
        <v>299</v>
      </c>
      <c r="C369" t="s">
        <v>3152</v>
      </c>
      <c r="D369" t="s">
        <v>117</v>
      </c>
      <c r="E369">
        <v>91712.745344609997</v>
      </c>
      <c r="F369">
        <v>906.45</v>
      </c>
      <c r="G369">
        <v>14.095431853021299</v>
      </c>
      <c r="H369">
        <f>(Table2[[#This Row],[1Y Return vs Nifty]]-AVERAGE(Table2[1Y Return vs Nifty]))/_xlfn.STDEV.P(Table2[1Y Return vs Nifty])</f>
        <v>-7.0565837281681712E-2</v>
      </c>
      <c r="I369">
        <v>-1.0853253349126999</v>
      </c>
      <c r="J369">
        <f>(Table2[[#This Row],[1M Return vs Nifty]]-AVERAGE(Table2[1M Return vs Nifty]))/_xlfn.STDEV.P(Table2[1M Return vs Nifty])</f>
        <v>-0.4601276767945684</v>
      </c>
      <c r="K369">
        <v>-19.0020568937469</v>
      </c>
      <c r="L369">
        <f>(Table2[[#This Row],[6M Return vs Nifty]]-AVERAGE(Table2[6M Return vs Nifty]))/_xlfn.STDEV.P(Table2[6M Return vs Nifty])</f>
        <v>-0.80900376627031045</v>
      </c>
      <c r="M369">
        <v>2.0073811927907301</v>
      </c>
      <c r="N369">
        <f>(Table2[[#This Row],[1W Return vs Nifty]]-AVERAGE(Table2[1W Return vs Nifty]))/_xlfn.STDEV.P(Table2[1W Return vs Nifty])</f>
        <v>-0.35781414462486061</v>
      </c>
      <c r="O369">
        <v>901.44</v>
      </c>
      <c r="P369">
        <v>930.14723453264901</v>
      </c>
      <c r="Q369">
        <v>912.38292636885205</v>
      </c>
      <c r="R369">
        <v>57.847484072669097</v>
      </c>
      <c r="S369" s="1">
        <f>(Table2[[#This Row],[Close Price]]-Table2[[#This Row],[20D EMA]])/Table2[[#This Row],[20D EMA]]</f>
        <v>5.5577742279020129E-3</v>
      </c>
      <c r="T369" s="1">
        <f>(Table2[[#This Row],[Close Price]]-Table2[[#This Row],[50D EMA]])/Table2[[#This Row],[50D EMA]]</f>
        <v>-2.5476863933864835E-2</v>
      </c>
      <c r="U369" s="1">
        <f>(Table2[[#This Row],[Close Price]]-Table2[[#This Row],[200D EMA]])/Table2[[#This Row],[200D EMA]]</f>
        <v>-6.5026714084448845E-3</v>
      </c>
      <c r="V369">
        <v>0.77520595854909602</v>
      </c>
      <c r="W369">
        <v>892</v>
      </c>
      <c r="X369">
        <v>912.5</v>
      </c>
      <c r="Y369">
        <v>870.05</v>
      </c>
      <c r="Z369">
        <v>912.5</v>
      </c>
      <c r="AA369">
        <v>855</v>
      </c>
      <c r="AB369">
        <v>968.95</v>
      </c>
      <c r="AC369" s="1">
        <f>(Table2[[#This Row],[Close Price]]/Table2[[#This Row],[Day Low]])-1</f>
        <v>1.6199551569506809E-2</v>
      </c>
      <c r="AD369" s="1">
        <f>(Table2[[#This Row],[Day High]]/Table2[[#This Row],[Close Price]])-1</f>
        <v>6.6743891003364642E-3</v>
      </c>
      <c r="AE369" s="1">
        <f>(Table2[[#This Row],[Close Price]]/Table2[[#This Row],[Current Week Low]])-1</f>
        <v>4.1836676053100597E-2</v>
      </c>
      <c r="AF369" s="1">
        <f>(Table2[[#This Row],[Current Week High]]/Table2[[#This Row],[Close Price]])-1</f>
        <v>6.6743891003364642E-3</v>
      </c>
      <c r="AG369" s="1">
        <f>(Table2[[#This Row],[Close Price]]/Table2[[#This Row],[Current Month Low]])-1</f>
        <v>6.0175438596491215E-2</v>
      </c>
      <c r="AH369" s="1">
        <f>(Table2[[#This Row],[Current Month High]]/Table2[[#This Row],[Close Price]])-1</f>
        <v>6.8950300623310756E-2</v>
      </c>
      <c r="AI369">
        <v>21.0215676540349</v>
      </c>
      <c r="AJ369">
        <v>36.894963376878302</v>
      </c>
      <c r="AK369" t="str">
        <f>IF(AND(Table2[[#This Row],[20D EMA]]&gt;Table2[[#This Row],[50D EMA]],Table2[[#This Row],[50D EMA]]&gt;Table2[[#This Row],[200D EMA]]),"Uptrend","Downtrend/NoTrend")</f>
        <v>Downtrend/NoTrend</v>
      </c>
      <c r="AL369">
        <v>-0.04</v>
      </c>
      <c r="AM369" t="s">
        <v>3189</v>
      </c>
      <c r="AN369">
        <v>-0.04</v>
      </c>
      <c r="AO369" t="s">
        <v>3189</v>
      </c>
      <c r="AP369">
        <v>0.115292526224787</v>
      </c>
      <c r="AQ369">
        <f>(Table2[[#This Row],[Sharpe Ratio]]-AVERAGE(Table2[Sharpe Ratio]))/_xlfn.STDEV.P(Table2[Sharpe Ratio])</f>
        <v>0.63896041883221733</v>
      </c>
      <c r="AR3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9">
        <f>_xlfn.RANK.AVG(Table2[[#This Row],[1Y Return vs Nifty Z-Score]],Table2[1Y Return vs Nifty Z-Score])</f>
        <v>326</v>
      </c>
      <c r="AT369">
        <f>_xlfn.RANK.AVG(Table2[[#This Row],[6M Return vs Nifty Z-Score]],Table2[6M Return vs Nifty Z-Score])</f>
        <v>615</v>
      </c>
      <c r="AU369">
        <f>_xlfn.RANK.AVG(Table2[[#This Row],[Sharpe Ratio Z-Score]],Table2[Sharpe Ratio Z-Score])</f>
        <v>186</v>
      </c>
      <c r="AV369">
        <f>(Table2[[#This Row],[Rank 1Y]]+Table2[[#This Row],[Rank 6M]]+Table2[[#This Row],[Rank Sharpe]])/3</f>
        <v>375.66666666666669</v>
      </c>
    </row>
    <row r="370" spans="1:48" x14ac:dyDescent="0.3">
      <c r="A370" t="s">
        <v>683</v>
      </c>
      <c r="B370" t="s">
        <v>684</v>
      </c>
      <c r="C370" t="s">
        <v>3142</v>
      </c>
      <c r="D370" t="s">
        <v>500</v>
      </c>
      <c r="E370">
        <v>26145.789508529899</v>
      </c>
      <c r="F370">
        <v>2897.1</v>
      </c>
      <c r="G370">
        <v>-26.697515606833498</v>
      </c>
      <c r="H370">
        <f>(Table2[[#This Row],[1Y Return vs Nifty]]-AVERAGE(Table2[1Y Return vs Nifty]))/_xlfn.STDEV.P(Table2[1Y Return vs Nifty])</f>
        <v>-0.86042785309715963</v>
      </c>
      <c r="I370">
        <v>1.6504580573049901</v>
      </c>
      <c r="J370">
        <f>(Table2[[#This Row],[1M Return vs Nifty]]-AVERAGE(Table2[1M Return vs Nifty]))/_xlfn.STDEV.P(Table2[1M Return vs Nifty])</f>
        <v>-0.19062850792395566</v>
      </c>
      <c r="K370">
        <v>9.4126855764057602</v>
      </c>
      <c r="L370">
        <f>(Table2[[#This Row],[6M Return vs Nifty]]-AVERAGE(Table2[6M Return vs Nifty]))/_xlfn.STDEV.P(Table2[6M Return vs Nifty])</f>
        <v>0.11966320908526609</v>
      </c>
      <c r="M370">
        <v>4.4659173876141596</v>
      </c>
      <c r="N370">
        <f>(Table2[[#This Row],[1W Return vs Nifty]]-AVERAGE(Table2[1W Return vs Nifty]))/_xlfn.STDEV.P(Table2[1W Return vs Nifty])</f>
        <v>0.11732531356165142</v>
      </c>
      <c r="O370">
        <v>2824.26</v>
      </c>
      <c r="P370">
        <v>2767.9595686385101</v>
      </c>
      <c r="Q370">
        <v>2618.1548637619699</v>
      </c>
      <c r="R370">
        <v>61.339245059212303</v>
      </c>
      <c r="S370" s="1">
        <f>(Table2[[#This Row],[Close Price]]-Table2[[#This Row],[20D EMA]])/Table2[[#This Row],[20D EMA]]</f>
        <v>2.579082662361103E-2</v>
      </c>
      <c r="T370" s="1">
        <f>(Table2[[#This Row],[Close Price]]-Table2[[#This Row],[50D EMA]])/Table2[[#This Row],[50D EMA]]</f>
        <v>4.6655461598743939E-2</v>
      </c>
      <c r="U370" s="1">
        <f>(Table2[[#This Row],[Close Price]]-Table2[[#This Row],[200D EMA]])/Table2[[#This Row],[200D EMA]]</f>
        <v>0.10654264195709945</v>
      </c>
      <c r="V370">
        <v>0.63013821279389104</v>
      </c>
      <c r="W370">
        <v>2880.25</v>
      </c>
      <c r="X370">
        <v>2954</v>
      </c>
      <c r="Y370">
        <v>2733.05</v>
      </c>
      <c r="Z370">
        <v>2969</v>
      </c>
      <c r="AA370">
        <v>2605</v>
      </c>
      <c r="AB370">
        <v>3100</v>
      </c>
      <c r="AC370" s="1">
        <f>(Table2[[#This Row],[Close Price]]/Table2[[#This Row],[Day Low]])-1</f>
        <v>5.850186615745212E-3</v>
      </c>
      <c r="AD370" s="1">
        <f>(Table2[[#This Row],[Day High]]/Table2[[#This Row],[Close Price]])-1</f>
        <v>1.9640329985157523E-2</v>
      </c>
      <c r="AE370" s="1">
        <f>(Table2[[#This Row],[Close Price]]/Table2[[#This Row],[Current Week Low]])-1</f>
        <v>6.0024514736283452E-2</v>
      </c>
      <c r="AF370" s="1">
        <f>(Table2[[#This Row],[Current Week High]]/Table2[[#This Row],[Close Price]])-1</f>
        <v>2.4817921369645557E-2</v>
      </c>
      <c r="AG370" s="1">
        <f>(Table2[[#This Row],[Close Price]]/Table2[[#This Row],[Current Month Low]])-1</f>
        <v>0.11213051823416498</v>
      </c>
      <c r="AH370" s="1">
        <f>(Table2[[#This Row],[Current Month High]]/Table2[[#This Row],[Close Price]])-1</f>
        <v>7.0035552794173617E-2</v>
      </c>
      <c r="AI370">
        <v>34.479306893099903</v>
      </c>
      <c r="AJ370">
        <v>43.066666666666599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0.16</v>
      </c>
      <c r="AM370" t="s">
        <v>3188</v>
      </c>
      <c r="AN370">
        <v>4.24</v>
      </c>
      <c r="AO370" t="s">
        <v>3188</v>
      </c>
      <c r="AP370">
        <v>9.4542841256072999E-2</v>
      </c>
      <c r="AQ370">
        <f>(Table2[[#This Row],[Sharpe Ratio]]-AVERAGE(Table2[Sharpe Ratio]))/_xlfn.STDEV.P(Table2[Sharpe Ratio])</f>
        <v>0.39826901105519552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-0.41579882731900231</v>
      </c>
      <c r="AS370">
        <f>_xlfn.RANK.AVG(Table2[[#This Row],[1Y Return vs Nifty Z-Score]],Table2[1Y Return vs Nifty Z-Score])</f>
        <v>624</v>
      </c>
      <c r="AT370">
        <f>_xlfn.RANK.AVG(Table2[[#This Row],[6M Return vs Nifty Z-Score]],Table2[6M Return vs Nifty Z-Score])</f>
        <v>259</v>
      </c>
      <c r="AU370">
        <f>_xlfn.RANK.AVG(Table2[[#This Row],[Sharpe Ratio Z-Score]],Table2[Sharpe Ratio Z-Score])</f>
        <v>246</v>
      </c>
      <c r="AV370">
        <f>(Table2[[#This Row],[Rank 1Y]]+Table2[[#This Row],[Rank 6M]]+Table2[[#This Row],[Rank Sharpe]])/3</f>
        <v>376.33333333333331</v>
      </c>
    </row>
    <row r="371" spans="1:48" x14ac:dyDescent="0.3">
      <c r="A371" t="s">
        <v>1369</v>
      </c>
      <c r="B371" t="s">
        <v>1370</v>
      </c>
      <c r="C371" t="s">
        <v>3142</v>
      </c>
      <c r="D371" t="s">
        <v>500</v>
      </c>
      <c r="E371">
        <v>8264.9758637489995</v>
      </c>
      <c r="F371">
        <v>250.23</v>
      </c>
      <c r="G371">
        <v>-6.7943210929517903</v>
      </c>
      <c r="H371">
        <f>(Table2[[#This Row],[1Y Return vs Nifty]]-AVERAGE(Table2[1Y Return vs Nifty]))/_xlfn.STDEV.P(Table2[1Y Return vs Nifty])</f>
        <v>-0.47504806764838042</v>
      </c>
      <c r="I371">
        <v>-1.7618286685271201</v>
      </c>
      <c r="J371">
        <f>(Table2[[#This Row],[1M Return vs Nifty]]-AVERAGE(Table2[1M Return vs Nifty]))/_xlfn.STDEV.P(Table2[1M Return vs Nifty])</f>
        <v>-0.52676931467639454</v>
      </c>
      <c r="K371">
        <v>10.7111885419635</v>
      </c>
      <c r="L371">
        <f>(Table2[[#This Row],[6M Return vs Nifty]]-AVERAGE(Table2[6M Return vs Nifty]))/_xlfn.STDEV.P(Table2[6M Return vs Nifty])</f>
        <v>0.16210163071732653</v>
      </c>
      <c r="M371">
        <v>-1.60971394323289</v>
      </c>
      <c r="N371">
        <f>(Table2[[#This Row],[1W Return vs Nifty]]-AVERAGE(Table2[1W Return vs Nifty]))/_xlfn.STDEV.P(Table2[1W Return vs Nifty])</f>
        <v>-1.0568580011920248</v>
      </c>
      <c r="O371">
        <v>250.34</v>
      </c>
      <c r="P371">
        <v>256.08778906766997</v>
      </c>
      <c r="Q371">
        <v>244.65730851315999</v>
      </c>
      <c r="R371">
        <v>53.729976289338801</v>
      </c>
      <c r="S371" s="1">
        <f>(Table2[[#This Row],[Close Price]]-Table2[[#This Row],[20D EMA]])/Table2[[#This Row],[20D EMA]]</f>
        <v>-4.3940241271875704E-4</v>
      </c>
      <c r="T371" s="1">
        <f>(Table2[[#This Row],[Close Price]]-Table2[[#This Row],[50D EMA]])/Table2[[#This Row],[50D EMA]]</f>
        <v>-2.2874144405698668E-2</v>
      </c>
      <c r="U371" s="1">
        <f>(Table2[[#This Row],[Close Price]]-Table2[[#This Row],[200D EMA]])/Table2[[#This Row],[200D EMA]]</f>
        <v>2.2777539410968578E-2</v>
      </c>
      <c r="V371">
        <v>0.55057321822419103</v>
      </c>
      <c r="W371">
        <v>243.61</v>
      </c>
      <c r="X371">
        <v>251</v>
      </c>
      <c r="Y371">
        <v>243.61</v>
      </c>
      <c r="Z371">
        <v>253</v>
      </c>
      <c r="AA371">
        <v>238.32</v>
      </c>
      <c r="AB371">
        <v>255</v>
      </c>
      <c r="AC371" s="1">
        <f>(Table2[[#This Row],[Close Price]]/Table2[[#This Row],[Day Low]])-1</f>
        <v>2.7174582324206664E-2</v>
      </c>
      <c r="AD371" s="1">
        <f>(Table2[[#This Row],[Day High]]/Table2[[#This Row],[Close Price]])-1</f>
        <v>3.0771690045159339E-3</v>
      </c>
      <c r="AE371" s="1">
        <f>(Table2[[#This Row],[Close Price]]/Table2[[#This Row],[Current Week Low]])-1</f>
        <v>2.7174582324206664E-2</v>
      </c>
      <c r="AF371" s="1">
        <f>(Table2[[#This Row],[Current Week High]]/Table2[[#This Row],[Close Price]])-1</f>
        <v>1.1069815769492175E-2</v>
      </c>
      <c r="AG371" s="1">
        <f>(Table2[[#This Row],[Close Price]]/Table2[[#This Row],[Current Month Low]])-1</f>
        <v>4.997482376636464E-2</v>
      </c>
      <c r="AH371" s="1">
        <f>(Table2[[#This Row],[Current Month High]]/Table2[[#This Row],[Close Price]])-1</f>
        <v>1.9062462534468416E-2</v>
      </c>
      <c r="AI371">
        <v>18.930583862846198</v>
      </c>
      <c r="AJ371">
        <v>24.1220238095238</v>
      </c>
      <c r="AK371" t="str">
        <f>IF(AND(Table2[[#This Row],[20D EMA]]&gt;Table2[[#This Row],[50D EMA]],Table2[[#This Row],[50D EMA]]&gt;Table2[[#This Row],[200D EMA]]),"Uptrend","Downtrend/NoTrend")</f>
        <v>Downtrend/NoTrend</v>
      </c>
      <c r="AL371">
        <v>-0.16</v>
      </c>
      <c r="AM371" t="s">
        <v>3189</v>
      </c>
      <c r="AN371">
        <v>0.71</v>
      </c>
      <c r="AO371" t="s">
        <v>3188</v>
      </c>
      <c r="AP371">
        <v>4.1530533650894999E-2</v>
      </c>
      <c r="AQ371">
        <f>(Table2[[#This Row],[Sharpe Ratio]]-AVERAGE(Table2[Sharpe Ratio]))/_xlfn.STDEV.P(Table2[Sharpe Ratio])</f>
        <v>-0.21666114167905154</v>
      </c>
      <c r="AR3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1">
        <f>_xlfn.RANK.AVG(Table2[[#This Row],[1Y Return vs Nifty Z-Score]],Table2[1Y Return vs Nifty Z-Score])</f>
        <v>477</v>
      </c>
      <c r="AT371">
        <f>_xlfn.RANK.AVG(Table2[[#This Row],[6M Return vs Nifty Z-Score]],Table2[6M Return vs Nifty Z-Score])</f>
        <v>244</v>
      </c>
      <c r="AU371">
        <f>_xlfn.RANK.AVG(Table2[[#This Row],[Sharpe Ratio Z-Score]],Table2[Sharpe Ratio Z-Score])</f>
        <v>408</v>
      </c>
      <c r="AV371">
        <f>(Table2[[#This Row],[Rank 1Y]]+Table2[[#This Row],[Rank 6M]]+Table2[[#This Row],[Rank Sharpe]])/3</f>
        <v>376.33333333333331</v>
      </c>
    </row>
    <row r="372" spans="1:48" x14ac:dyDescent="0.3">
      <c r="A372" t="s">
        <v>872</v>
      </c>
      <c r="B372" t="s">
        <v>873</v>
      </c>
      <c r="C372" t="s">
        <v>3150</v>
      </c>
      <c r="D372" t="s">
        <v>269</v>
      </c>
      <c r="E372">
        <v>17372.694599999999</v>
      </c>
      <c r="F372">
        <v>16262</v>
      </c>
      <c r="G372">
        <v>2.4263292556719498</v>
      </c>
      <c r="H372">
        <f>(Table2[[#This Row],[1Y Return vs Nifty]]-AVERAGE(Table2[1Y Return vs Nifty]))/_xlfn.STDEV.P(Table2[1Y Return vs Nifty])</f>
        <v>-0.2965112880086882</v>
      </c>
      <c r="I372">
        <v>3.9659705415217901</v>
      </c>
      <c r="J372">
        <f>(Table2[[#This Row],[1M Return vs Nifty]]-AVERAGE(Table2[1M Return vs Nifty]))/_xlfn.STDEV.P(Table2[1M Return vs Nifty])</f>
        <v>3.7470212092069861E-2</v>
      </c>
      <c r="K372">
        <v>-2.6232217753014102</v>
      </c>
      <c r="L372">
        <f>(Table2[[#This Row],[6M Return vs Nifty]]-AVERAGE(Table2[6M Return vs Nifty]))/_xlfn.STDEV.P(Table2[6M Return vs Nifty])</f>
        <v>-0.27370124557100006</v>
      </c>
      <c r="M372">
        <v>6.2747242682595497</v>
      </c>
      <c r="N372">
        <f>(Table2[[#This Row],[1W Return vs Nifty]]-AVERAGE(Table2[1W Return vs Nifty]))/_xlfn.STDEV.P(Table2[1W Return vs Nifty])</f>
        <v>0.46689735689518863</v>
      </c>
      <c r="O372" t="e">
        <v>#N/A</v>
      </c>
      <c r="P372">
        <v>16088.2425384462</v>
      </c>
      <c r="Q372">
        <v>15653.444552307799</v>
      </c>
      <c r="R372">
        <v>67.444861031077195</v>
      </c>
      <c r="S372" s="1" t="e">
        <f>(Table2[[#This Row],[Close Price]]-Table2[[#This Row],[20D EMA]])/Table2[[#This Row],[20D EMA]]</f>
        <v>#N/A</v>
      </c>
      <c r="T372" s="1">
        <f>(Table2[[#This Row],[Close Price]]-Table2[[#This Row],[50D EMA]])/Table2[[#This Row],[50D EMA]]</f>
        <v>1.080027611086606E-2</v>
      </c>
      <c r="U372" s="1">
        <f>(Table2[[#This Row],[Close Price]]-Table2[[#This Row],[200D EMA]])/Table2[[#This Row],[200D EMA]]</f>
        <v>3.8876775374176727E-2</v>
      </c>
      <c r="V372">
        <v>1.01082077006872</v>
      </c>
      <c r="W372" t="e">
        <v>#N/A</v>
      </c>
      <c r="X372" t="e">
        <v>#N/A</v>
      </c>
      <c r="Y372" t="e">
        <v>#N/A</v>
      </c>
      <c r="Z372" t="e">
        <v>#N/A</v>
      </c>
      <c r="AA372" t="e">
        <v>#N/A</v>
      </c>
      <c r="AB372" t="e">
        <v>#N/A</v>
      </c>
      <c r="AC372" s="1" t="e">
        <f>(Table2[[#This Row],[Close Price]]/Table2[[#This Row],[Day Low]])-1</f>
        <v>#N/A</v>
      </c>
      <c r="AD372" s="1" t="e">
        <f>(Table2[[#This Row],[Day High]]/Table2[[#This Row],[Close Price]])-1</f>
        <v>#N/A</v>
      </c>
      <c r="AE372" s="1" t="e">
        <f>(Table2[[#This Row],[Close Price]]/Table2[[#This Row],[Current Week Low]])-1</f>
        <v>#N/A</v>
      </c>
      <c r="AF372" s="1" t="e">
        <f>(Table2[[#This Row],[Current Week High]]/Table2[[#This Row],[Close Price]])-1</f>
        <v>#N/A</v>
      </c>
      <c r="AG372" s="1" t="e">
        <f>(Table2[[#This Row],[Close Price]]/Table2[[#This Row],[Current Month Low]])-1</f>
        <v>#N/A</v>
      </c>
      <c r="AH372" s="1" t="e">
        <f>(Table2[[#This Row],[Current Month High]]/Table2[[#This Row],[Close Price]])-1</f>
        <v>#N/A</v>
      </c>
      <c r="AI372">
        <v>18.066351002336699</v>
      </c>
      <c r="AJ372">
        <v>25.244527964757101</v>
      </c>
      <c r="AK372" t="e">
        <f>IF(AND(Table2[[#This Row],[20D EMA]]&gt;Table2[[#This Row],[50D EMA]],Table2[[#This Row],[50D EMA]]&gt;Table2[[#This Row],[200D EMA]]),"Uptrend","Downtrend/NoTrend")</f>
        <v>#N/A</v>
      </c>
      <c r="AL372" t="e">
        <v>#N/A</v>
      </c>
      <c r="AM372" t="e">
        <v>#N/A</v>
      </c>
      <c r="AN372" t="e">
        <v>#N/A</v>
      </c>
      <c r="AO372" t="e">
        <v>#N/A</v>
      </c>
      <c r="AP372">
        <v>6.7923633728883007E-2</v>
      </c>
      <c r="AQ372">
        <f>(Table2[[#This Row],[Sharpe Ratio]]-AVERAGE(Table2[Sharpe Ratio]))/_xlfn.STDEV.P(Table2[Sharpe Ratio])</f>
        <v>8.9492538386408763E-2</v>
      </c>
      <c r="AR372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372">
        <f>_xlfn.RANK.AVG(Table2[[#This Row],[1Y Return vs Nifty Z-Score]],Table2[1Y Return vs Nifty Z-Score])</f>
        <v>408</v>
      </c>
      <c r="AT372">
        <f>_xlfn.RANK.AVG(Table2[[#This Row],[6M Return vs Nifty Z-Score]],Table2[6M Return vs Nifty Z-Score])</f>
        <v>393</v>
      </c>
      <c r="AU372">
        <f>_xlfn.RANK.AVG(Table2[[#This Row],[Sharpe Ratio Z-Score]],Table2[Sharpe Ratio Z-Score])</f>
        <v>329</v>
      </c>
      <c r="AV372">
        <f>(Table2[[#This Row],[Rank 1Y]]+Table2[[#This Row],[Rank 6M]]+Table2[[#This Row],[Rank Sharpe]])/3</f>
        <v>376.66666666666669</v>
      </c>
    </row>
    <row r="373" spans="1:48" x14ac:dyDescent="0.3">
      <c r="A373" t="s">
        <v>2052</v>
      </c>
      <c r="B373" t="s">
        <v>2053</v>
      </c>
      <c r="C373" t="s">
        <v>3150</v>
      </c>
      <c r="D373" t="s">
        <v>117</v>
      </c>
      <c r="E373">
        <v>3188.1044489999999</v>
      </c>
      <c r="F373">
        <v>553.45000000000005</v>
      </c>
      <c r="G373">
        <v>-15.411027992547</v>
      </c>
      <c r="H373">
        <f>(Table2[[#This Row],[1Y Return vs Nifty]]-AVERAGE(Table2[1Y Return vs Nifty]))/_xlfn.STDEV.P(Table2[1Y Return vs Nifty])</f>
        <v>-0.6418908653673574</v>
      </c>
      <c r="I373">
        <v>-8.6094273492337603</v>
      </c>
      <c r="J373">
        <f>(Table2[[#This Row],[1M Return vs Nifty]]-AVERAGE(Table2[1M Return vs Nifty]))/_xlfn.STDEV.P(Table2[1M Return vs Nifty])</f>
        <v>-1.2013191194816653</v>
      </c>
      <c r="K373">
        <v>4.5849881411512996</v>
      </c>
      <c r="L373">
        <f>(Table2[[#This Row],[6M Return vs Nifty]]-AVERAGE(Table2[6M Return vs Nifty]))/_xlfn.STDEV.P(Table2[6M Return vs Nifty])</f>
        <v>-3.8118378407177141E-2</v>
      </c>
      <c r="M373">
        <v>-1.89963361587809</v>
      </c>
      <c r="N373">
        <f>(Table2[[#This Row],[1W Return vs Nifty]]-AVERAGE(Table2[1W Return vs Nifty]))/_xlfn.STDEV.P(Table2[1W Return vs Nifty])</f>
        <v>-1.1128882017919977</v>
      </c>
      <c r="O373">
        <v>592.48</v>
      </c>
      <c r="P373">
        <v>610.16574843903095</v>
      </c>
      <c r="Q373">
        <v>589.54649456670495</v>
      </c>
      <c r="R373">
        <v>28.604948917025101</v>
      </c>
      <c r="S373" s="1">
        <f>(Table2[[#This Row],[Close Price]]-Table2[[#This Row],[20D EMA]])/Table2[[#This Row],[20D EMA]]</f>
        <v>-6.587564137186061E-2</v>
      </c>
      <c r="T373" s="1">
        <f>(Table2[[#This Row],[Close Price]]-Table2[[#This Row],[50D EMA]])/Table2[[#This Row],[50D EMA]]</f>
        <v>-9.2951380152237542E-2</v>
      </c>
      <c r="U373" s="1">
        <f>(Table2[[#This Row],[Close Price]]-Table2[[#This Row],[200D EMA]])/Table2[[#This Row],[200D EMA]]</f>
        <v>-6.1227562031785983E-2</v>
      </c>
      <c r="V373">
        <v>0.66610005697750996</v>
      </c>
      <c r="W373">
        <v>552</v>
      </c>
      <c r="X373">
        <v>573.70000000000005</v>
      </c>
      <c r="Y373">
        <v>533.1</v>
      </c>
      <c r="Z373">
        <v>588.29999999999995</v>
      </c>
      <c r="AA373">
        <v>533.1</v>
      </c>
      <c r="AB373">
        <v>684.9</v>
      </c>
      <c r="AC373" s="1">
        <f>(Table2[[#This Row],[Close Price]]/Table2[[#This Row],[Day Low]])-1</f>
        <v>2.6268115942029713E-3</v>
      </c>
      <c r="AD373" s="1">
        <f>(Table2[[#This Row],[Day High]]/Table2[[#This Row],[Close Price]])-1</f>
        <v>3.658867106333008E-2</v>
      </c>
      <c r="AE373" s="1">
        <f>(Table2[[#This Row],[Close Price]]/Table2[[#This Row],[Current Week Low]])-1</f>
        <v>3.8172950665916305E-2</v>
      </c>
      <c r="AF373" s="1">
        <f>(Table2[[#This Row],[Current Week High]]/Table2[[#This Row],[Close Price]])-1</f>
        <v>6.2968651188002323E-2</v>
      </c>
      <c r="AG373" s="1">
        <f>(Table2[[#This Row],[Close Price]]/Table2[[#This Row],[Current Month Low]])-1</f>
        <v>3.8172950665916305E-2</v>
      </c>
      <c r="AH373" s="1">
        <f>(Table2[[#This Row],[Current Month High]]/Table2[[#This Row],[Close Price]])-1</f>
        <v>0.23751016351973964</v>
      </c>
      <c r="AI373">
        <v>31.8637636642876</v>
      </c>
      <c r="AJ373">
        <v>20.315217391304301</v>
      </c>
      <c r="AK373" t="str">
        <f>IF(AND(Table2[[#This Row],[20D EMA]]&gt;Table2[[#This Row],[50D EMA]],Table2[[#This Row],[50D EMA]]&gt;Table2[[#This Row],[200D EMA]]),"Uptrend","Downtrend/NoTrend")</f>
        <v>Downtrend/NoTrend</v>
      </c>
      <c r="AL373">
        <v>-0.02</v>
      </c>
      <c r="AM373" t="s">
        <v>3189</v>
      </c>
      <c r="AN373">
        <v>-9.1999999999999993</v>
      </c>
      <c r="AO373" t="s">
        <v>3189</v>
      </c>
      <c r="AP373">
        <v>8.4832929605824003E-2</v>
      </c>
      <c r="AQ373">
        <f>(Table2[[#This Row],[Sharpe Ratio]]-AVERAGE(Table2[Sharpe Ratio]))/_xlfn.STDEV.P(Table2[Sharpe Ratio])</f>
        <v>0.28563634660690335</v>
      </c>
      <c r="AR3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3">
        <f>_xlfn.RANK.AVG(Table2[[#This Row],[1Y Return vs Nifty Z-Score]],Table2[1Y Return vs Nifty Z-Score])</f>
        <v>544</v>
      </c>
      <c r="AT373">
        <f>_xlfn.RANK.AVG(Table2[[#This Row],[6M Return vs Nifty Z-Score]],Table2[6M Return vs Nifty Z-Score])</f>
        <v>309</v>
      </c>
      <c r="AU373">
        <f>_xlfn.RANK.AVG(Table2[[#This Row],[Sharpe Ratio Z-Score]],Table2[Sharpe Ratio Z-Score])</f>
        <v>277</v>
      </c>
      <c r="AV373">
        <f>(Table2[[#This Row],[Rank 1Y]]+Table2[[#This Row],[Rank 6M]]+Table2[[#This Row],[Rank Sharpe]])/3</f>
        <v>376.66666666666669</v>
      </c>
    </row>
    <row r="374" spans="1:48" x14ac:dyDescent="0.3">
      <c r="A374" t="s">
        <v>486</v>
      </c>
      <c r="B374" t="s">
        <v>487</v>
      </c>
      <c r="C374" t="s">
        <v>3146</v>
      </c>
      <c r="D374" t="s">
        <v>488</v>
      </c>
      <c r="E374">
        <v>43732.352460839997</v>
      </c>
      <c r="F374">
        <v>365.15</v>
      </c>
      <c r="G374">
        <v>33.652025552904597</v>
      </c>
      <c r="H374">
        <f>(Table2[[#This Row],[1Y Return vs Nifty]]-AVERAGE(Table2[1Y Return vs Nifty]))/_xlfn.STDEV.P(Table2[1Y Return vs Nifty])</f>
        <v>0.30810281708500331</v>
      </c>
      <c r="I374">
        <v>13.7718943225853</v>
      </c>
      <c r="J374">
        <f>(Table2[[#This Row],[1M Return vs Nifty]]-AVERAGE(Table2[1M Return vs Nifty]))/_xlfn.STDEV.P(Table2[1M Return vs Nifty])</f>
        <v>1.0034415373522059</v>
      </c>
      <c r="K374">
        <v>6.1866979720599602</v>
      </c>
      <c r="L374">
        <f>(Table2[[#This Row],[6M Return vs Nifty]]-AVERAGE(Table2[6M Return vs Nifty]))/_xlfn.STDEV.P(Table2[6M Return vs Nifty])</f>
        <v>1.4229624592663052E-2</v>
      </c>
      <c r="M374">
        <v>11.0827559482473</v>
      </c>
      <c r="N374">
        <f>(Table2[[#This Row],[1W Return vs Nifty]]-AVERAGE(Table2[1W Return vs Nifty]))/_xlfn.STDEV.P(Table2[1W Return vs Nifty])</f>
        <v>1.3961029436110006</v>
      </c>
      <c r="O374">
        <v>340.73</v>
      </c>
      <c r="P374">
        <v>341.29303624082701</v>
      </c>
      <c r="Q374">
        <v>325.10869793065598</v>
      </c>
      <c r="R374">
        <v>74.8343574944398</v>
      </c>
      <c r="S374" s="1">
        <f>(Table2[[#This Row],[Close Price]]-Table2[[#This Row],[20D EMA]])/Table2[[#This Row],[20D EMA]]</f>
        <v>7.1669650456372955E-2</v>
      </c>
      <c r="T374" s="1">
        <f>(Table2[[#This Row],[Close Price]]-Table2[[#This Row],[50D EMA]])/Table2[[#This Row],[50D EMA]]</f>
        <v>6.9901700960399188E-2</v>
      </c>
      <c r="U374" s="1">
        <f>(Table2[[#This Row],[Close Price]]-Table2[[#This Row],[200D EMA]])/Table2[[#This Row],[200D EMA]]</f>
        <v>0.12316281392718875</v>
      </c>
      <c r="V374">
        <v>0.62663205478985895</v>
      </c>
      <c r="W374">
        <v>361.35</v>
      </c>
      <c r="X374">
        <v>368.3</v>
      </c>
      <c r="Y374">
        <v>333.55</v>
      </c>
      <c r="Z374">
        <v>368.3</v>
      </c>
      <c r="AA374">
        <v>306.10000000000002</v>
      </c>
      <c r="AB374">
        <v>368.3</v>
      </c>
      <c r="AC374" s="1">
        <f>(Table2[[#This Row],[Close Price]]/Table2[[#This Row],[Day Low]])-1</f>
        <v>1.051612010516112E-2</v>
      </c>
      <c r="AD374" s="1">
        <f>(Table2[[#This Row],[Day High]]/Table2[[#This Row],[Close Price]])-1</f>
        <v>8.6265918115844276E-3</v>
      </c>
      <c r="AE374" s="1">
        <f>(Table2[[#This Row],[Close Price]]/Table2[[#This Row],[Current Week Low]])-1</f>
        <v>9.4738420026982295E-2</v>
      </c>
      <c r="AF374" s="1">
        <f>(Table2[[#This Row],[Current Week High]]/Table2[[#This Row],[Close Price]])-1</f>
        <v>8.6265918115844276E-3</v>
      </c>
      <c r="AG374" s="1">
        <f>(Table2[[#This Row],[Close Price]]/Table2[[#This Row],[Current Month Low]])-1</f>
        <v>0.19291081345965355</v>
      </c>
      <c r="AH374" s="1">
        <f>(Table2[[#This Row],[Current Month High]]/Table2[[#This Row],[Close Price]])-1</f>
        <v>8.6265918115844276E-3</v>
      </c>
      <c r="AI374">
        <v>8.3938107627002694</v>
      </c>
      <c r="AJ374">
        <v>56.582332761578002</v>
      </c>
      <c r="AK374" t="str">
        <f>IF(AND(Table2[[#This Row],[20D EMA]]&gt;Table2[[#This Row],[50D EMA]],Table2[[#This Row],[50D EMA]]&gt;Table2[[#This Row],[200D EMA]]),"Uptrend","Downtrend/NoTrend")</f>
        <v>Downtrend/NoTrend</v>
      </c>
      <c r="AL374">
        <v>-0.01</v>
      </c>
      <c r="AM374" t="s">
        <v>3189</v>
      </c>
      <c r="AN374">
        <v>4.72</v>
      </c>
      <c r="AO374" t="s">
        <v>3188</v>
      </c>
      <c r="AP374">
        <v>-2.8458100577556999E-2</v>
      </c>
      <c r="AQ374">
        <f>(Table2[[#This Row],[Sharpe Ratio]]-AVERAGE(Table2[Sharpe Ratio]))/_xlfn.STDEV.P(Table2[Sharpe Ratio])</f>
        <v>-1.0285126433397633</v>
      </c>
      <c r="AR3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4">
        <f>_xlfn.RANK.AVG(Table2[[#This Row],[1Y Return vs Nifty Z-Score]],Table2[1Y Return vs Nifty Z-Score])</f>
        <v>215</v>
      </c>
      <c r="AT374">
        <f>_xlfn.RANK.AVG(Table2[[#This Row],[6M Return vs Nifty Z-Score]],Table2[6M Return vs Nifty Z-Score])</f>
        <v>291</v>
      </c>
      <c r="AU374">
        <f>_xlfn.RANK.AVG(Table2[[#This Row],[Sharpe Ratio Z-Score]],Table2[Sharpe Ratio Z-Score])</f>
        <v>625</v>
      </c>
      <c r="AV374">
        <f>(Table2[[#This Row],[Rank 1Y]]+Table2[[#This Row],[Rank 6M]]+Table2[[#This Row],[Rank Sharpe]])/3</f>
        <v>377</v>
      </c>
    </row>
    <row r="375" spans="1:48" x14ac:dyDescent="0.3">
      <c r="A375" t="s">
        <v>1711</v>
      </c>
      <c r="B375" t="s">
        <v>1712</v>
      </c>
      <c r="C375" t="s">
        <v>3153</v>
      </c>
      <c r="D375" t="s">
        <v>88</v>
      </c>
      <c r="E375">
        <v>5065.9840000000004</v>
      </c>
      <c r="F375">
        <v>719.6</v>
      </c>
      <c r="G375">
        <v>49.0316700496073</v>
      </c>
      <c r="H375">
        <f>(Table2[[#This Row],[1Y Return vs Nifty]]-AVERAGE(Table2[1Y Return vs Nifty]))/_xlfn.STDEV.P(Table2[1Y Return vs Nifty])</f>
        <v>0.60589441492543694</v>
      </c>
      <c r="I375">
        <v>15.085477194732499</v>
      </c>
      <c r="J375">
        <f>(Table2[[#This Row],[1M Return vs Nifty]]-AVERAGE(Table2[1M Return vs Nifty]))/_xlfn.STDEV.P(Table2[1M Return vs Nifty])</f>
        <v>1.1328412161766959</v>
      </c>
      <c r="K375">
        <v>-27.093475663227199</v>
      </c>
      <c r="L375">
        <f>(Table2[[#This Row],[6M Return vs Nifty]]-AVERAGE(Table2[6M Return vs Nifty]))/_xlfn.STDEV.P(Table2[6M Return vs Nifty])</f>
        <v>-1.0734521737433569</v>
      </c>
      <c r="M375">
        <v>17.456632162586999</v>
      </c>
      <c r="N375">
        <f>(Table2[[#This Row],[1W Return vs Nifty]]-AVERAGE(Table2[1W Return vs Nifty]))/_xlfn.STDEV.P(Table2[1W Return vs Nifty])</f>
        <v>2.6279253985359583</v>
      </c>
      <c r="O375">
        <v>661.2</v>
      </c>
      <c r="P375">
        <v>681.65651192986195</v>
      </c>
      <c r="Q375">
        <v>737.43669407992002</v>
      </c>
      <c r="R375">
        <v>74.9113033000949</v>
      </c>
      <c r="S375" s="1">
        <f>(Table2[[#This Row],[Close Price]]-Table2[[#This Row],[20D EMA]])/Table2[[#This Row],[20D EMA]]</f>
        <v>8.832425892316996E-2</v>
      </c>
      <c r="T375" s="1">
        <f>(Table2[[#This Row],[Close Price]]-Table2[[#This Row],[50D EMA]])/Table2[[#This Row],[50D EMA]]</f>
        <v>5.5663647901954195E-2</v>
      </c>
      <c r="U375" s="1">
        <f>(Table2[[#This Row],[Close Price]]-Table2[[#This Row],[200D EMA]])/Table2[[#This Row],[200D EMA]]</f>
        <v>-2.4187424118044951E-2</v>
      </c>
      <c r="V375">
        <v>1.28028584323738</v>
      </c>
      <c r="W375">
        <v>707.1</v>
      </c>
      <c r="X375">
        <v>729.75</v>
      </c>
      <c r="Y375">
        <v>636.29999999999995</v>
      </c>
      <c r="Z375">
        <v>745.05</v>
      </c>
      <c r="AA375">
        <v>557.75</v>
      </c>
      <c r="AB375">
        <v>745.05</v>
      </c>
      <c r="AC375" s="1">
        <f>(Table2[[#This Row],[Close Price]]/Table2[[#This Row],[Day Low]])-1</f>
        <v>1.7677839060953104E-2</v>
      </c>
      <c r="AD375" s="1">
        <f>(Table2[[#This Row],[Day High]]/Table2[[#This Row],[Close Price]])-1</f>
        <v>1.4105058365758705E-2</v>
      </c>
      <c r="AE375" s="1">
        <f>(Table2[[#This Row],[Close Price]]/Table2[[#This Row],[Current Week Low]])-1</f>
        <v>0.13091309130913098</v>
      </c>
      <c r="AF375" s="1">
        <f>(Table2[[#This Row],[Current Week High]]/Table2[[#This Row],[Close Price]])-1</f>
        <v>3.5366870483601875E-2</v>
      </c>
      <c r="AG375" s="1">
        <f>(Table2[[#This Row],[Close Price]]/Table2[[#This Row],[Current Month Low]])-1</f>
        <v>0.29018377409233542</v>
      </c>
      <c r="AH375" s="1">
        <f>(Table2[[#This Row],[Current Month High]]/Table2[[#This Row],[Close Price]])-1</f>
        <v>3.5366870483601875E-2</v>
      </c>
      <c r="AI375">
        <v>61.895497498610297</v>
      </c>
      <c r="AJ375">
        <v>72.441888329738703</v>
      </c>
      <c r="AK375" t="str">
        <f>IF(AND(Table2[[#This Row],[20D EMA]]&gt;Table2[[#This Row],[50D EMA]],Table2[[#This Row],[50D EMA]]&gt;Table2[[#This Row],[200D EMA]]),"Uptrend","Downtrend/NoTrend")</f>
        <v>Downtrend/NoTrend</v>
      </c>
      <c r="AL375">
        <v>-0.05</v>
      </c>
      <c r="AM375" t="s">
        <v>3189</v>
      </c>
      <c r="AN375">
        <v>18.850000000000001</v>
      </c>
      <c r="AO375" t="s">
        <v>3188</v>
      </c>
      <c r="AP375">
        <v>7.5355827131481007E-2</v>
      </c>
      <c r="AQ375">
        <f>(Table2[[#This Row],[Sharpe Ratio]]-AVERAGE(Table2[Sharpe Ratio]))/_xlfn.STDEV.P(Table2[Sharpe Ratio])</f>
        <v>0.17570421319687574</v>
      </c>
      <c r="AR3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5">
        <f>_xlfn.RANK.AVG(Table2[[#This Row],[1Y Return vs Nifty Z-Score]],Table2[1Y Return vs Nifty Z-Score])</f>
        <v>144</v>
      </c>
      <c r="AT375">
        <f>_xlfn.RANK.AVG(Table2[[#This Row],[6M Return vs Nifty Z-Score]],Table2[6M Return vs Nifty Z-Score])</f>
        <v>685</v>
      </c>
      <c r="AU375">
        <f>_xlfn.RANK.AVG(Table2[[#This Row],[Sharpe Ratio Z-Score]],Table2[Sharpe Ratio Z-Score])</f>
        <v>302</v>
      </c>
      <c r="AV375">
        <f>(Table2[[#This Row],[Rank 1Y]]+Table2[[#This Row],[Rank 6M]]+Table2[[#This Row],[Rank Sharpe]])/3</f>
        <v>377</v>
      </c>
    </row>
    <row r="376" spans="1:48" x14ac:dyDescent="0.3">
      <c r="A376" t="s">
        <v>1629</v>
      </c>
      <c r="B376" t="s">
        <v>1630</v>
      </c>
      <c r="C376" t="s">
        <v>3156</v>
      </c>
      <c r="D376" t="s">
        <v>266</v>
      </c>
      <c r="E376">
        <v>5760.32</v>
      </c>
      <c r="F376">
        <v>601.6</v>
      </c>
      <c r="G376">
        <v>-8.2151989375520795</v>
      </c>
      <c r="H376">
        <f>(Table2[[#This Row],[1Y Return vs Nifty]]-AVERAGE(Table2[1Y Return vs Nifty]))/_xlfn.STDEV.P(Table2[1Y Return vs Nifty])</f>
        <v>-0.50256011344178653</v>
      </c>
      <c r="I376">
        <v>8.8389795672765707</v>
      </c>
      <c r="J376">
        <f>(Table2[[#This Row],[1M Return vs Nifty]]-AVERAGE(Table2[1M Return vs Nifty]))/_xlfn.STDEV.P(Table2[1M Return vs Nifty])</f>
        <v>0.51750524925023422</v>
      </c>
      <c r="K376">
        <v>11.7027855058236</v>
      </c>
      <c r="L376">
        <f>(Table2[[#This Row],[6M Return vs Nifty]]-AVERAGE(Table2[6M Return vs Nifty]))/_xlfn.STDEV.P(Table2[6M Return vs Nifty])</f>
        <v>0.19450957367746502</v>
      </c>
      <c r="M376">
        <v>6.29886166341561</v>
      </c>
      <c r="N376">
        <f>(Table2[[#This Row],[1W Return vs Nifty]]-AVERAGE(Table2[1W Return vs Nifty]))/_xlfn.STDEV.P(Table2[1W Return vs Nifty])</f>
        <v>0.47156217691314567</v>
      </c>
      <c r="O376">
        <v>586.95000000000005</v>
      </c>
      <c r="P376">
        <v>600.381104244281</v>
      </c>
      <c r="Q376">
        <v>582.33545731516801</v>
      </c>
      <c r="R376">
        <v>62.0017930772065</v>
      </c>
      <c r="S376" s="1">
        <f>(Table2[[#This Row],[Close Price]]-Table2[[#This Row],[20D EMA]])/Table2[[#This Row],[20D EMA]]</f>
        <v>2.4959536587443522E-2</v>
      </c>
      <c r="T376" s="1">
        <f>(Table2[[#This Row],[Close Price]]-Table2[[#This Row],[50D EMA]])/Table2[[#This Row],[50D EMA]]</f>
        <v>2.0302033943144847E-3</v>
      </c>
      <c r="U376" s="1">
        <f>(Table2[[#This Row],[Close Price]]-Table2[[#This Row],[200D EMA]])/Table2[[#This Row],[200D EMA]]</f>
        <v>3.3081521042270606E-2</v>
      </c>
      <c r="V376">
        <v>0.61672101130353296</v>
      </c>
      <c r="W376">
        <v>590.9</v>
      </c>
      <c r="X376">
        <v>605.35</v>
      </c>
      <c r="Y376">
        <v>563</v>
      </c>
      <c r="Z376">
        <v>609</v>
      </c>
      <c r="AA376">
        <v>550</v>
      </c>
      <c r="AB376">
        <v>621</v>
      </c>
      <c r="AC376" s="1">
        <f>(Table2[[#This Row],[Close Price]]/Table2[[#This Row],[Day Low]])-1</f>
        <v>1.8107970891859893E-2</v>
      </c>
      <c r="AD376" s="1">
        <f>(Table2[[#This Row],[Day High]]/Table2[[#This Row],[Close Price]])-1</f>
        <v>6.233377659574435E-3</v>
      </c>
      <c r="AE376" s="1">
        <f>(Table2[[#This Row],[Close Price]]/Table2[[#This Row],[Current Week Low]])-1</f>
        <v>6.8561278863232822E-2</v>
      </c>
      <c r="AF376" s="1">
        <f>(Table2[[#This Row],[Current Week High]]/Table2[[#This Row],[Close Price]])-1</f>
        <v>1.2300531914893664E-2</v>
      </c>
      <c r="AG376" s="1">
        <f>(Table2[[#This Row],[Close Price]]/Table2[[#This Row],[Current Month Low]])-1</f>
        <v>9.3818181818181801E-2</v>
      </c>
      <c r="AH376" s="1">
        <f>(Table2[[#This Row],[Current Month High]]/Table2[[#This Row],[Close Price]])-1</f>
        <v>3.2247340425531901E-2</v>
      </c>
      <c r="AI376">
        <v>20.811170212765902</v>
      </c>
      <c r="AJ376">
        <v>38.314748821703603</v>
      </c>
      <c r="AK376" t="str">
        <f>IF(AND(Table2[[#This Row],[20D EMA]]&gt;Table2[[#This Row],[50D EMA]],Table2[[#This Row],[50D EMA]]&gt;Table2[[#This Row],[200D EMA]]),"Uptrend","Downtrend/NoTrend")</f>
        <v>Downtrend/NoTrend</v>
      </c>
      <c r="AL376">
        <v>-0.04</v>
      </c>
      <c r="AM376" t="s">
        <v>3189</v>
      </c>
      <c r="AN376">
        <v>2.65</v>
      </c>
      <c r="AO376" t="s">
        <v>3188</v>
      </c>
      <c r="AP376">
        <v>3.7312732794670997E-2</v>
      </c>
      <c r="AQ376">
        <f>(Table2[[#This Row],[Sharpe Ratio]]-AVERAGE(Table2[Sharpe Ratio]))/_xlfn.STDEV.P(Table2[Sharpe Ratio])</f>
        <v>-0.26558662788948634</v>
      </c>
      <c r="AR3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6">
        <f>_xlfn.RANK.AVG(Table2[[#This Row],[1Y Return vs Nifty Z-Score]],Table2[1Y Return vs Nifty Z-Score])</f>
        <v>486</v>
      </c>
      <c r="AT376">
        <f>_xlfn.RANK.AVG(Table2[[#This Row],[6M Return vs Nifty Z-Score]],Table2[6M Return vs Nifty Z-Score])</f>
        <v>233</v>
      </c>
      <c r="AU376">
        <f>_xlfn.RANK.AVG(Table2[[#This Row],[Sharpe Ratio Z-Score]],Table2[Sharpe Ratio Z-Score])</f>
        <v>415</v>
      </c>
      <c r="AV376">
        <f>(Table2[[#This Row],[Rank 1Y]]+Table2[[#This Row],[Rank 6M]]+Table2[[#This Row],[Rank Sharpe]])/3</f>
        <v>378</v>
      </c>
    </row>
    <row r="377" spans="1:48" x14ac:dyDescent="0.3">
      <c r="A377" t="s">
        <v>1175</v>
      </c>
      <c r="B377" t="s">
        <v>1176</v>
      </c>
      <c r="C377" t="s">
        <v>3154</v>
      </c>
      <c r="D377" t="s">
        <v>505</v>
      </c>
      <c r="E377">
        <v>10452.530135880001</v>
      </c>
      <c r="F377">
        <v>326.2</v>
      </c>
      <c r="G377">
        <v>-3.9550239921673902</v>
      </c>
      <c r="H377">
        <f>(Table2[[#This Row],[1Y Return vs Nifty]]-AVERAGE(Table2[1Y Return vs Nifty]))/_xlfn.STDEV.P(Table2[1Y Return vs Nifty])</f>
        <v>-0.42007158099632735</v>
      </c>
      <c r="I377">
        <v>-0.74899278852461204</v>
      </c>
      <c r="J377">
        <f>(Table2[[#This Row],[1M Return vs Nifty]]-AVERAGE(Table2[1M Return vs Nifty]))/_xlfn.STDEV.P(Table2[1M Return vs Nifty])</f>
        <v>-0.42699590840472873</v>
      </c>
      <c r="K377">
        <v>8.8232229100726691</v>
      </c>
      <c r="L377">
        <f>(Table2[[#This Row],[6M Return vs Nifty]]-AVERAGE(Table2[6M Return vs Nifty]))/_xlfn.STDEV.P(Table2[6M Return vs Nifty])</f>
        <v>0.1003980507962688</v>
      </c>
      <c r="M377">
        <v>7.4970064868746302</v>
      </c>
      <c r="N377">
        <f>(Table2[[#This Row],[1W Return vs Nifty]]-AVERAGE(Table2[1W Return vs Nifty]))/_xlfn.STDEV.P(Table2[1W Return vs Nifty])</f>
        <v>0.70311698722911853</v>
      </c>
      <c r="O377">
        <v>318.95</v>
      </c>
      <c r="P377">
        <v>325.97293277860899</v>
      </c>
      <c r="Q377">
        <v>314.276034594446</v>
      </c>
      <c r="R377">
        <v>66.829120628654707</v>
      </c>
      <c r="S377" s="1">
        <f>(Table2[[#This Row],[Close Price]]-Table2[[#This Row],[20D EMA]])/Table2[[#This Row],[20D EMA]]</f>
        <v>2.2730835554162096E-2</v>
      </c>
      <c r="T377" s="1">
        <f>(Table2[[#This Row],[Close Price]]-Table2[[#This Row],[50D EMA]])/Table2[[#This Row],[50D EMA]]</f>
        <v>6.9658305508823743E-4</v>
      </c>
      <c r="U377" s="1">
        <f>(Table2[[#This Row],[Close Price]]-Table2[[#This Row],[200D EMA]])/Table2[[#This Row],[200D EMA]]</f>
        <v>3.7941058474093112E-2</v>
      </c>
      <c r="V377">
        <v>0.29871803522788898</v>
      </c>
      <c r="W377">
        <v>323.8</v>
      </c>
      <c r="X377">
        <v>336.6</v>
      </c>
      <c r="Y377">
        <v>301.55</v>
      </c>
      <c r="Z377">
        <v>336.6</v>
      </c>
      <c r="AA377">
        <v>297.05</v>
      </c>
      <c r="AB377">
        <v>336.6</v>
      </c>
      <c r="AC377" s="1">
        <f>(Table2[[#This Row],[Close Price]]/Table2[[#This Row],[Day Low]])-1</f>
        <v>7.4119827053735765E-3</v>
      </c>
      <c r="AD377" s="1">
        <f>(Table2[[#This Row],[Day High]]/Table2[[#This Row],[Close Price]])-1</f>
        <v>3.1882280809319541E-2</v>
      </c>
      <c r="AE377" s="1">
        <f>(Table2[[#This Row],[Close Price]]/Table2[[#This Row],[Current Week Low]])-1</f>
        <v>8.1744321008124565E-2</v>
      </c>
      <c r="AF377" s="1">
        <f>(Table2[[#This Row],[Current Week High]]/Table2[[#This Row],[Close Price]])-1</f>
        <v>3.1882280809319541E-2</v>
      </c>
      <c r="AG377" s="1">
        <f>(Table2[[#This Row],[Close Price]]/Table2[[#This Row],[Current Month Low]])-1</f>
        <v>9.8131627672108923E-2</v>
      </c>
      <c r="AH377" s="1">
        <f>(Table2[[#This Row],[Current Month High]]/Table2[[#This Row],[Close Price]])-1</f>
        <v>3.1882280809319541E-2</v>
      </c>
      <c r="AI377">
        <v>22.930717351318201</v>
      </c>
      <c r="AJ377">
        <v>25.7953800470479</v>
      </c>
      <c r="AK377" t="str">
        <f>IF(AND(Table2[[#This Row],[20D EMA]]&gt;Table2[[#This Row],[50D EMA]],Table2[[#This Row],[50D EMA]]&gt;Table2[[#This Row],[200D EMA]]),"Uptrend","Downtrend/NoTrend")</f>
        <v>Downtrend/NoTrend</v>
      </c>
      <c r="AL377">
        <v>7.0000000000000007E-2</v>
      </c>
      <c r="AM377" t="s">
        <v>3188</v>
      </c>
      <c r="AN377">
        <v>3.59</v>
      </c>
      <c r="AO377" t="s">
        <v>3188</v>
      </c>
      <c r="AP377">
        <v>3.6819909564090002E-2</v>
      </c>
      <c r="AQ377">
        <f>(Table2[[#This Row],[Sharpe Ratio]]-AVERAGE(Table2[Sharpe Ratio]))/_xlfn.STDEV.P(Table2[Sharpe Ratio])</f>
        <v>-0.27130326008571531</v>
      </c>
      <c r="AR3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7">
        <f>_xlfn.RANK.AVG(Table2[[#This Row],[1Y Return vs Nifty Z-Score]],Table2[1Y Return vs Nifty Z-Score])</f>
        <v>456</v>
      </c>
      <c r="AT377">
        <f>_xlfn.RANK.AVG(Table2[[#This Row],[6M Return vs Nifty Z-Score]],Table2[6M Return vs Nifty Z-Score])</f>
        <v>263</v>
      </c>
      <c r="AU377">
        <f>_xlfn.RANK.AVG(Table2[[#This Row],[Sharpe Ratio Z-Score]],Table2[Sharpe Ratio Z-Score])</f>
        <v>419</v>
      </c>
      <c r="AV377">
        <f>(Table2[[#This Row],[Rank 1Y]]+Table2[[#This Row],[Rank 6M]]+Table2[[#This Row],[Rank Sharpe]])/3</f>
        <v>379.33333333333331</v>
      </c>
    </row>
    <row r="378" spans="1:48" x14ac:dyDescent="0.3">
      <c r="A378" t="s">
        <v>376</v>
      </c>
      <c r="B378" t="s">
        <v>377</v>
      </c>
      <c r="C378" t="s">
        <v>3153</v>
      </c>
      <c r="D378" t="s">
        <v>94</v>
      </c>
      <c r="E378">
        <v>64536.424530960001</v>
      </c>
      <c r="F378">
        <v>311.55</v>
      </c>
      <c r="G378">
        <v>27.136801726899801</v>
      </c>
      <c r="H378">
        <f>(Table2[[#This Row],[1Y Return vs Nifty]]-AVERAGE(Table2[1Y Return vs Nifty]))/_xlfn.STDEV.P(Table2[1Y Return vs Nifty])</f>
        <v>0.18195042690134247</v>
      </c>
      <c r="I378">
        <v>4.2744208089511204</v>
      </c>
      <c r="J378">
        <f>(Table2[[#This Row],[1M Return vs Nifty]]-AVERAGE(Table2[1M Return vs Nifty]))/_xlfn.STDEV.P(Table2[1M Return vs Nifty])</f>
        <v>6.7855326259583681E-2</v>
      </c>
      <c r="K378">
        <v>-0.16863946137788399</v>
      </c>
      <c r="L378">
        <f>(Table2[[#This Row],[6M Return vs Nifty]]-AVERAGE(Table2[6M Return vs Nifty]))/_xlfn.STDEV.P(Table2[6M Return vs Nifty])</f>
        <v>-0.19347917297516115</v>
      </c>
      <c r="M378">
        <v>2.6702852757653699</v>
      </c>
      <c r="N378">
        <f>(Table2[[#This Row],[1W Return vs Nifty]]-AVERAGE(Table2[1W Return vs Nifty]))/_xlfn.STDEV.P(Table2[1W Return vs Nifty])</f>
        <v>-0.22970055920058011</v>
      </c>
      <c r="O378">
        <v>306.52999999999997</v>
      </c>
      <c r="P378">
        <v>311.559025035182</v>
      </c>
      <c r="Q378">
        <v>285.728339226424</v>
      </c>
      <c r="R378">
        <v>63.022581434731897</v>
      </c>
      <c r="S378" s="1">
        <f>(Table2[[#This Row],[Close Price]]-Table2[[#This Row],[20D EMA]])/Table2[[#This Row],[20D EMA]]</f>
        <v>1.6376863602257655E-2</v>
      </c>
      <c r="T378" s="1">
        <f>(Table2[[#This Row],[Close Price]]-Table2[[#This Row],[50D EMA]])/Table2[[#This Row],[50D EMA]]</f>
        <v>-2.8967336706014845E-5</v>
      </c>
      <c r="U378" s="1">
        <f>(Table2[[#This Row],[Close Price]]-Table2[[#This Row],[200D EMA]])/Table2[[#This Row],[200D EMA]]</f>
        <v>9.037136758462648E-2</v>
      </c>
      <c r="V378">
        <v>0.54809207966330098</v>
      </c>
      <c r="W378">
        <v>308.45</v>
      </c>
      <c r="X378">
        <v>313.85000000000002</v>
      </c>
      <c r="Y378">
        <v>303</v>
      </c>
      <c r="Z378">
        <v>315.5</v>
      </c>
      <c r="AA378">
        <v>286.60000000000002</v>
      </c>
      <c r="AB378">
        <v>323.39999999999998</v>
      </c>
      <c r="AC378" s="1">
        <f>(Table2[[#This Row],[Close Price]]/Table2[[#This Row],[Day Low]])-1</f>
        <v>1.0050251256281451E-2</v>
      </c>
      <c r="AD378" s="1">
        <f>(Table2[[#This Row],[Day High]]/Table2[[#This Row],[Close Price]])-1</f>
        <v>7.3824426255817421E-3</v>
      </c>
      <c r="AE378" s="1">
        <f>(Table2[[#This Row],[Close Price]]/Table2[[#This Row],[Current Week Low]])-1</f>
        <v>2.8217821782178243E-2</v>
      </c>
      <c r="AF378" s="1">
        <f>(Table2[[#This Row],[Current Week High]]/Table2[[#This Row],[Close Price]])-1</f>
        <v>1.2678542770020895E-2</v>
      </c>
      <c r="AG378" s="1">
        <f>(Table2[[#This Row],[Close Price]]/Table2[[#This Row],[Current Month Low]])-1</f>
        <v>8.7055129099790518E-2</v>
      </c>
      <c r="AH378" s="1">
        <f>(Table2[[#This Row],[Current Month High]]/Table2[[#This Row],[Close Price]])-1</f>
        <v>3.8035628310062464E-2</v>
      </c>
      <c r="AI378">
        <v>15.8562028566843</v>
      </c>
      <c r="AJ378">
        <v>54.232673267326703</v>
      </c>
      <c r="AK378" t="str">
        <f>IF(AND(Table2[[#This Row],[20D EMA]]&gt;Table2[[#This Row],[50D EMA]],Table2[[#This Row],[50D EMA]]&gt;Table2[[#This Row],[200D EMA]]),"Uptrend","Downtrend/NoTrend")</f>
        <v>Downtrend/NoTrend</v>
      </c>
      <c r="AL378">
        <v>0.04</v>
      </c>
      <c r="AM378" t="s">
        <v>3188</v>
      </c>
      <c r="AN378">
        <v>1.28</v>
      </c>
      <c r="AO378" t="s">
        <v>3188</v>
      </c>
      <c r="AQ378">
        <f>(Table2[[#This Row],[Sharpe Ratio]]-AVERAGE(Table2[Sharpe Ratio]))/_xlfn.STDEV.P(Table2[Sharpe Ratio])</f>
        <v>-0.698405448893197</v>
      </c>
      <c r="AR3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8">
        <f>_xlfn.RANK.AVG(Table2[[#This Row],[1Y Return vs Nifty Z-Score]],Table2[1Y Return vs Nifty Z-Score])</f>
        <v>249</v>
      </c>
      <c r="AT378">
        <f>_xlfn.RANK.AVG(Table2[[#This Row],[6M Return vs Nifty Z-Score]],Table2[6M Return vs Nifty Z-Score])</f>
        <v>354</v>
      </c>
      <c r="AU378">
        <f>_xlfn.RANK.AVG(Table2[[#This Row],[Sharpe Ratio Z-Score]],Table2[Sharpe Ratio Z-Score])</f>
        <v>538</v>
      </c>
      <c r="AV378">
        <f>(Table2[[#This Row],[Rank 1Y]]+Table2[[#This Row],[Rank 6M]]+Table2[[#This Row],[Rank Sharpe]])/3</f>
        <v>380.33333333333331</v>
      </c>
    </row>
    <row r="379" spans="1:48" x14ac:dyDescent="0.3">
      <c r="A379" t="s">
        <v>341</v>
      </c>
      <c r="B379" t="s">
        <v>342</v>
      </c>
      <c r="C379" t="s">
        <v>3146</v>
      </c>
      <c r="D379" t="s">
        <v>51</v>
      </c>
      <c r="E379">
        <v>73332.012919979999</v>
      </c>
      <c r="F379">
        <v>1262.5999999999999</v>
      </c>
      <c r="G379">
        <v>1.1638793925842299</v>
      </c>
      <c r="H379">
        <f>(Table2[[#This Row],[1Y Return vs Nifty]]-AVERAGE(Table2[1Y Return vs Nifty]))/_xlfn.STDEV.P(Table2[1Y Return vs Nifty])</f>
        <v>-0.32095573872423816</v>
      </c>
      <c r="I379">
        <v>-12.3130461080755</v>
      </c>
      <c r="J379">
        <f>(Table2[[#This Row],[1M Return vs Nifty]]-AVERAGE(Table2[1M Return vs Nifty]))/_xlfn.STDEV.P(Table2[1M Return vs Nifty])</f>
        <v>-1.5661587409812161</v>
      </c>
      <c r="K379">
        <v>-2.6971999090768599</v>
      </c>
      <c r="L379">
        <f>(Table2[[#This Row],[6M Return vs Nifty]]-AVERAGE(Table2[6M Return vs Nifty]))/_xlfn.STDEV.P(Table2[6M Return vs Nifty])</f>
        <v>-0.27611904153757838</v>
      </c>
      <c r="M379">
        <v>0.61765240648319897</v>
      </c>
      <c r="N379">
        <f>(Table2[[#This Row],[1W Return vs Nifty]]-AVERAGE(Table2[1W Return vs Nifty]))/_xlfn.STDEV.P(Table2[1W Return vs Nifty])</f>
        <v>-0.62639468614492666</v>
      </c>
      <c r="O379">
        <v>1289.1600000000001</v>
      </c>
      <c r="P379">
        <v>1362.11528987099</v>
      </c>
      <c r="Q379">
        <v>1286.7000442906699</v>
      </c>
      <c r="R379">
        <v>48.365649774131803</v>
      </c>
      <c r="S379" s="1">
        <f>(Table2[[#This Row],[Close Price]]-Table2[[#This Row],[20D EMA]])/Table2[[#This Row],[20D EMA]]</f>
        <v>-2.0602562909181305E-2</v>
      </c>
      <c r="T379" s="1">
        <f>(Table2[[#This Row],[Close Price]]-Table2[[#This Row],[50D EMA]])/Table2[[#This Row],[50D EMA]]</f>
        <v>-7.3059373616175649E-2</v>
      </c>
      <c r="U379" s="1">
        <f>(Table2[[#This Row],[Close Price]]-Table2[[#This Row],[200D EMA]])/Table2[[#This Row],[200D EMA]]</f>
        <v>-1.8730118490013593E-2</v>
      </c>
      <c r="V379">
        <v>0.94601745030456497</v>
      </c>
      <c r="W379">
        <v>1241</v>
      </c>
      <c r="X379">
        <v>1269.1500000000001</v>
      </c>
      <c r="Y379">
        <v>1218.0999999999999</v>
      </c>
      <c r="Z379">
        <v>1269.1500000000001</v>
      </c>
      <c r="AA379">
        <v>1215.5999999999999</v>
      </c>
      <c r="AB379">
        <v>1417.3</v>
      </c>
      <c r="AC379" s="1">
        <f>(Table2[[#This Row],[Close Price]]/Table2[[#This Row],[Day Low]])-1</f>
        <v>1.7405318291700222E-2</v>
      </c>
      <c r="AD379" s="1">
        <f>(Table2[[#This Row],[Day High]]/Table2[[#This Row],[Close Price]])-1</f>
        <v>5.1877079043245455E-3</v>
      </c>
      <c r="AE379" s="1">
        <f>(Table2[[#This Row],[Close Price]]/Table2[[#This Row],[Current Week Low]])-1</f>
        <v>3.6532304408505079E-2</v>
      </c>
      <c r="AF379" s="1">
        <f>(Table2[[#This Row],[Current Week High]]/Table2[[#This Row],[Close Price]])-1</f>
        <v>5.1877079043245455E-3</v>
      </c>
      <c r="AG379" s="1">
        <f>(Table2[[#This Row],[Close Price]]/Table2[[#This Row],[Current Month Low]])-1</f>
        <v>3.8664034221783439E-2</v>
      </c>
      <c r="AH379" s="1">
        <f>(Table2[[#This Row],[Current Month High]]/Table2[[#This Row],[Close Price]])-1</f>
        <v>0.12252494851892926</v>
      </c>
      <c r="AI379">
        <v>26.089022651671101</v>
      </c>
      <c r="AJ379">
        <v>31.726656233698399</v>
      </c>
      <c r="AK379" t="str">
        <f>IF(AND(Table2[[#This Row],[20D EMA]]&gt;Table2[[#This Row],[50D EMA]],Table2[[#This Row],[50D EMA]]&gt;Table2[[#This Row],[200D EMA]]),"Uptrend","Downtrend/NoTrend")</f>
        <v>Downtrend/NoTrend</v>
      </c>
      <c r="AL379">
        <v>-0.13</v>
      </c>
      <c r="AM379" t="s">
        <v>3189</v>
      </c>
      <c r="AN379">
        <v>-2.0499999999999998</v>
      </c>
      <c r="AO379" t="s">
        <v>3189</v>
      </c>
      <c r="AP379">
        <v>6.8040081337016001E-2</v>
      </c>
      <c r="AQ379">
        <f>(Table2[[#This Row],[Sharpe Ratio]]-AVERAGE(Table2[Sharpe Ratio]))/_xlfn.STDEV.P(Table2[Sharpe Ratio])</f>
        <v>9.0843302929391329E-2</v>
      </c>
      <c r="AR3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9">
        <f>_xlfn.RANK.AVG(Table2[[#This Row],[1Y Return vs Nifty Z-Score]],Table2[1Y Return vs Nifty Z-Score])</f>
        <v>424</v>
      </c>
      <c r="AT379">
        <f>_xlfn.RANK.AVG(Table2[[#This Row],[6M Return vs Nifty Z-Score]],Table2[6M Return vs Nifty Z-Score])</f>
        <v>395</v>
      </c>
      <c r="AU379">
        <f>_xlfn.RANK.AVG(Table2[[#This Row],[Sharpe Ratio Z-Score]],Table2[Sharpe Ratio Z-Score])</f>
        <v>327</v>
      </c>
      <c r="AV379">
        <f>(Table2[[#This Row],[Rank 1Y]]+Table2[[#This Row],[Rank 6M]]+Table2[[#This Row],[Rank Sharpe]])/3</f>
        <v>382</v>
      </c>
    </row>
    <row r="380" spans="1:48" x14ac:dyDescent="0.3">
      <c r="A380" t="s">
        <v>668</v>
      </c>
      <c r="B380" t="s">
        <v>669</v>
      </c>
      <c r="C380" t="s">
        <v>3146</v>
      </c>
      <c r="D380" t="s">
        <v>51</v>
      </c>
      <c r="E380">
        <v>26968.246629239999</v>
      </c>
      <c r="F380">
        <v>1735.3</v>
      </c>
      <c r="G380">
        <v>2.34443150978653</v>
      </c>
      <c r="H380">
        <f>(Table2[[#This Row],[1Y Return vs Nifty]]-AVERAGE(Table2[1Y Return vs Nifty]))/_xlfn.STDEV.P(Table2[1Y Return vs Nifty])</f>
        <v>-0.29809705032016282</v>
      </c>
      <c r="I380">
        <v>-5.8398807184782298</v>
      </c>
      <c r="J380">
        <f>(Table2[[#This Row],[1M Return vs Nifty]]-AVERAGE(Table2[1M Return vs Nifty]))/_xlfn.STDEV.P(Table2[1M Return vs Nifty])</f>
        <v>-0.92849396919373262</v>
      </c>
      <c r="K380">
        <v>-8.1513735815867605</v>
      </c>
      <c r="L380">
        <f>(Table2[[#This Row],[6M Return vs Nifty]]-AVERAGE(Table2[6M Return vs Nifty]))/_xlfn.STDEV.P(Table2[6M Return vs Nifty])</f>
        <v>-0.45437548615727774</v>
      </c>
      <c r="M380">
        <v>0.20895727773578601</v>
      </c>
      <c r="N380">
        <f>(Table2[[#This Row],[1W Return vs Nifty]]-AVERAGE(Table2[1W Return vs Nifty]))/_xlfn.STDEV.P(Table2[1W Return vs Nifty])</f>
        <v>-0.70537956440109517</v>
      </c>
      <c r="O380">
        <v>1769.17</v>
      </c>
      <c r="P380">
        <v>1814.5648302254899</v>
      </c>
      <c r="Q380">
        <v>1764.2226819520899</v>
      </c>
      <c r="R380">
        <v>43.206381634496502</v>
      </c>
      <c r="S380" s="1">
        <f>(Table2[[#This Row],[Close Price]]-Table2[[#This Row],[20D EMA]])/Table2[[#This Row],[20D EMA]]</f>
        <v>-1.9144570617860419E-2</v>
      </c>
      <c r="T380" s="1">
        <f>(Table2[[#This Row],[Close Price]]-Table2[[#This Row],[50D EMA]])/Table2[[#This Row],[50D EMA]]</f>
        <v>-4.3682556227897344E-2</v>
      </c>
      <c r="U380" s="1">
        <f>(Table2[[#This Row],[Close Price]]-Table2[[#This Row],[200D EMA]])/Table2[[#This Row],[200D EMA]]</f>
        <v>-1.6394008674736803E-2</v>
      </c>
      <c r="V380">
        <v>0.72332328870343998</v>
      </c>
      <c r="W380">
        <v>1716.55</v>
      </c>
      <c r="X380">
        <v>1744.2</v>
      </c>
      <c r="Y380">
        <v>1716.55</v>
      </c>
      <c r="Z380">
        <v>1820</v>
      </c>
      <c r="AA380">
        <v>1655.25</v>
      </c>
      <c r="AB380">
        <v>1984</v>
      </c>
      <c r="AC380" s="1">
        <f>(Table2[[#This Row],[Close Price]]/Table2[[#This Row],[Day Low]])-1</f>
        <v>1.0923072441816339E-2</v>
      </c>
      <c r="AD380" s="1">
        <f>(Table2[[#This Row],[Day High]]/Table2[[#This Row],[Close Price]])-1</f>
        <v>5.1287961735724252E-3</v>
      </c>
      <c r="AE380" s="1">
        <f>(Table2[[#This Row],[Close Price]]/Table2[[#This Row],[Current Week Low]])-1</f>
        <v>1.0923072441816339E-2</v>
      </c>
      <c r="AF380" s="1">
        <f>(Table2[[#This Row],[Current Week High]]/Table2[[#This Row],[Close Price]])-1</f>
        <v>4.881000403388458E-2</v>
      </c>
      <c r="AG380" s="1">
        <f>(Table2[[#This Row],[Close Price]]/Table2[[#This Row],[Current Month Low]])-1</f>
        <v>4.8361274731913539E-2</v>
      </c>
      <c r="AH380" s="1">
        <f>(Table2[[#This Row],[Current Month High]]/Table2[[#This Row],[Close Price]])-1</f>
        <v>0.14331815824353145</v>
      </c>
      <c r="AI380">
        <v>16.982654296087102</v>
      </c>
      <c r="AJ380">
        <v>24.572864321608002</v>
      </c>
      <c r="AK380" t="str">
        <f>IF(AND(Table2[[#This Row],[20D EMA]]&gt;Table2[[#This Row],[50D EMA]],Table2[[#This Row],[50D EMA]]&gt;Table2[[#This Row],[200D EMA]]),"Uptrend","Downtrend/NoTrend")</f>
        <v>Downtrend/NoTrend</v>
      </c>
      <c r="AL380">
        <v>-0.05</v>
      </c>
      <c r="AM380" t="s">
        <v>3189</v>
      </c>
      <c r="AN380">
        <v>-2.5</v>
      </c>
      <c r="AO380" t="s">
        <v>3189</v>
      </c>
      <c r="AP380">
        <v>8.8524075190553997E-2</v>
      </c>
      <c r="AQ380">
        <f>(Table2[[#This Row],[Sharpe Ratio]]-AVERAGE(Table2[Sharpe Ratio]))/_xlfn.STDEV.P(Table2[Sharpe Ratio])</f>
        <v>0.32845275699762277</v>
      </c>
      <c r="AR3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0">
        <f>_xlfn.RANK.AVG(Table2[[#This Row],[1Y Return vs Nifty Z-Score]],Table2[1Y Return vs Nifty Z-Score])</f>
        <v>409</v>
      </c>
      <c r="AT380">
        <f>_xlfn.RANK.AVG(Table2[[#This Row],[6M Return vs Nifty Z-Score]],Table2[6M Return vs Nifty Z-Score])</f>
        <v>474</v>
      </c>
      <c r="AU380">
        <f>_xlfn.RANK.AVG(Table2[[#This Row],[Sharpe Ratio Z-Score]],Table2[Sharpe Ratio Z-Score])</f>
        <v>263</v>
      </c>
      <c r="AV380">
        <f>(Table2[[#This Row],[Rank 1Y]]+Table2[[#This Row],[Rank 6M]]+Table2[[#This Row],[Rank Sharpe]])/3</f>
        <v>382</v>
      </c>
    </row>
    <row r="381" spans="1:48" x14ac:dyDescent="0.3">
      <c r="A381" t="s">
        <v>76</v>
      </c>
      <c r="B381" t="s">
        <v>77</v>
      </c>
      <c r="C381" t="s">
        <v>3141</v>
      </c>
      <c r="D381" t="s">
        <v>21</v>
      </c>
      <c r="E381">
        <v>301992.59593866998</v>
      </c>
      <c r="F381">
        <v>572.20000000000005</v>
      </c>
      <c r="G381">
        <v>20.773695604078402</v>
      </c>
      <c r="H381">
        <f>(Table2[[#This Row],[1Y Return vs Nifty]]-AVERAGE(Table2[1Y Return vs Nifty]))/_xlfn.STDEV.P(Table2[1Y Return vs Nifty])</f>
        <v>5.8743447705595697E-2</v>
      </c>
      <c r="I381">
        <v>4.1472985993137899</v>
      </c>
      <c r="J381">
        <f>(Table2[[#This Row],[1M Return vs Nifty]]-AVERAGE(Table2[1M Return vs Nifty]))/_xlfn.STDEV.P(Table2[1M Return vs Nifty])</f>
        <v>5.5332649961558143E-2</v>
      </c>
      <c r="K381">
        <v>20.6475027163793</v>
      </c>
      <c r="L381">
        <f>(Table2[[#This Row],[6M Return vs Nifty]]-AVERAGE(Table2[6M Return vs Nifty]))/_xlfn.STDEV.P(Table2[6M Return vs Nifty])</f>
        <v>0.48684597215312236</v>
      </c>
      <c r="M381">
        <v>1.0510183099444801</v>
      </c>
      <c r="N381">
        <f>(Table2[[#This Row],[1W Return vs Nifty]]-AVERAGE(Table2[1W Return vs Nifty]))/_xlfn.STDEV.P(Table2[1W Return vs Nifty])</f>
        <v>-0.54264190634015763</v>
      </c>
      <c r="O381">
        <v>567.13</v>
      </c>
      <c r="P381">
        <v>552.18765937149601</v>
      </c>
      <c r="Q381">
        <v>511.47097913867702</v>
      </c>
      <c r="R381">
        <v>57.0515209150849</v>
      </c>
      <c r="S381" s="1">
        <f>(Table2[[#This Row],[Close Price]]-Table2[[#This Row],[20D EMA]])/Table2[[#This Row],[20D EMA]]</f>
        <v>8.939749263837303E-3</v>
      </c>
      <c r="T381" s="1">
        <f>(Table2[[#This Row],[Close Price]]-Table2[[#This Row],[50D EMA]])/Table2[[#This Row],[50D EMA]]</f>
        <v>3.624191937082083E-2</v>
      </c>
      <c r="U381" s="1">
        <f>(Table2[[#This Row],[Close Price]]-Table2[[#This Row],[200D EMA]])/Table2[[#This Row],[200D EMA]]</f>
        <v>0.11873405009916962</v>
      </c>
      <c r="V381">
        <v>0.92128302793646299</v>
      </c>
      <c r="W381">
        <v>571.6</v>
      </c>
      <c r="X381">
        <v>580.75</v>
      </c>
      <c r="Y381">
        <v>570.54999999999995</v>
      </c>
      <c r="Z381">
        <v>596</v>
      </c>
      <c r="AA381">
        <v>534.20000000000005</v>
      </c>
      <c r="AB381">
        <v>596</v>
      </c>
      <c r="AC381" s="1">
        <f>(Table2[[#This Row],[Close Price]]/Table2[[#This Row],[Day Low]])-1</f>
        <v>1.0496850944716751E-3</v>
      </c>
      <c r="AD381" s="1">
        <f>(Table2[[#This Row],[Day High]]/Table2[[#This Row],[Close Price]])-1</f>
        <v>1.4942327857392357E-2</v>
      </c>
      <c r="AE381" s="1">
        <f>(Table2[[#This Row],[Close Price]]/Table2[[#This Row],[Current Week Low]])-1</f>
        <v>2.8919463675403101E-3</v>
      </c>
      <c r="AF381" s="1">
        <f>(Table2[[#This Row],[Current Week High]]/Table2[[#This Row],[Close Price]])-1</f>
        <v>4.1593848304788406E-2</v>
      </c>
      <c r="AG381" s="1">
        <f>(Table2[[#This Row],[Close Price]]/Table2[[#This Row],[Current Month Low]])-1</f>
        <v>7.1134406589292487E-2</v>
      </c>
      <c r="AH381" s="1">
        <f>(Table2[[#This Row],[Current Month High]]/Table2[[#This Row],[Close Price]])-1</f>
        <v>4.1593848304788406E-2</v>
      </c>
      <c r="AI381">
        <v>4.1593848304788397</v>
      </c>
      <c r="AJ381">
        <v>43.768844221105503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0.09</v>
      </c>
      <c r="AM381" t="s">
        <v>3188</v>
      </c>
      <c r="AN381">
        <v>0.76</v>
      </c>
      <c r="AO381" t="s">
        <v>3188</v>
      </c>
      <c r="AP381">
        <v>-7.9397943078554994E-2</v>
      </c>
      <c r="AQ381">
        <f>(Table2[[#This Row],[Sharpe Ratio]]-AVERAGE(Table2[Sharpe Ratio]))/_xlfn.STDEV.P(Table2[Sharpe Ratio])</f>
        <v>-1.6194026940557893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-1.5611225305756706</v>
      </c>
      <c r="AS381">
        <f>_xlfn.RANK.AVG(Table2[[#This Row],[1Y Return vs Nifty Z-Score]],Table2[1Y Return vs Nifty Z-Score])</f>
        <v>287</v>
      </c>
      <c r="AT381">
        <f>_xlfn.RANK.AVG(Table2[[#This Row],[6M Return vs Nifty Z-Score]],Table2[6M Return vs Nifty Z-Score])</f>
        <v>167</v>
      </c>
      <c r="AU381">
        <f>_xlfn.RANK.AVG(Table2[[#This Row],[Sharpe Ratio Z-Score]],Table2[Sharpe Ratio Z-Score])</f>
        <v>696</v>
      </c>
      <c r="AV381">
        <f>(Table2[[#This Row],[Rank 1Y]]+Table2[[#This Row],[Rank 6M]]+Table2[[#This Row],[Rank Sharpe]])/3</f>
        <v>383.33333333333331</v>
      </c>
    </row>
    <row r="382" spans="1:48" x14ac:dyDescent="0.3">
      <c r="A382" t="s">
        <v>335</v>
      </c>
      <c r="B382" t="s">
        <v>336</v>
      </c>
      <c r="C382" t="s">
        <v>3142</v>
      </c>
      <c r="D382" t="s">
        <v>54</v>
      </c>
      <c r="E382">
        <v>76962.635224155005</v>
      </c>
      <c r="F382">
        <v>1917.05</v>
      </c>
      <c r="G382">
        <v>14.963487330168499</v>
      </c>
      <c r="H382">
        <f>(Table2[[#This Row],[1Y Return vs Nifty]]-AVERAGE(Table2[1Y Return vs Nifty]))/_xlfn.STDEV.P(Table2[1Y Return vs Nifty])</f>
        <v>-5.3757930726414757E-2</v>
      </c>
      <c r="I382">
        <v>1.0568321792805699</v>
      </c>
      <c r="J382">
        <f>(Table2[[#This Row],[1M Return vs Nifty]]-AVERAGE(Table2[1M Return vs Nifty]))/_xlfn.STDEV.P(Table2[1M Return vs Nifty])</f>
        <v>-0.24910597408694166</v>
      </c>
      <c r="K382">
        <v>3.66929392004038</v>
      </c>
      <c r="L382">
        <f>(Table2[[#This Row],[6M Return vs Nifty]]-AVERAGE(Table2[6M Return vs Nifty]))/_xlfn.STDEV.P(Table2[6M Return vs Nifty])</f>
        <v>-6.8045624222018042E-2</v>
      </c>
      <c r="M382">
        <v>-0.71354548670612195</v>
      </c>
      <c r="N382">
        <f>(Table2[[#This Row],[1W Return vs Nifty]]-AVERAGE(Table2[1W Return vs Nifty]))/_xlfn.STDEV.P(Table2[1W Return vs Nifty])</f>
        <v>-0.88366348171554732</v>
      </c>
      <c r="O382">
        <v>1900.56</v>
      </c>
      <c r="P382">
        <v>1908.49784696747</v>
      </c>
      <c r="Q382">
        <v>1765.0269838238601</v>
      </c>
      <c r="R382">
        <v>55.843783907515103</v>
      </c>
      <c r="S382" s="1">
        <f>(Table2[[#This Row],[Close Price]]-Table2[[#This Row],[20D EMA]])/Table2[[#This Row],[20D EMA]]</f>
        <v>8.6763901165972188E-3</v>
      </c>
      <c r="T382" s="1">
        <f>(Table2[[#This Row],[Close Price]]-Table2[[#This Row],[50D EMA]])/Table2[[#This Row],[50D EMA]]</f>
        <v>4.4810912656354472E-3</v>
      </c>
      <c r="U382" s="1">
        <f>(Table2[[#This Row],[Close Price]]-Table2[[#This Row],[200D EMA]])/Table2[[#This Row],[200D EMA]]</f>
        <v>8.6130703705610281E-2</v>
      </c>
      <c r="V382">
        <v>1.59271645438294</v>
      </c>
      <c r="W382">
        <v>1903</v>
      </c>
      <c r="X382">
        <v>1924.25</v>
      </c>
      <c r="Y382">
        <v>1895</v>
      </c>
      <c r="Z382">
        <v>1975</v>
      </c>
      <c r="AA382">
        <v>1756.05</v>
      </c>
      <c r="AB382">
        <v>1975</v>
      </c>
      <c r="AC382" s="1">
        <f>(Table2[[#This Row],[Close Price]]/Table2[[#This Row],[Day Low]])-1</f>
        <v>7.3830793483973256E-3</v>
      </c>
      <c r="AD382" s="1">
        <f>(Table2[[#This Row],[Day High]]/Table2[[#This Row],[Close Price]])-1</f>
        <v>3.7557705850135292E-3</v>
      </c>
      <c r="AE382" s="1">
        <f>(Table2[[#This Row],[Close Price]]/Table2[[#This Row],[Current Week Low]])-1</f>
        <v>1.1635883905013245E-2</v>
      </c>
      <c r="AF382" s="1">
        <f>(Table2[[#This Row],[Current Week High]]/Table2[[#This Row],[Close Price]])-1</f>
        <v>3.0228736861323435E-2</v>
      </c>
      <c r="AG382" s="1">
        <f>(Table2[[#This Row],[Close Price]]/Table2[[#This Row],[Current Month Low]])-1</f>
        <v>9.1683038637851988E-2</v>
      </c>
      <c r="AH382" s="1">
        <f>(Table2[[#This Row],[Current Month High]]/Table2[[#This Row],[Close Price]])-1</f>
        <v>3.0228736861323435E-2</v>
      </c>
      <c r="AI382">
        <v>8.4348347721759893</v>
      </c>
      <c r="AJ382">
        <v>51.917743085822899</v>
      </c>
      <c r="AK382" t="str">
        <f>IF(AND(Table2[[#This Row],[20D EMA]]&gt;Table2[[#This Row],[50D EMA]],Table2[[#This Row],[50D EMA]]&gt;Table2[[#This Row],[200D EMA]]),"Uptrend","Downtrend/NoTrend")</f>
        <v>Downtrend/NoTrend</v>
      </c>
      <c r="AL382">
        <v>-0.04</v>
      </c>
      <c r="AM382" t="s">
        <v>3189</v>
      </c>
      <c r="AN382">
        <v>5.5</v>
      </c>
      <c r="AO382" t="s">
        <v>3188</v>
      </c>
      <c r="AP382">
        <v>1.375264135184E-3</v>
      </c>
      <c r="AQ382">
        <f>(Table2[[#This Row],[Sharpe Ratio]]-AVERAGE(Table2[Sharpe Ratio]))/_xlfn.STDEV.P(Table2[Sharpe Ratio])</f>
        <v>-0.68245271220048176</v>
      </c>
      <c r="AR3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2">
        <f>_xlfn.RANK.AVG(Table2[[#This Row],[1Y Return vs Nifty Z-Score]],Table2[1Y Return vs Nifty Z-Score])</f>
        <v>319</v>
      </c>
      <c r="AT382">
        <f>_xlfn.RANK.AVG(Table2[[#This Row],[6M Return vs Nifty Z-Score]],Table2[6M Return vs Nifty Z-Score])</f>
        <v>318</v>
      </c>
      <c r="AU382">
        <f>_xlfn.RANK.AVG(Table2[[#This Row],[Sharpe Ratio Z-Score]],Table2[Sharpe Ratio Z-Score])</f>
        <v>513</v>
      </c>
      <c r="AV382">
        <f>(Table2[[#This Row],[Rank 1Y]]+Table2[[#This Row],[Rank 6M]]+Table2[[#This Row],[Rank Sharpe]])/3</f>
        <v>383.33333333333331</v>
      </c>
    </row>
    <row r="383" spans="1:48" x14ac:dyDescent="0.3">
      <c r="A383" t="s">
        <v>691</v>
      </c>
      <c r="B383" t="s">
        <v>692</v>
      </c>
      <c r="C383" t="s">
        <v>3146</v>
      </c>
      <c r="D383" t="s">
        <v>261</v>
      </c>
      <c r="E383">
        <v>25726.65609945</v>
      </c>
      <c r="F383">
        <v>1266.7</v>
      </c>
      <c r="G383">
        <v>-20.2830288804868</v>
      </c>
      <c r="H383">
        <f>(Table2[[#This Row],[1Y Return vs Nifty]]-AVERAGE(Table2[1Y Return vs Nifty]))/_xlfn.STDEV.P(Table2[1Y Return vs Nifty])</f>
        <v>-0.73622600617055711</v>
      </c>
      <c r="I383">
        <v>1.7253807677942099</v>
      </c>
      <c r="J383">
        <f>(Table2[[#This Row],[1M Return vs Nifty]]-AVERAGE(Table2[1M Return vs Nifty]))/_xlfn.STDEV.P(Table2[1M Return vs Nifty])</f>
        <v>-0.18324794984914022</v>
      </c>
      <c r="K383">
        <v>2.63232900280902</v>
      </c>
      <c r="L383">
        <f>(Table2[[#This Row],[6M Return vs Nifty]]-AVERAGE(Table2[6M Return vs Nifty]))/_xlfn.STDEV.P(Table2[6M Return vs Nifty])</f>
        <v>-0.10193630875828086</v>
      </c>
      <c r="M383">
        <v>-1.89470473248301</v>
      </c>
      <c r="N383">
        <f>(Table2[[#This Row],[1W Return vs Nifty]]-AVERAGE(Table2[1W Return vs Nifty]))/_xlfn.STDEV.P(Table2[1W Return vs Nifty])</f>
        <v>-1.1119356402674883</v>
      </c>
      <c r="O383">
        <v>1260.0899999999999</v>
      </c>
      <c r="P383">
        <v>1256.4085210160199</v>
      </c>
      <c r="Q383">
        <v>1230.2194026683001</v>
      </c>
      <c r="R383">
        <v>53.262956664721699</v>
      </c>
      <c r="S383" s="1">
        <f>(Table2[[#This Row],[Close Price]]-Table2[[#This Row],[20D EMA]])/Table2[[#This Row],[20D EMA]]</f>
        <v>5.2456570562421159E-3</v>
      </c>
      <c r="T383" s="1">
        <f>(Table2[[#This Row],[Close Price]]-Table2[[#This Row],[50D EMA]])/Table2[[#This Row],[50D EMA]]</f>
        <v>8.1911884644476386E-3</v>
      </c>
      <c r="U383" s="1">
        <f>(Table2[[#This Row],[Close Price]]-Table2[[#This Row],[200D EMA]])/Table2[[#This Row],[200D EMA]]</f>
        <v>2.9653732702130144E-2</v>
      </c>
      <c r="V383">
        <v>0.84699984862591304</v>
      </c>
      <c r="W383">
        <v>1241.4000000000001</v>
      </c>
      <c r="X383">
        <v>1274.8</v>
      </c>
      <c r="Y383">
        <v>1238.0999999999999</v>
      </c>
      <c r="Z383">
        <v>1295</v>
      </c>
      <c r="AA383">
        <v>1185</v>
      </c>
      <c r="AB383">
        <v>1319.7</v>
      </c>
      <c r="AC383" s="1">
        <f>(Table2[[#This Row],[Close Price]]/Table2[[#This Row],[Day Low]])-1</f>
        <v>2.038021588529082E-2</v>
      </c>
      <c r="AD383" s="1">
        <f>(Table2[[#This Row],[Day High]]/Table2[[#This Row],[Close Price]])-1</f>
        <v>6.3945685639850147E-3</v>
      </c>
      <c r="AE383" s="1">
        <f>(Table2[[#This Row],[Close Price]]/Table2[[#This Row],[Current Week Low]])-1</f>
        <v>2.309991115418808E-2</v>
      </c>
      <c r="AF383" s="1">
        <f>(Table2[[#This Row],[Current Week High]]/Table2[[#This Row],[Close Price]])-1</f>
        <v>2.2341517328491323E-2</v>
      </c>
      <c r="AG383" s="1">
        <f>(Table2[[#This Row],[Close Price]]/Table2[[#This Row],[Current Month Low]])-1</f>
        <v>6.8945147679325025E-2</v>
      </c>
      <c r="AH383" s="1">
        <f>(Table2[[#This Row],[Current Month High]]/Table2[[#This Row],[Close Price]])-1</f>
        <v>4.1841004184100417E-2</v>
      </c>
      <c r="AI383">
        <v>14.068050840767301</v>
      </c>
      <c r="AJ383">
        <v>17.287037037036999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-0.02</v>
      </c>
      <c r="AM383" t="s">
        <v>3189</v>
      </c>
      <c r="AN383">
        <v>-2.08</v>
      </c>
      <c r="AO383" t="s">
        <v>3189</v>
      </c>
      <c r="AP383">
        <v>9.5365557625169003E-2</v>
      </c>
      <c r="AQ383">
        <f>(Table2[[#This Row],[Sharpe Ratio]]-AVERAGE(Table2[Sharpe Ratio]))/_xlfn.STDEV.P(Table2[Sharpe Ratio])</f>
        <v>0.40781232515261384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-1.7255335798928526</v>
      </c>
      <c r="AS383">
        <f>_xlfn.RANK.AVG(Table2[[#This Row],[1Y Return vs Nifty Z-Score]],Table2[1Y Return vs Nifty Z-Score])</f>
        <v>574</v>
      </c>
      <c r="AT383">
        <f>_xlfn.RANK.AVG(Table2[[#This Row],[6M Return vs Nifty Z-Score]],Table2[6M Return vs Nifty Z-Score])</f>
        <v>333</v>
      </c>
      <c r="AU383">
        <f>_xlfn.RANK.AVG(Table2[[#This Row],[Sharpe Ratio Z-Score]],Table2[Sharpe Ratio Z-Score])</f>
        <v>244</v>
      </c>
      <c r="AV383">
        <f>(Table2[[#This Row],[Rank 1Y]]+Table2[[#This Row],[Rank 6M]]+Table2[[#This Row],[Rank Sharpe]])/3</f>
        <v>383.66666666666669</v>
      </c>
    </row>
    <row r="384" spans="1:48" x14ac:dyDescent="0.3">
      <c r="A384" t="s">
        <v>946</v>
      </c>
      <c r="B384" t="s">
        <v>947</v>
      </c>
      <c r="C384" t="s">
        <v>3156</v>
      </c>
      <c r="D384" t="s">
        <v>493</v>
      </c>
      <c r="E384">
        <v>15936.748925039999</v>
      </c>
      <c r="F384">
        <v>5197.8999999999996</v>
      </c>
      <c r="G384">
        <v>2.14353004297385</v>
      </c>
      <c r="H384">
        <f>(Table2[[#This Row],[1Y Return vs Nifty]]-AVERAGE(Table2[1Y Return vs Nifty]))/_xlfn.STDEV.P(Table2[1Y Return vs Nifty])</f>
        <v>-0.30198704718084846</v>
      </c>
      <c r="I384">
        <v>11.523971756501499</v>
      </c>
      <c r="J384">
        <f>(Table2[[#This Row],[1M Return vs Nifty]]-AVERAGE(Table2[1M Return vs Nifty]))/_xlfn.STDEV.P(Table2[1M Return vs Nifty])</f>
        <v>0.78200102968321494</v>
      </c>
      <c r="K384">
        <v>6.9320104966273099</v>
      </c>
      <c r="L384">
        <f>(Table2[[#This Row],[6M Return vs Nifty]]-AVERAGE(Table2[6M Return vs Nifty]))/_xlfn.STDEV.P(Table2[6M Return vs Nifty])</f>
        <v>3.8588357690864911E-2</v>
      </c>
      <c r="M384">
        <v>9.0411707122386993</v>
      </c>
      <c r="N384">
        <f>(Table2[[#This Row],[1W Return vs Nifty]]-AVERAGE(Table2[1W Return vs Nifty]))/_xlfn.STDEV.P(Table2[1W Return vs Nifty])</f>
        <v>1.0015438946447208</v>
      </c>
      <c r="O384">
        <v>5007.05</v>
      </c>
      <c r="P384">
        <v>5035.5202363849203</v>
      </c>
      <c r="Q384">
        <v>4929.9269346055698</v>
      </c>
      <c r="R384">
        <v>65.001021211409807</v>
      </c>
      <c r="S384" s="1">
        <f>(Table2[[#This Row],[Close Price]]-Table2[[#This Row],[20D EMA]])/Table2[[#This Row],[20D EMA]]</f>
        <v>3.8116256078928601E-2</v>
      </c>
      <c r="T384" s="1">
        <f>(Table2[[#This Row],[Close Price]]-Table2[[#This Row],[50D EMA]])/Table2[[#This Row],[50D EMA]]</f>
        <v>3.2246869437993632E-2</v>
      </c>
      <c r="U384" s="1">
        <f>(Table2[[#This Row],[Close Price]]-Table2[[#This Row],[200D EMA]])/Table2[[#This Row],[200D EMA]]</f>
        <v>5.4356396950509693E-2</v>
      </c>
      <c r="V384">
        <v>0.96632404653792403</v>
      </c>
      <c r="W384">
        <v>5165</v>
      </c>
      <c r="X384">
        <v>5339.35</v>
      </c>
      <c r="Y384">
        <v>5050</v>
      </c>
      <c r="Z384">
        <v>5339.35</v>
      </c>
      <c r="AA384">
        <v>4662.8999999999996</v>
      </c>
      <c r="AB384">
        <v>5339.35</v>
      </c>
      <c r="AC384" s="1">
        <f>(Table2[[#This Row],[Close Price]]/Table2[[#This Row],[Day Low]])-1</f>
        <v>6.3697967086155938E-3</v>
      </c>
      <c r="AD384" s="1">
        <f>(Table2[[#This Row],[Day High]]/Table2[[#This Row],[Close Price]])-1</f>
        <v>2.7212912907135678E-2</v>
      </c>
      <c r="AE384" s="1">
        <f>(Table2[[#This Row],[Close Price]]/Table2[[#This Row],[Current Week Low]])-1</f>
        <v>2.9287128712871313E-2</v>
      </c>
      <c r="AF384" s="1">
        <f>(Table2[[#This Row],[Current Week High]]/Table2[[#This Row],[Close Price]])-1</f>
        <v>2.7212912907135678E-2</v>
      </c>
      <c r="AG384" s="1">
        <f>(Table2[[#This Row],[Close Price]]/Table2[[#This Row],[Current Month Low]])-1</f>
        <v>0.1147354650539365</v>
      </c>
      <c r="AH384" s="1">
        <f>(Table2[[#This Row],[Current Month High]]/Table2[[#This Row],[Close Price]])-1</f>
        <v>2.7212912907135678E-2</v>
      </c>
      <c r="AI384">
        <v>14.6395659785682</v>
      </c>
      <c r="AJ384">
        <v>29.2688385973638</v>
      </c>
      <c r="AK384" t="str">
        <f>IF(AND(Table2[[#This Row],[20D EMA]]&gt;Table2[[#This Row],[50D EMA]],Table2[[#This Row],[50D EMA]]&gt;Table2[[#This Row],[200D EMA]]),"Uptrend","Downtrend/NoTrend")</f>
        <v>Downtrend/NoTrend</v>
      </c>
      <c r="AL384">
        <v>0.05</v>
      </c>
      <c r="AM384" t="s">
        <v>3188</v>
      </c>
      <c r="AN384">
        <v>3.35</v>
      </c>
      <c r="AO384" t="s">
        <v>3188</v>
      </c>
      <c r="AP384">
        <v>2.0652479841337001E-2</v>
      </c>
      <c r="AQ384">
        <f>(Table2[[#This Row],[Sharpe Ratio]]-AVERAGE(Table2[Sharpe Ratio]))/_xlfn.STDEV.P(Table2[Sharpe Ratio])</f>
        <v>-0.45884159746157471</v>
      </c>
      <c r="AR3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4">
        <f>_xlfn.RANK.AVG(Table2[[#This Row],[1Y Return vs Nifty Z-Score]],Table2[1Y Return vs Nifty Z-Score])</f>
        <v>413</v>
      </c>
      <c r="AT384">
        <f>_xlfn.RANK.AVG(Table2[[#This Row],[6M Return vs Nifty Z-Score]],Table2[6M Return vs Nifty Z-Score])</f>
        <v>279</v>
      </c>
      <c r="AU384">
        <f>_xlfn.RANK.AVG(Table2[[#This Row],[Sharpe Ratio Z-Score]],Table2[Sharpe Ratio Z-Score])</f>
        <v>460</v>
      </c>
      <c r="AV384">
        <f>(Table2[[#This Row],[Rank 1Y]]+Table2[[#This Row],[Rank 6M]]+Table2[[#This Row],[Rank Sharpe]])/3</f>
        <v>384</v>
      </c>
    </row>
    <row r="385" spans="1:48" x14ac:dyDescent="0.3">
      <c r="A385" t="s">
        <v>1378</v>
      </c>
      <c r="B385" t="s">
        <v>1379</v>
      </c>
      <c r="C385" t="s">
        <v>3140</v>
      </c>
      <c r="D385" t="s">
        <v>128</v>
      </c>
      <c r="E385">
        <v>8159.2693029899901</v>
      </c>
      <c r="F385">
        <v>505.2</v>
      </c>
      <c r="G385">
        <v>70.703418856020093</v>
      </c>
      <c r="H385">
        <f>(Table2[[#This Row],[1Y Return vs Nifty]]-AVERAGE(Table2[1Y Return vs Nifty]))/_xlfn.STDEV.P(Table2[1Y Return vs Nifty])</f>
        <v>1.0255182044377238</v>
      </c>
      <c r="I385">
        <v>20.859261715450501</v>
      </c>
      <c r="J385">
        <f>(Table2[[#This Row],[1M Return vs Nifty]]-AVERAGE(Table2[1M Return vs Nifty]))/_xlfn.STDEV.P(Table2[1M Return vs Nifty])</f>
        <v>1.7016107079419616</v>
      </c>
      <c r="K385">
        <v>-11.4536807680522</v>
      </c>
      <c r="L385">
        <f>(Table2[[#This Row],[6M Return vs Nifty]]-AVERAGE(Table2[6M Return vs Nifty]))/_xlfn.STDEV.P(Table2[6M Return vs Nifty])</f>
        <v>-0.56230339117951067</v>
      </c>
      <c r="M385">
        <v>18.056104563191202</v>
      </c>
      <c r="N385">
        <f>(Table2[[#This Row],[1W Return vs Nifty]]-AVERAGE(Table2[1W Return vs Nifty]))/_xlfn.STDEV.P(Table2[1W Return vs Nifty])</f>
        <v>2.7437801059917928</v>
      </c>
      <c r="O385">
        <v>460.25</v>
      </c>
      <c r="P385">
        <v>464.579650654391</v>
      </c>
      <c r="Q385">
        <v>462.15081911684803</v>
      </c>
      <c r="R385">
        <v>77.094728288838098</v>
      </c>
      <c r="S385" s="1">
        <f>(Table2[[#This Row],[Close Price]]-Table2[[#This Row],[20D EMA]])/Table2[[#This Row],[20D EMA]]</f>
        <v>9.7664312873438325E-2</v>
      </c>
      <c r="T385" s="1">
        <f>(Table2[[#This Row],[Close Price]]-Table2[[#This Row],[50D EMA]])/Table2[[#This Row],[50D EMA]]</f>
        <v>8.7434628891714369E-2</v>
      </c>
      <c r="U385" s="1">
        <f>(Table2[[#This Row],[Close Price]]-Table2[[#This Row],[200D EMA]])/Table2[[#This Row],[200D EMA]]</f>
        <v>9.3149636660640883E-2</v>
      </c>
      <c r="V385">
        <v>1.6176341962787</v>
      </c>
      <c r="W385">
        <v>494.1</v>
      </c>
      <c r="X385">
        <v>510</v>
      </c>
      <c r="Y385">
        <v>430</v>
      </c>
      <c r="Z385">
        <v>523.85</v>
      </c>
      <c r="AA385">
        <v>404.35</v>
      </c>
      <c r="AB385">
        <v>523.85</v>
      </c>
      <c r="AC385" s="1">
        <f>(Table2[[#This Row],[Close Price]]/Table2[[#This Row],[Day Low]])-1</f>
        <v>2.2465088038858383E-2</v>
      </c>
      <c r="AD385" s="1">
        <f>(Table2[[#This Row],[Day High]]/Table2[[#This Row],[Close Price]])-1</f>
        <v>9.5011876484560887E-3</v>
      </c>
      <c r="AE385" s="1">
        <f>(Table2[[#This Row],[Close Price]]/Table2[[#This Row],[Current Week Low]])-1</f>
        <v>0.17488372093023252</v>
      </c>
      <c r="AF385" s="1">
        <f>(Table2[[#This Row],[Current Week High]]/Table2[[#This Row],[Close Price]])-1</f>
        <v>3.6916072842438696E-2</v>
      </c>
      <c r="AG385" s="1">
        <f>(Table2[[#This Row],[Close Price]]/Table2[[#This Row],[Current Month Low]])-1</f>
        <v>0.2494126375664647</v>
      </c>
      <c r="AH385" s="1">
        <f>(Table2[[#This Row],[Current Month High]]/Table2[[#This Row],[Close Price]])-1</f>
        <v>3.6916072842438696E-2</v>
      </c>
      <c r="AI385">
        <v>25.653206650831301</v>
      </c>
      <c r="AJ385">
        <v>100.46293234574399</v>
      </c>
      <c r="AK385" t="str">
        <f>IF(AND(Table2[[#This Row],[20D EMA]]&gt;Table2[[#This Row],[50D EMA]],Table2[[#This Row],[50D EMA]]&gt;Table2[[#This Row],[200D EMA]]),"Uptrend","Downtrend/NoTrend")</f>
        <v>Downtrend/NoTrend</v>
      </c>
      <c r="AL385">
        <v>0.04</v>
      </c>
      <c r="AM385" t="s">
        <v>3188</v>
      </c>
      <c r="AN385">
        <v>15.04</v>
      </c>
      <c r="AO385" t="s">
        <v>3188</v>
      </c>
      <c r="AQ385">
        <f>(Table2[[#This Row],[Sharpe Ratio]]-AVERAGE(Table2[Sharpe Ratio]))/_xlfn.STDEV.P(Table2[Sharpe Ratio])</f>
        <v>-0.698405448893197</v>
      </c>
      <c r="AR3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5">
        <f>_xlfn.RANK.AVG(Table2[[#This Row],[1Y Return vs Nifty Z-Score]],Table2[1Y Return vs Nifty Z-Score])</f>
        <v>92</v>
      </c>
      <c r="AT385">
        <f>_xlfn.RANK.AVG(Table2[[#This Row],[6M Return vs Nifty Z-Score]],Table2[6M Return vs Nifty Z-Score])</f>
        <v>522</v>
      </c>
      <c r="AU385">
        <f>_xlfn.RANK.AVG(Table2[[#This Row],[Sharpe Ratio Z-Score]],Table2[Sharpe Ratio Z-Score])</f>
        <v>538</v>
      </c>
      <c r="AV385">
        <f>(Table2[[#This Row],[Rank 1Y]]+Table2[[#This Row],[Rank 6M]]+Table2[[#This Row],[Rank Sharpe]])/3</f>
        <v>384</v>
      </c>
    </row>
    <row r="386" spans="1:48" x14ac:dyDescent="0.3">
      <c r="A386" t="s">
        <v>202</v>
      </c>
      <c r="B386" t="s">
        <v>203</v>
      </c>
      <c r="C386" t="s">
        <v>3142</v>
      </c>
      <c r="D386" t="s">
        <v>34</v>
      </c>
      <c r="E386">
        <v>120560.97488132</v>
      </c>
      <c r="F386">
        <v>104.9</v>
      </c>
      <c r="G386">
        <v>14.2137889030725</v>
      </c>
      <c r="H386">
        <f>(Table2[[#This Row],[1Y Return vs Nifty]]-AVERAGE(Table2[1Y Return vs Nifty]))/_xlfn.STDEV.P(Table2[1Y Return vs Nifty])</f>
        <v>-6.8274124033174344E-2</v>
      </c>
      <c r="I386">
        <v>7.0283285400108797</v>
      </c>
      <c r="J386">
        <f>(Table2[[#This Row],[1M Return vs Nifty]]-AVERAGE(Table2[1M Return vs Nifty]))/_xlfn.STDEV.P(Table2[1M Return vs Nifty])</f>
        <v>0.33913990484799855</v>
      </c>
      <c r="K386">
        <v>-24.361275118643</v>
      </c>
      <c r="L386">
        <f>(Table2[[#This Row],[6M Return vs Nifty]]-AVERAGE(Table2[6M Return vs Nifty]))/_xlfn.STDEV.P(Table2[6M Return vs Nifty])</f>
        <v>-0.98415682227328494</v>
      </c>
      <c r="M386">
        <v>7.9115994208223999</v>
      </c>
      <c r="N386">
        <f>(Table2[[#This Row],[1W Return vs Nifty]]-AVERAGE(Table2[1W Return vs Nifty]))/_xlfn.STDEV.P(Table2[1W Return vs Nifty])</f>
        <v>0.78324168192292487</v>
      </c>
      <c r="O386">
        <v>102.91</v>
      </c>
      <c r="P386">
        <v>104.587372726045</v>
      </c>
      <c r="Q386">
        <v>108.073141900389</v>
      </c>
      <c r="R386">
        <v>57.198467171241298</v>
      </c>
      <c r="S386" s="1">
        <f>(Table2[[#This Row],[Close Price]]-Table2[[#This Row],[20D EMA]])/Table2[[#This Row],[20D EMA]]</f>
        <v>1.9337285006316287E-2</v>
      </c>
      <c r="T386" s="1">
        <f>(Table2[[#This Row],[Close Price]]-Table2[[#This Row],[50D EMA]])/Table2[[#This Row],[50D EMA]]</f>
        <v>2.9891493189516689E-3</v>
      </c>
      <c r="U386" s="1">
        <f>(Table2[[#This Row],[Close Price]]-Table2[[#This Row],[200D EMA]])/Table2[[#This Row],[200D EMA]]</f>
        <v>-2.9361059043824991E-2</v>
      </c>
      <c r="V386">
        <v>0.88039261199959895</v>
      </c>
      <c r="W386">
        <v>103.68</v>
      </c>
      <c r="X386">
        <v>107.14</v>
      </c>
      <c r="Y386">
        <v>102.99</v>
      </c>
      <c r="Z386">
        <v>107.25</v>
      </c>
      <c r="AA386">
        <v>94.81</v>
      </c>
      <c r="AB386">
        <v>107.9</v>
      </c>
      <c r="AC386" s="1">
        <f>(Table2[[#This Row],[Close Price]]/Table2[[#This Row],[Day Low]])-1</f>
        <v>1.1766975308642014E-2</v>
      </c>
      <c r="AD386" s="1">
        <f>(Table2[[#This Row],[Day High]]/Table2[[#This Row],[Close Price]])-1</f>
        <v>2.1353670162059135E-2</v>
      </c>
      <c r="AE386" s="1">
        <f>(Table2[[#This Row],[Close Price]]/Table2[[#This Row],[Current Week Low]])-1</f>
        <v>1.854548985338389E-2</v>
      </c>
      <c r="AF386" s="1">
        <f>(Table2[[#This Row],[Current Week High]]/Table2[[#This Row],[Close Price]])-1</f>
        <v>2.2402287893231509E-2</v>
      </c>
      <c r="AG386" s="1">
        <f>(Table2[[#This Row],[Close Price]]/Table2[[#This Row],[Current Month Low]])-1</f>
        <v>0.1064233730619133</v>
      </c>
      <c r="AH386" s="1">
        <f>(Table2[[#This Row],[Current Month High]]/Table2[[#This Row],[Close Price]])-1</f>
        <v>2.8598665395614953E-2</v>
      </c>
      <c r="AI386">
        <v>36.224976167778799</v>
      </c>
      <c r="AJ386">
        <v>35.792880258899601</v>
      </c>
      <c r="AK386" t="str">
        <f>IF(AND(Table2[[#This Row],[20D EMA]]&gt;Table2[[#This Row],[50D EMA]],Table2[[#This Row],[50D EMA]]&gt;Table2[[#This Row],[200D EMA]]),"Uptrend","Downtrend/NoTrend")</f>
        <v>Downtrend/NoTrend</v>
      </c>
      <c r="AL386">
        <v>-0.06</v>
      </c>
      <c r="AM386" t="s">
        <v>3189</v>
      </c>
      <c r="AN386">
        <v>-0.23</v>
      </c>
      <c r="AO386" t="s">
        <v>3189</v>
      </c>
      <c r="AP386">
        <v>0.122614249329909</v>
      </c>
      <c r="AQ386">
        <f>(Table2[[#This Row],[Sharpe Ratio]]-AVERAGE(Table2[Sharpe Ratio]))/_xlfn.STDEV.P(Table2[Sharpe Ratio])</f>
        <v>0.72389066448088557</v>
      </c>
      <c r="AR3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6">
        <f>_xlfn.RANK.AVG(Table2[[#This Row],[1Y Return vs Nifty Z-Score]],Table2[1Y Return vs Nifty Z-Score])</f>
        <v>325</v>
      </c>
      <c r="AT386">
        <f>_xlfn.RANK.AVG(Table2[[#This Row],[6M Return vs Nifty Z-Score]],Table2[6M Return vs Nifty Z-Score])</f>
        <v>669</v>
      </c>
      <c r="AU386">
        <f>_xlfn.RANK.AVG(Table2[[#This Row],[Sharpe Ratio Z-Score]],Table2[Sharpe Ratio Z-Score])</f>
        <v>162</v>
      </c>
      <c r="AV386">
        <f>(Table2[[#This Row],[Rank 1Y]]+Table2[[#This Row],[Rank 6M]]+Table2[[#This Row],[Rank Sharpe]])/3</f>
        <v>385.33333333333331</v>
      </c>
    </row>
    <row r="387" spans="1:48" x14ac:dyDescent="0.3">
      <c r="A387" t="s">
        <v>674</v>
      </c>
      <c r="B387" t="s">
        <v>675</v>
      </c>
      <c r="C387" t="s">
        <v>3152</v>
      </c>
      <c r="D387" t="s">
        <v>676</v>
      </c>
      <c r="E387">
        <v>26689.862951999999</v>
      </c>
      <c r="F387">
        <v>276</v>
      </c>
      <c r="G387">
        <v>38.522272105476603</v>
      </c>
      <c r="H387">
        <f>(Table2[[#This Row],[1Y Return vs Nifty]]-AVERAGE(Table2[1Y Return vs Nifty]))/_xlfn.STDEV.P(Table2[1Y Return vs Nifty])</f>
        <v>0.40240398920105713</v>
      </c>
      <c r="I387">
        <v>-2.3243013011245002</v>
      </c>
      <c r="J387">
        <f>(Table2[[#This Row],[1M Return vs Nifty]]-AVERAGE(Table2[1M Return vs Nifty]))/_xlfn.STDEV.P(Table2[1M Return vs Nifty])</f>
        <v>-0.58217790712149309</v>
      </c>
      <c r="K387">
        <v>-33.387558146408303</v>
      </c>
      <c r="L387">
        <f>(Table2[[#This Row],[6M Return vs Nifty]]-AVERAGE(Table2[6M Return vs Nifty]))/_xlfn.STDEV.P(Table2[6M Return vs Nifty])</f>
        <v>-1.2791590017547005</v>
      </c>
      <c r="M387">
        <v>4.1688356774418702</v>
      </c>
      <c r="N387">
        <f>(Table2[[#This Row],[1W Return vs Nifty]]-AVERAGE(Table2[1W Return vs Nifty]))/_xlfn.STDEV.P(Table2[1W Return vs Nifty])</f>
        <v>5.9910969568834328E-2</v>
      </c>
      <c r="O387">
        <v>278.74</v>
      </c>
      <c r="P387">
        <v>294.57649348613899</v>
      </c>
      <c r="Q387">
        <v>294.51773004489002</v>
      </c>
      <c r="R387">
        <v>50.966160231683702</v>
      </c>
      <c r="S387" s="1">
        <f>(Table2[[#This Row],[Close Price]]-Table2[[#This Row],[20D EMA]])/Table2[[#This Row],[20D EMA]]</f>
        <v>-9.8299490564684264E-3</v>
      </c>
      <c r="T387" s="1">
        <f>(Table2[[#This Row],[Close Price]]-Table2[[#This Row],[50D EMA]])/Table2[[#This Row],[50D EMA]]</f>
        <v>-6.3061696696491795E-2</v>
      </c>
      <c r="U387" s="1">
        <f>(Table2[[#This Row],[Close Price]]-Table2[[#This Row],[200D EMA]])/Table2[[#This Row],[200D EMA]]</f>
        <v>-6.2874754745894476E-2</v>
      </c>
      <c r="V387">
        <v>0.66330420543781199</v>
      </c>
      <c r="W387">
        <v>271.7</v>
      </c>
      <c r="X387">
        <v>278.45</v>
      </c>
      <c r="Y387">
        <v>266.5</v>
      </c>
      <c r="Z387">
        <v>281.89999999999998</v>
      </c>
      <c r="AA387">
        <v>259.05</v>
      </c>
      <c r="AB387">
        <v>302.35000000000002</v>
      </c>
      <c r="AC387" s="1">
        <f>(Table2[[#This Row],[Close Price]]/Table2[[#This Row],[Day Low]])-1</f>
        <v>1.5826278984173658E-2</v>
      </c>
      <c r="AD387" s="1">
        <f>(Table2[[#This Row],[Day High]]/Table2[[#This Row],[Close Price]])-1</f>
        <v>8.8768115942028381E-3</v>
      </c>
      <c r="AE387" s="1">
        <f>(Table2[[#This Row],[Close Price]]/Table2[[#This Row],[Current Week Low]])-1</f>
        <v>3.5647279549718469E-2</v>
      </c>
      <c r="AF387" s="1">
        <f>(Table2[[#This Row],[Current Week High]]/Table2[[#This Row],[Close Price]])-1</f>
        <v>2.1376811594202794E-2</v>
      </c>
      <c r="AG387" s="1">
        <f>(Table2[[#This Row],[Close Price]]/Table2[[#This Row],[Current Month Low]])-1</f>
        <v>6.5431383902721407E-2</v>
      </c>
      <c r="AH387" s="1">
        <f>(Table2[[#This Row],[Current Month High]]/Table2[[#This Row],[Close Price]])-1</f>
        <v>9.5471014492753747E-2</v>
      </c>
      <c r="AI387">
        <v>50.652173913043399</v>
      </c>
      <c r="AJ387">
        <v>66.767371601208396</v>
      </c>
      <c r="AK387" t="str">
        <f>IF(AND(Table2[[#This Row],[20D EMA]]&gt;Table2[[#This Row],[50D EMA]],Table2[[#This Row],[50D EMA]]&gt;Table2[[#This Row],[200D EMA]]),"Uptrend","Downtrend/NoTrend")</f>
        <v>Downtrend/NoTrend</v>
      </c>
      <c r="AL387">
        <v>-0.11</v>
      </c>
      <c r="AM387" t="s">
        <v>3189</v>
      </c>
      <c r="AN387">
        <v>0.95</v>
      </c>
      <c r="AO387" t="s">
        <v>3188</v>
      </c>
      <c r="AP387">
        <v>9.1131812585436997E-2</v>
      </c>
      <c r="AQ387">
        <f>(Table2[[#This Row],[Sharpe Ratio]]-AVERAGE(Table2[Sharpe Ratio]))/_xlfn.STDEV.P(Table2[Sharpe Ratio])</f>
        <v>0.35870189020776772</v>
      </c>
      <c r="AR3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7">
        <f>_xlfn.RANK.AVG(Table2[[#This Row],[1Y Return vs Nifty Z-Score]],Table2[1Y Return vs Nifty Z-Score])</f>
        <v>188</v>
      </c>
      <c r="AT387">
        <f>_xlfn.RANK.AVG(Table2[[#This Row],[6M Return vs Nifty Z-Score]],Table2[6M Return vs Nifty Z-Score])</f>
        <v>714</v>
      </c>
      <c r="AU387">
        <f>_xlfn.RANK.AVG(Table2[[#This Row],[Sharpe Ratio Z-Score]],Table2[Sharpe Ratio Z-Score])</f>
        <v>258</v>
      </c>
      <c r="AV387">
        <f>(Table2[[#This Row],[Rank 1Y]]+Table2[[#This Row],[Rank 6M]]+Table2[[#This Row],[Rank Sharpe]])/3</f>
        <v>386.66666666666669</v>
      </c>
    </row>
    <row r="388" spans="1:48" x14ac:dyDescent="0.3">
      <c r="A388" t="s">
        <v>241</v>
      </c>
      <c r="B388" t="s">
        <v>242</v>
      </c>
      <c r="C388" t="s">
        <v>3142</v>
      </c>
      <c r="D388" t="s">
        <v>54</v>
      </c>
      <c r="E388">
        <v>103743.3714295</v>
      </c>
      <c r="F388">
        <v>1233.95</v>
      </c>
      <c r="G388">
        <v>-5.8560745861078001</v>
      </c>
      <c r="H388">
        <f>(Table2[[#This Row],[1Y Return vs Nifty]]-AVERAGE(Table2[1Y Return vs Nifty]))/_xlfn.STDEV.P(Table2[1Y Return vs Nifty])</f>
        <v>-0.45688107253342963</v>
      </c>
      <c r="I388">
        <v>4.1991476623555603E-2</v>
      </c>
      <c r="J388">
        <f>(Table2[[#This Row],[1M Return vs Nifty]]-AVERAGE(Table2[1M Return vs Nifty]))/_xlfn.STDEV.P(Table2[1M Return vs Nifty])</f>
        <v>-0.34907687334751125</v>
      </c>
      <c r="K388">
        <v>-6.8023932298291196</v>
      </c>
      <c r="L388">
        <f>(Table2[[#This Row],[6M Return vs Nifty]]-AVERAGE(Table2[6M Return vs Nifty]))/_xlfn.STDEV.P(Table2[6M Return vs Nifty])</f>
        <v>-0.41028733352324331</v>
      </c>
      <c r="M388">
        <v>5.1795484934283396</v>
      </c>
      <c r="N388">
        <f>(Table2[[#This Row],[1W Return vs Nifty]]-AVERAGE(Table2[1W Return vs Nifty]))/_xlfn.STDEV.P(Table2[1W Return vs Nifty])</f>
        <v>0.25524246022621089</v>
      </c>
      <c r="O388">
        <v>1270.78</v>
      </c>
      <c r="P388">
        <v>1342.6659161011401</v>
      </c>
      <c r="Q388">
        <v>1326.3688847611099</v>
      </c>
      <c r="R388">
        <v>42.290959652018302</v>
      </c>
      <c r="S388" s="1">
        <f>(Table2[[#This Row],[Close Price]]-Table2[[#This Row],[20D EMA]])/Table2[[#This Row],[20D EMA]]</f>
        <v>-2.8982199908717424E-2</v>
      </c>
      <c r="T388" s="1">
        <f>(Table2[[#This Row],[Close Price]]-Table2[[#This Row],[50D EMA]])/Table2[[#This Row],[50D EMA]]</f>
        <v>-8.0970191316713722E-2</v>
      </c>
      <c r="U388" s="1">
        <f>(Table2[[#This Row],[Close Price]]-Table2[[#This Row],[200D EMA]])/Table2[[#This Row],[200D EMA]]</f>
        <v>-6.9678115811466212E-2</v>
      </c>
      <c r="V388">
        <v>1.20346433693031</v>
      </c>
      <c r="W388">
        <v>1229.05</v>
      </c>
      <c r="X388">
        <v>1273.95</v>
      </c>
      <c r="Y388">
        <v>1229.05</v>
      </c>
      <c r="Z388">
        <v>1292</v>
      </c>
      <c r="AA388">
        <v>1181.1500000000001</v>
      </c>
      <c r="AB388">
        <v>1320</v>
      </c>
      <c r="AC388" s="1">
        <f>(Table2[[#This Row],[Close Price]]/Table2[[#This Row],[Day Low]])-1</f>
        <v>3.9868190879135401E-3</v>
      </c>
      <c r="AD388" s="1">
        <f>(Table2[[#This Row],[Day High]]/Table2[[#This Row],[Close Price]])-1</f>
        <v>3.2416224320272358E-2</v>
      </c>
      <c r="AE388" s="1">
        <f>(Table2[[#This Row],[Close Price]]/Table2[[#This Row],[Current Week Low]])-1</f>
        <v>3.9868190879135401E-3</v>
      </c>
      <c r="AF388" s="1">
        <f>(Table2[[#This Row],[Current Week High]]/Table2[[#This Row],[Close Price]])-1</f>
        <v>4.7044045544795132E-2</v>
      </c>
      <c r="AG388" s="1">
        <f>(Table2[[#This Row],[Close Price]]/Table2[[#This Row],[Current Month Low]])-1</f>
        <v>4.4702197011387224E-2</v>
      </c>
      <c r="AH388" s="1">
        <f>(Table2[[#This Row],[Current Month High]]/Table2[[#This Row],[Close Price]])-1</f>
        <v>6.9735402568985805E-2</v>
      </c>
      <c r="AI388">
        <v>33.879006442724503</v>
      </c>
      <c r="AJ388">
        <v>22.0282832278481</v>
      </c>
      <c r="AK388" t="str">
        <f>IF(AND(Table2[[#This Row],[20D EMA]]&gt;Table2[[#This Row],[50D EMA]],Table2[[#This Row],[50D EMA]]&gt;Table2[[#This Row],[200D EMA]]),"Uptrend","Downtrend/NoTrend")</f>
        <v>Downtrend/NoTrend</v>
      </c>
      <c r="AL388">
        <v>-0.19</v>
      </c>
      <c r="AM388" t="s">
        <v>3189</v>
      </c>
      <c r="AN388">
        <v>-2.27</v>
      </c>
      <c r="AO388" t="s">
        <v>3189</v>
      </c>
      <c r="AP388">
        <v>9.7429268299906002E-2</v>
      </c>
      <c r="AQ388">
        <f>(Table2[[#This Row],[Sharpe Ratio]]-AVERAGE(Table2[Sharpe Ratio]))/_xlfn.STDEV.P(Table2[Sharpe Ratio])</f>
        <v>0.43175087787261207</v>
      </c>
      <c r="AR3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8">
        <f>_xlfn.RANK.AVG(Table2[[#This Row],[1Y Return vs Nifty Z-Score]],Table2[1Y Return vs Nifty Z-Score])</f>
        <v>468</v>
      </c>
      <c r="AT388">
        <f>_xlfn.RANK.AVG(Table2[[#This Row],[6M Return vs Nifty Z-Score]],Table2[6M Return vs Nifty Z-Score])</f>
        <v>455</v>
      </c>
      <c r="AU388">
        <f>_xlfn.RANK.AVG(Table2[[#This Row],[Sharpe Ratio Z-Score]],Table2[Sharpe Ratio Z-Score])</f>
        <v>238</v>
      </c>
      <c r="AV388">
        <f>(Table2[[#This Row],[Rank 1Y]]+Table2[[#This Row],[Rank 6M]]+Table2[[#This Row],[Rank Sharpe]])/3</f>
        <v>387</v>
      </c>
    </row>
    <row r="389" spans="1:48" x14ac:dyDescent="0.3">
      <c r="A389" t="s">
        <v>293</v>
      </c>
      <c r="B389" t="s">
        <v>294</v>
      </c>
      <c r="C389" t="s">
        <v>3142</v>
      </c>
      <c r="D389" t="s">
        <v>37</v>
      </c>
      <c r="E389">
        <v>92175.130757480001</v>
      </c>
      <c r="F389">
        <v>1861.85</v>
      </c>
      <c r="G389">
        <v>9.8078467590459297</v>
      </c>
      <c r="H389">
        <f>(Table2[[#This Row],[1Y Return vs Nifty]]-AVERAGE(Table2[1Y Return vs Nifty]))/_xlfn.STDEV.P(Table2[1Y Return vs Nifty])</f>
        <v>-0.15358510448811749</v>
      </c>
      <c r="I389">
        <v>0.51126934591326501</v>
      </c>
      <c r="J389">
        <f>(Table2[[#This Row],[1M Return vs Nifty]]-AVERAGE(Table2[1M Return vs Nifty]))/_xlfn.STDEV.P(Table2[1M Return vs Nifty])</f>
        <v>-0.30284879984479535</v>
      </c>
      <c r="K389">
        <v>10.8920374938231</v>
      </c>
      <c r="L389">
        <f>(Table2[[#This Row],[6M Return vs Nifty]]-AVERAGE(Table2[6M Return vs Nifty]))/_xlfn.STDEV.P(Table2[6M Return vs Nifty])</f>
        <v>0.1680122402995213</v>
      </c>
      <c r="M389">
        <v>2.7400826285378201</v>
      </c>
      <c r="N389">
        <f>(Table2[[#This Row],[1W Return vs Nifty]]-AVERAGE(Table2[1W Return vs Nifty]))/_xlfn.STDEV.P(Table2[1W Return vs Nifty])</f>
        <v>-0.21621144464168843</v>
      </c>
      <c r="O389">
        <v>1885.06</v>
      </c>
      <c r="P389">
        <v>1951.25656368402</v>
      </c>
      <c r="Q389">
        <v>1845.8185331239599</v>
      </c>
      <c r="R389">
        <v>46.578313813400001</v>
      </c>
      <c r="S389" s="1">
        <f>(Table2[[#This Row],[Close Price]]-Table2[[#This Row],[20D EMA]])/Table2[[#This Row],[20D EMA]]</f>
        <v>-1.2312605434309802E-2</v>
      </c>
      <c r="T389" s="1">
        <f>(Table2[[#This Row],[Close Price]]-Table2[[#This Row],[50D EMA]])/Table2[[#This Row],[50D EMA]]</f>
        <v>-4.5819993817326758E-2</v>
      </c>
      <c r="U389" s="1">
        <f>(Table2[[#This Row],[Close Price]]-Table2[[#This Row],[200D EMA]])/Table2[[#This Row],[200D EMA]]</f>
        <v>8.6852887151953623E-3</v>
      </c>
      <c r="V389">
        <v>0.84838513799665205</v>
      </c>
      <c r="W389">
        <v>1846.05</v>
      </c>
      <c r="X389">
        <v>1888.8</v>
      </c>
      <c r="Y389">
        <v>1826.15</v>
      </c>
      <c r="Z389">
        <v>1888.8</v>
      </c>
      <c r="AA389">
        <v>1789.05</v>
      </c>
      <c r="AB389">
        <v>2003.75</v>
      </c>
      <c r="AC389" s="1">
        <f>(Table2[[#This Row],[Close Price]]/Table2[[#This Row],[Day Low]])-1</f>
        <v>8.5588147666639802E-3</v>
      </c>
      <c r="AD389" s="1">
        <f>(Table2[[#This Row],[Day High]]/Table2[[#This Row],[Close Price]])-1</f>
        <v>1.4474850283320295E-2</v>
      </c>
      <c r="AE389" s="1">
        <f>(Table2[[#This Row],[Close Price]]/Table2[[#This Row],[Current Week Low]])-1</f>
        <v>1.9549325082824476E-2</v>
      </c>
      <c r="AF389" s="1">
        <f>(Table2[[#This Row],[Current Week High]]/Table2[[#This Row],[Close Price]])-1</f>
        <v>1.4474850283320295E-2</v>
      </c>
      <c r="AG389" s="1">
        <f>(Table2[[#This Row],[Close Price]]/Table2[[#This Row],[Current Month Low]])-1</f>
        <v>4.0691987367597271E-2</v>
      </c>
      <c r="AH389" s="1">
        <f>(Table2[[#This Row],[Current Month High]]/Table2[[#This Row],[Close Price]])-1</f>
        <v>7.6214517818299132E-2</v>
      </c>
      <c r="AI389">
        <v>23.6350941268093</v>
      </c>
      <c r="AJ389">
        <v>37.558182489841101</v>
      </c>
      <c r="AK389" t="str">
        <f>IF(AND(Table2[[#This Row],[20D EMA]]&gt;Table2[[#This Row],[50D EMA]],Table2[[#This Row],[50D EMA]]&gt;Table2[[#This Row],[200D EMA]]),"Uptrend","Downtrend/NoTrend")</f>
        <v>Downtrend/NoTrend</v>
      </c>
      <c r="AL389">
        <v>-0.15</v>
      </c>
      <c r="AM389" t="s">
        <v>3189</v>
      </c>
      <c r="AN389">
        <v>-3.08</v>
      </c>
      <c r="AO389" t="s">
        <v>3189</v>
      </c>
      <c r="AP389">
        <v>-3.4208857523990001E-3</v>
      </c>
      <c r="AQ389">
        <f>(Table2[[#This Row],[Sharpe Ratio]]-AVERAGE(Table2[Sharpe Ratio]))/_xlfn.STDEV.P(Table2[Sharpe Ratio])</f>
        <v>-0.73808690954335843</v>
      </c>
      <c r="AR3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9">
        <f>_xlfn.RANK.AVG(Table2[[#This Row],[1Y Return vs Nifty Z-Score]],Table2[1Y Return vs Nifty Z-Score])</f>
        <v>351</v>
      </c>
      <c r="AT389">
        <f>_xlfn.RANK.AVG(Table2[[#This Row],[6M Return vs Nifty Z-Score]],Table2[6M Return vs Nifty Z-Score])</f>
        <v>240</v>
      </c>
      <c r="AU389">
        <f>_xlfn.RANK.AVG(Table2[[#This Row],[Sharpe Ratio Z-Score]],Table2[Sharpe Ratio Z-Score])</f>
        <v>570</v>
      </c>
      <c r="AV389">
        <f>(Table2[[#This Row],[Rank 1Y]]+Table2[[#This Row],[Rank 6M]]+Table2[[#This Row],[Rank Sharpe]])/3</f>
        <v>387</v>
      </c>
    </row>
    <row r="390" spans="1:48" x14ac:dyDescent="0.3">
      <c r="A390" t="s">
        <v>1832</v>
      </c>
      <c r="B390" t="s">
        <v>1833</v>
      </c>
      <c r="C390" t="s">
        <v>3144</v>
      </c>
      <c r="D390" t="s">
        <v>983</v>
      </c>
      <c r="E390">
        <v>4278.2951254680002</v>
      </c>
      <c r="F390">
        <v>33.54</v>
      </c>
      <c r="G390">
        <v>-14.6933695600567</v>
      </c>
      <c r="H390">
        <f>(Table2[[#This Row],[1Y Return vs Nifty]]-AVERAGE(Table2[1Y Return vs Nifty]))/_xlfn.STDEV.P(Table2[1Y Return vs Nifty])</f>
        <v>-0.62799505318777371</v>
      </c>
      <c r="I390">
        <v>0.236919836569746</v>
      </c>
      <c r="J390">
        <f>(Table2[[#This Row],[1M Return vs Nifty]]-AVERAGE(Table2[1M Return vs Nifty]))/_xlfn.STDEV.P(Table2[1M Return vs Nifty])</f>
        <v>-0.32987468389631153</v>
      </c>
      <c r="K390">
        <v>-0.39439967936151998</v>
      </c>
      <c r="L390">
        <f>(Table2[[#This Row],[6M Return vs Nifty]]-AVERAGE(Table2[6M Return vs Nifty]))/_xlfn.STDEV.P(Table2[6M Return vs Nifty])</f>
        <v>-0.20085759841789411</v>
      </c>
      <c r="M390">
        <v>9.2168023146598195</v>
      </c>
      <c r="N390">
        <f>(Table2[[#This Row],[1W Return vs Nifty]]-AVERAGE(Table2[1W Return vs Nifty]))/_xlfn.STDEV.P(Table2[1W Return vs Nifty])</f>
        <v>1.0354866548084749</v>
      </c>
      <c r="O390">
        <v>32.92</v>
      </c>
      <c r="P390">
        <v>35.0303683553513</v>
      </c>
      <c r="Q390">
        <v>35.148154273341198</v>
      </c>
      <c r="R390">
        <v>60.5900795080953</v>
      </c>
      <c r="S390" s="1">
        <f>(Table2[[#This Row],[Close Price]]-Table2[[#This Row],[20D EMA]])/Table2[[#This Row],[20D EMA]]</f>
        <v>1.8833535844471366E-2</v>
      </c>
      <c r="T390" s="1">
        <f>(Table2[[#This Row],[Close Price]]-Table2[[#This Row],[50D EMA]])/Table2[[#This Row],[50D EMA]]</f>
        <v>-4.2545038071905669E-2</v>
      </c>
      <c r="U390" s="1">
        <f>(Table2[[#This Row],[Close Price]]-Table2[[#This Row],[200D EMA]])/Table2[[#This Row],[200D EMA]]</f>
        <v>-4.5753590952027183E-2</v>
      </c>
      <c r="V390">
        <v>0.57139899161462304</v>
      </c>
      <c r="W390">
        <v>32.85</v>
      </c>
      <c r="X390">
        <v>33.700000000000003</v>
      </c>
      <c r="Y390">
        <v>30.93</v>
      </c>
      <c r="Z390">
        <v>33.9</v>
      </c>
      <c r="AA390">
        <v>29.76</v>
      </c>
      <c r="AB390">
        <v>35.630000000000003</v>
      </c>
      <c r="AC390" s="1">
        <f>(Table2[[#This Row],[Close Price]]/Table2[[#This Row],[Day Low]])-1</f>
        <v>2.1004566210045539E-2</v>
      </c>
      <c r="AD390" s="1">
        <f>(Table2[[#This Row],[Day High]]/Table2[[#This Row],[Close Price]])-1</f>
        <v>4.7704233750747171E-3</v>
      </c>
      <c r="AE390" s="1">
        <f>(Table2[[#This Row],[Close Price]]/Table2[[#This Row],[Current Week Low]])-1</f>
        <v>8.438409311348205E-2</v>
      </c>
      <c r="AF390" s="1">
        <f>(Table2[[#This Row],[Current Week High]]/Table2[[#This Row],[Close Price]])-1</f>
        <v>1.0733452593917781E-2</v>
      </c>
      <c r="AG390" s="1">
        <f>(Table2[[#This Row],[Close Price]]/Table2[[#This Row],[Current Month Low]])-1</f>
        <v>0.12701612903225801</v>
      </c>
      <c r="AH390" s="1">
        <f>(Table2[[#This Row],[Current Month High]]/Table2[[#This Row],[Close Price]])-1</f>
        <v>6.2313655336911244E-2</v>
      </c>
      <c r="AI390">
        <v>37.447823494335097</v>
      </c>
      <c r="AJ390">
        <v>35.515151515151501</v>
      </c>
      <c r="AK390" t="str">
        <f>IF(AND(Table2[[#This Row],[20D EMA]]&gt;Table2[[#This Row],[50D EMA]],Table2[[#This Row],[50D EMA]]&gt;Table2[[#This Row],[200D EMA]]),"Uptrend","Downtrend/NoTrend")</f>
        <v>Downtrend/NoTrend</v>
      </c>
      <c r="AL390">
        <v>-0.05</v>
      </c>
      <c r="AM390" t="s">
        <v>3189</v>
      </c>
      <c r="AN390">
        <v>1.45</v>
      </c>
      <c r="AO390" t="s">
        <v>3188</v>
      </c>
      <c r="AP390">
        <v>8.8249160996421994E-2</v>
      </c>
      <c r="AQ390">
        <f>(Table2[[#This Row],[Sharpe Ratio]]-AVERAGE(Table2[Sharpe Ratio]))/_xlfn.STDEV.P(Table2[Sharpe Ratio])</f>
        <v>0.32526381776778451</v>
      </c>
      <c r="AR3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0">
        <f>_xlfn.RANK.AVG(Table2[[#This Row],[1Y Return vs Nifty Z-Score]],Table2[1Y Return vs Nifty Z-Score])</f>
        <v>539</v>
      </c>
      <c r="AT390">
        <f>_xlfn.RANK.AVG(Table2[[#This Row],[6M Return vs Nifty Z-Score]],Table2[6M Return vs Nifty Z-Score])</f>
        <v>359</v>
      </c>
      <c r="AU390">
        <f>_xlfn.RANK.AVG(Table2[[#This Row],[Sharpe Ratio Z-Score]],Table2[Sharpe Ratio Z-Score])</f>
        <v>265</v>
      </c>
      <c r="AV390">
        <f>(Table2[[#This Row],[Rank 1Y]]+Table2[[#This Row],[Rank 6M]]+Table2[[#This Row],[Rank Sharpe]])/3</f>
        <v>387.66666666666669</v>
      </c>
    </row>
    <row r="391" spans="1:48" x14ac:dyDescent="0.3">
      <c r="A391" t="s">
        <v>252</v>
      </c>
      <c r="B391" t="s">
        <v>253</v>
      </c>
      <c r="C391" t="s">
        <v>3142</v>
      </c>
      <c r="D391" t="s">
        <v>37</v>
      </c>
      <c r="E391">
        <v>101095.770098365</v>
      </c>
      <c r="F391">
        <v>699.65</v>
      </c>
      <c r="G391">
        <v>5.3277637291742996</v>
      </c>
      <c r="H391">
        <f>(Table2[[#This Row],[1Y Return vs Nifty]]-AVERAGE(Table2[1Y Return vs Nifty]))/_xlfn.STDEV.P(Table2[1Y Return vs Nifty])</f>
        <v>-0.24033165342228258</v>
      </c>
      <c r="I391">
        <v>-6.4854962822482198</v>
      </c>
      <c r="J391">
        <f>(Table2[[#This Row],[1M Return vs Nifty]]-AVERAGE(Table2[1M Return vs Nifty]))/_xlfn.STDEV.P(Table2[1M Return vs Nifty])</f>
        <v>-0.9920928850804549</v>
      </c>
      <c r="K391">
        <v>19.508682665118801</v>
      </c>
      <c r="L391">
        <f>(Table2[[#This Row],[6M Return vs Nifty]]-AVERAGE(Table2[6M Return vs Nifty]))/_xlfn.STDEV.P(Table2[6M Return vs Nifty])</f>
        <v>0.44962639947569</v>
      </c>
      <c r="M391">
        <v>1.03876343285443</v>
      </c>
      <c r="N391">
        <f>(Table2[[#This Row],[1W Return vs Nifty]]-AVERAGE(Table2[1W Return vs Nifty]))/_xlfn.STDEV.P(Table2[1W Return vs Nifty])</f>
        <v>-0.54501029761012099</v>
      </c>
      <c r="O391">
        <v>703.37</v>
      </c>
      <c r="P391">
        <v>718.86532446527895</v>
      </c>
      <c r="Q391">
        <v>666.33666291780798</v>
      </c>
      <c r="R391">
        <v>52.587653020637497</v>
      </c>
      <c r="S391" s="1">
        <f>(Table2[[#This Row],[Close Price]]-Table2[[#This Row],[20D EMA]])/Table2[[#This Row],[20D EMA]]</f>
        <v>-5.2888238053940707E-3</v>
      </c>
      <c r="T391" s="1">
        <f>(Table2[[#This Row],[Close Price]]-Table2[[#This Row],[50D EMA]])/Table2[[#This Row],[50D EMA]]</f>
        <v>-2.6730075594579697E-2</v>
      </c>
      <c r="U391" s="1">
        <f>(Table2[[#This Row],[Close Price]]-Table2[[#This Row],[200D EMA]])/Table2[[#This Row],[200D EMA]]</f>
        <v>4.9994753307310007E-2</v>
      </c>
      <c r="V391">
        <v>1.12811017514668</v>
      </c>
      <c r="W391">
        <v>687.6</v>
      </c>
      <c r="X391">
        <v>704.7</v>
      </c>
      <c r="Y391">
        <v>667.7</v>
      </c>
      <c r="Z391">
        <v>704.7</v>
      </c>
      <c r="AA391">
        <v>667.7</v>
      </c>
      <c r="AB391">
        <v>750</v>
      </c>
      <c r="AC391" s="1">
        <f>(Table2[[#This Row],[Close Price]]/Table2[[#This Row],[Day Low]])-1</f>
        <v>1.7524723676556109E-2</v>
      </c>
      <c r="AD391" s="1">
        <f>(Table2[[#This Row],[Day High]]/Table2[[#This Row],[Close Price]])-1</f>
        <v>7.2178946616165973E-3</v>
      </c>
      <c r="AE391" s="1">
        <f>(Table2[[#This Row],[Close Price]]/Table2[[#This Row],[Current Week Low]])-1</f>
        <v>4.7850831211621925E-2</v>
      </c>
      <c r="AF391" s="1">
        <f>(Table2[[#This Row],[Current Week High]]/Table2[[#This Row],[Close Price]])-1</f>
        <v>7.2178946616165973E-3</v>
      </c>
      <c r="AG391" s="1">
        <f>(Table2[[#This Row],[Close Price]]/Table2[[#This Row],[Current Month Low]])-1</f>
        <v>4.7850831211621925E-2</v>
      </c>
      <c r="AH391" s="1">
        <f>(Table2[[#This Row],[Current Month High]]/Table2[[#This Row],[Close Price]])-1</f>
        <v>7.1964553705424095E-2</v>
      </c>
      <c r="AI391">
        <v>13.885514185664199</v>
      </c>
      <c r="AJ391">
        <v>50.965584205415901</v>
      </c>
      <c r="AK391" t="str">
        <f>IF(AND(Table2[[#This Row],[20D EMA]]&gt;Table2[[#This Row],[50D EMA]],Table2[[#This Row],[50D EMA]]&gt;Table2[[#This Row],[200D EMA]]),"Uptrend","Downtrend/NoTrend")</f>
        <v>Downtrend/NoTrend</v>
      </c>
      <c r="AL391">
        <v>-0.08</v>
      </c>
      <c r="AM391" t="s">
        <v>3189</v>
      </c>
      <c r="AN391">
        <v>-0.66</v>
      </c>
      <c r="AO391" t="s">
        <v>3189</v>
      </c>
      <c r="AP391">
        <v>-1.5585033177333001E-2</v>
      </c>
      <c r="AQ391">
        <f>(Table2[[#This Row],[Sharpe Ratio]]-AVERAGE(Table2[Sharpe Ratio]))/_xlfn.STDEV.P(Table2[Sharpe Ratio])</f>
        <v>-0.87918812493670495</v>
      </c>
      <c r="AR3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1">
        <f>_xlfn.RANK.AVG(Table2[[#This Row],[1Y Return vs Nifty Z-Score]],Table2[1Y Return vs Nifty Z-Score])</f>
        <v>389</v>
      </c>
      <c r="AT391">
        <f>_xlfn.RANK.AVG(Table2[[#This Row],[6M Return vs Nifty Z-Score]],Table2[6M Return vs Nifty Z-Score])</f>
        <v>174</v>
      </c>
      <c r="AU391">
        <f>_xlfn.RANK.AVG(Table2[[#This Row],[Sharpe Ratio Z-Score]],Table2[Sharpe Ratio Z-Score])</f>
        <v>601</v>
      </c>
      <c r="AV391">
        <f>(Table2[[#This Row],[Rank 1Y]]+Table2[[#This Row],[Rank 6M]]+Table2[[#This Row],[Rank Sharpe]])/3</f>
        <v>388</v>
      </c>
    </row>
    <row r="392" spans="1:48" x14ac:dyDescent="0.3">
      <c r="A392" t="s">
        <v>404</v>
      </c>
      <c r="B392" t="s">
        <v>405</v>
      </c>
      <c r="C392" t="s">
        <v>3142</v>
      </c>
      <c r="D392" t="s">
        <v>406</v>
      </c>
      <c r="E392">
        <v>57453.903730074999</v>
      </c>
      <c r="F392">
        <v>926.65</v>
      </c>
      <c r="G392">
        <v>-13.238618118977101</v>
      </c>
      <c r="H392">
        <f>(Table2[[#This Row],[1Y Return vs Nifty]]-AVERAGE(Table2[1Y Return vs Nifty]))/_xlfn.STDEV.P(Table2[1Y Return vs Nifty])</f>
        <v>-0.59982712276567296</v>
      </c>
      <c r="I392">
        <v>27.963794976365399</v>
      </c>
      <c r="J392">
        <f>(Table2[[#This Row],[1M Return vs Nifty]]-AVERAGE(Table2[1M Return vs Nifty]))/_xlfn.STDEV.P(Table2[1M Return vs Nifty])</f>
        <v>2.4014708702913339</v>
      </c>
      <c r="K392">
        <v>151.51423406663901</v>
      </c>
      <c r="L392">
        <f>(Table2[[#This Row],[6M Return vs Nifty]]-AVERAGE(Table2[6M Return vs Nifty]))/_xlfn.STDEV.P(Table2[6M Return vs Nifty])</f>
        <v>4.7639078426020776</v>
      </c>
      <c r="M392">
        <v>7.9980174784692899</v>
      </c>
      <c r="N392">
        <f>(Table2[[#This Row],[1W Return vs Nifty]]-AVERAGE(Table2[1W Return vs Nifty]))/_xlfn.STDEV.P(Table2[1W Return vs Nifty])</f>
        <v>0.7999429325184334</v>
      </c>
      <c r="O392">
        <v>835.4</v>
      </c>
      <c r="P392">
        <v>754.77996368022104</v>
      </c>
      <c r="Q392">
        <v>621.53807968352305</v>
      </c>
      <c r="R392">
        <v>65.453735530539106</v>
      </c>
      <c r="S392" s="1">
        <f>(Table2[[#This Row],[Close Price]]-Table2[[#This Row],[20D EMA]])/Table2[[#This Row],[20D EMA]]</f>
        <v>0.10922911180272923</v>
      </c>
      <c r="T392" s="1">
        <f>(Table2[[#This Row],[Close Price]]-Table2[[#This Row],[50D EMA]])/Table2[[#This Row],[50D EMA]]</f>
        <v>0.22770879539748276</v>
      </c>
      <c r="U392" s="1">
        <f>(Table2[[#This Row],[Close Price]]-Table2[[#This Row],[200D EMA]])/Table2[[#This Row],[200D EMA]]</f>
        <v>0.49089819319169453</v>
      </c>
      <c r="V392">
        <v>0.96417832753148003</v>
      </c>
      <c r="W392">
        <v>895.2</v>
      </c>
      <c r="X392">
        <v>952</v>
      </c>
      <c r="Y392">
        <v>879.4</v>
      </c>
      <c r="Z392">
        <v>952</v>
      </c>
      <c r="AA392">
        <v>747</v>
      </c>
      <c r="AB392">
        <v>952</v>
      </c>
      <c r="AC392" s="1">
        <f>(Table2[[#This Row],[Close Price]]/Table2[[#This Row],[Day Low]])-1</f>
        <v>3.5131814119749638E-2</v>
      </c>
      <c r="AD392" s="1">
        <f>(Table2[[#This Row],[Day High]]/Table2[[#This Row],[Close Price]])-1</f>
        <v>2.7356607133221855E-2</v>
      </c>
      <c r="AE392" s="1">
        <f>(Table2[[#This Row],[Close Price]]/Table2[[#This Row],[Current Week Low]])-1</f>
        <v>5.3729815783488677E-2</v>
      </c>
      <c r="AF392" s="1">
        <f>(Table2[[#This Row],[Current Week High]]/Table2[[#This Row],[Close Price]])-1</f>
        <v>2.7356607133221855E-2</v>
      </c>
      <c r="AG392" s="1">
        <f>(Table2[[#This Row],[Close Price]]/Table2[[#This Row],[Current Month Low]])-1</f>
        <v>0.24049531459170015</v>
      </c>
      <c r="AH392" s="1">
        <f>(Table2[[#This Row],[Current Month High]]/Table2[[#This Row],[Close Price]])-1</f>
        <v>2.7356607133221855E-2</v>
      </c>
      <c r="AI392">
        <v>2.51982949333622</v>
      </c>
      <c r="AJ392">
        <v>198.91935483870901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0.36</v>
      </c>
      <c r="AM392" t="s">
        <v>3188</v>
      </c>
      <c r="AN392">
        <v>9.9499999999999993</v>
      </c>
      <c r="AO392" t="s">
        <v>3188</v>
      </c>
      <c r="AP392">
        <v>-3.4328063120927003E-2</v>
      </c>
      <c r="AQ392">
        <f>(Table2[[#This Row],[Sharpe Ratio]]-AVERAGE(Table2[Sharpe Ratio]))/_xlfn.STDEV.P(Table2[Sharpe Ratio])</f>
        <v>-1.0966028119515945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6.2688917106945778</v>
      </c>
      <c r="AS392">
        <f>_xlfn.RANK.AVG(Table2[[#This Row],[1Y Return vs Nifty Z-Score]],Table2[1Y Return vs Nifty Z-Score])</f>
        <v>523</v>
      </c>
      <c r="AT392">
        <f>_xlfn.RANK.AVG(Table2[[#This Row],[6M Return vs Nifty Z-Score]],Table2[6M Return vs Nifty Z-Score])</f>
        <v>4</v>
      </c>
      <c r="AU392">
        <f>_xlfn.RANK.AVG(Table2[[#This Row],[Sharpe Ratio Z-Score]],Table2[Sharpe Ratio Z-Score])</f>
        <v>638</v>
      </c>
      <c r="AV392">
        <f>(Table2[[#This Row],[Rank 1Y]]+Table2[[#This Row],[Rank 6M]]+Table2[[#This Row],[Rank Sharpe]])/3</f>
        <v>388.33333333333331</v>
      </c>
    </row>
    <row r="393" spans="1:48" x14ac:dyDescent="0.3">
      <c r="A393" t="s">
        <v>291</v>
      </c>
      <c r="B393" t="s">
        <v>292</v>
      </c>
      <c r="C393" t="s">
        <v>3142</v>
      </c>
      <c r="D393" t="s">
        <v>34</v>
      </c>
      <c r="E393">
        <v>92529.713503259904</v>
      </c>
      <c r="F393">
        <v>102.01</v>
      </c>
      <c r="G393">
        <v>7.6712059894100797</v>
      </c>
      <c r="H393">
        <f>(Table2[[#This Row],[1Y Return vs Nifty]]-AVERAGE(Table2[1Y Return vs Nifty]))/_xlfn.STDEV.P(Table2[1Y Return vs Nifty])</f>
        <v>-0.19495626029976754</v>
      </c>
      <c r="I393">
        <v>3.4555982550539501</v>
      </c>
      <c r="J393">
        <f>(Table2[[#This Row],[1M Return vs Nifty]]-AVERAGE(Table2[1M Return vs Nifty]))/_xlfn.STDEV.P(Table2[1M Return vs Nifty])</f>
        <v>-1.2806029590273285E-2</v>
      </c>
      <c r="K393">
        <v>-17.994111391073201</v>
      </c>
      <c r="L393">
        <f>(Table2[[#This Row],[6M Return vs Nifty]]-AVERAGE(Table2[6M Return vs Nifty]))/_xlfn.STDEV.P(Table2[6M Return vs Nifty])</f>
        <v>-0.77606151095075304</v>
      </c>
      <c r="M393">
        <v>7.2087073101361403</v>
      </c>
      <c r="N393">
        <f>(Table2[[#This Row],[1W Return vs Nifty]]-AVERAGE(Table2[1W Return vs Nifty]))/_xlfn.STDEV.P(Table2[1W Return vs Nifty])</f>
        <v>0.64739996548277745</v>
      </c>
      <c r="O393">
        <v>100.99</v>
      </c>
      <c r="P393">
        <v>103.04123543099</v>
      </c>
      <c r="Q393">
        <v>104.483821301731</v>
      </c>
      <c r="R393">
        <v>56.2443206143829</v>
      </c>
      <c r="S393" s="1">
        <f>(Table2[[#This Row],[Close Price]]-Table2[[#This Row],[20D EMA]])/Table2[[#This Row],[20D EMA]]</f>
        <v>1.0100009901970594E-2</v>
      </c>
      <c r="T393" s="1">
        <f>(Table2[[#This Row],[Close Price]]-Table2[[#This Row],[50D EMA]])/Table2[[#This Row],[50D EMA]]</f>
        <v>-1.0007987837846196E-2</v>
      </c>
      <c r="U393" s="1">
        <f>(Table2[[#This Row],[Close Price]]-Table2[[#This Row],[200D EMA]])/Table2[[#This Row],[200D EMA]]</f>
        <v>-2.3676596729622187E-2</v>
      </c>
      <c r="V393">
        <v>0.94023027453669605</v>
      </c>
      <c r="W393">
        <v>100.75</v>
      </c>
      <c r="X393">
        <v>103.75</v>
      </c>
      <c r="Y393">
        <v>99.38</v>
      </c>
      <c r="Z393">
        <v>103.75</v>
      </c>
      <c r="AA393">
        <v>92.52</v>
      </c>
      <c r="AB393">
        <v>106.49</v>
      </c>
      <c r="AC393" s="1">
        <f>(Table2[[#This Row],[Close Price]]/Table2[[#This Row],[Day Low]])-1</f>
        <v>1.2506203473945376E-2</v>
      </c>
      <c r="AD393" s="1">
        <f>(Table2[[#This Row],[Day High]]/Table2[[#This Row],[Close Price]])-1</f>
        <v>1.7057151259680436E-2</v>
      </c>
      <c r="AE393" s="1">
        <f>(Table2[[#This Row],[Close Price]]/Table2[[#This Row],[Current Week Low]])-1</f>
        <v>2.6464077279130693E-2</v>
      </c>
      <c r="AF393" s="1">
        <f>(Table2[[#This Row],[Current Week High]]/Table2[[#This Row],[Close Price]])-1</f>
        <v>1.7057151259680436E-2</v>
      </c>
      <c r="AG393" s="1">
        <f>(Table2[[#This Row],[Close Price]]/Table2[[#This Row],[Current Month Low]])-1</f>
        <v>0.10257241677475148</v>
      </c>
      <c r="AH393" s="1">
        <f>(Table2[[#This Row],[Current Month High]]/Table2[[#This Row],[Close Price]])-1</f>
        <v>4.3917263013429908E-2</v>
      </c>
      <c r="AI393">
        <v>26.360160768552099</v>
      </c>
      <c r="AJ393">
        <v>28.443716947872002</v>
      </c>
      <c r="AK393" t="str">
        <f>IF(AND(Table2[[#This Row],[20D EMA]]&gt;Table2[[#This Row],[50D EMA]],Table2[[#This Row],[50D EMA]]&gt;Table2[[#This Row],[200D EMA]]),"Uptrend","Downtrend/NoTrend")</f>
        <v>Downtrend/NoTrend</v>
      </c>
      <c r="AL393">
        <v>-0.03</v>
      </c>
      <c r="AM393" t="s">
        <v>3189</v>
      </c>
      <c r="AN393">
        <v>-1.81</v>
      </c>
      <c r="AO393" t="s">
        <v>3189</v>
      </c>
      <c r="AP393">
        <v>0.113385791832756</v>
      </c>
      <c r="AQ393">
        <f>(Table2[[#This Row],[Sharpe Ratio]]-AVERAGE(Table2[Sharpe Ratio]))/_xlfn.STDEV.P(Table2[Sharpe Ratio])</f>
        <v>0.61684275363552743</v>
      </c>
      <c r="AR3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3">
        <f>_xlfn.RANK.AVG(Table2[[#This Row],[1Y Return vs Nifty Z-Score]],Table2[1Y Return vs Nifty Z-Score])</f>
        <v>366</v>
      </c>
      <c r="AT393">
        <f>_xlfn.RANK.AVG(Table2[[#This Row],[6M Return vs Nifty Z-Score]],Table2[6M Return vs Nifty Z-Score])</f>
        <v>608</v>
      </c>
      <c r="AU393">
        <f>_xlfn.RANK.AVG(Table2[[#This Row],[Sharpe Ratio Z-Score]],Table2[Sharpe Ratio Z-Score])</f>
        <v>193</v>
      </c>
      <c r="AV393">
        <f>(Table2[[#This Row],[Rank 1Y]]+Table2[[#This Row],[Rank 6M]]+Table2[[#This Row],[Rank Sharpe]])/3</f>
        <v>389</v>
      </c>
    </row>
    <row r="394" spans="1:48" x14ac:dyDescent="0.3">
      <c r="A394" t="s">
        <v>640</v>
      </c>
      <c r="B394" t="s">
        <v>641</v>
      </c>
      <c r="C394" t="s">
        <v>3142</v>
      </c>
      <c r="D394" t="s">
        <v>500</v>
      </c>
      <c r="E394">
        <v>28365.950667234902</v>
      </c>
      <c r="F394">
        <v>872.65</v>
      </c>
      <c r="G394">
        <v>10.280398313664699</v>
      </c>
      <c r="H394">
        <f>(Table2[[#This Row],[1Y Return vs Nifty]]-AVERAGE(Table2[1Y Return vs Nifty]))/_xlfn.STDEV.P(Table2[1Y Return vs Nifty])</f>
        <v>-0.14443522572843132</v>
      </c>
      <c r="I394">
        <v>1.5863109705462499</v>
      </c>
      <c r="J394">
        <f>(Table2[[#This Row],[1M Return vs Nifty]]-AVERAGE(Table2[1M Return vs Nifty]))/_xlfn.STDEV.P(Table2[1M Return vs Nifty])</f>
        <v>-0.19694757054277573</v>
      </c>
      <c r="K394">
        <v>15.633287561119801</v>
      </c>
      <c r="L394">
        <f>(Table2[[#This Row],[6M Return vs Nifty]]-AVERAGE(Table2[6M Return vs Nifty]))/_xlfn.STDEV.P(Table2[6M Return vs Nifty])</f>
        <v>0.32296850513373132</v>
      </c>
      <c r="M394">
        <v>1.69416074166854</v>
      </c>
      <c r="N394">
        <f>(Table2[[#This Row],[1W Return vs Nifty]]-AVERAGE(Table2[1W Return vs Nifty]))/_xlfn.STDEV.P(Table2[1W Return vs Nifty])</f>
        <v>-0.41834747976651415</v>
      </c>
      <c r="O394">
        <v>858.18</v>
      </c>
      <c r="P394">
        <v>850.71147550912099</v>
      </c>
      <c r="Q394">
        <v>791.24114606537103</v>
      </c>
      <c r="R394">
        <v>64.002258462630394</v>
      </c>
      <c r="S394" s="1">
        <f>(Table2[[#This Row],[Close Price]]-Table2[[#This Row],[20D EMA]])/Table2[[#This Row],[20D EMA]]</f>
        <v>1.686126453657744E-2</v>
      </c>
      <c r="T394" s="1">
        <f>(Table2[[#This Row],[Close Price]]-Table2[[#This Row],[50D EMA]])/Table2[[#This Row],[50D EMA]]</f>
        <v>2.5788443111984062E-2</v>
      </c>
      <c r="U394" s="1">
        <f>(Table2[[#This Row],[Close Price]]-Table2[[#This Row],[200D EMA]])/Table2[[#This Row],[200D EMA]]</f>
        <v>0.10288753857083045</v>
      </c>
      <c r="V394">
        <v>0.40617312866286298</v>
      </c>
      <c r="W394">
        <v>864.6</v>
      </c>
      <c r="X394">
        <v>877</v>
      </c>
      <c r="Y394">
        <v>852.1</v>
      </c>
      <c r="Z394">
        <v>885</v>
      </c>
      <c r="AA394">
        <v>828</v>
      </c>
      <c r="AB394">
        <v>885</v>
      </c>
      <c r="AC394" s="1">
        <f>(Table2[[#This Row],[Close Price]]/Table2[[#This Row],[Day Low]])-1</f>
        <v>9.3106638908164729E-3</v>
      </c>
      <c r="AD394" s="1">
        <f>(Table2[[#This Row],[Day High]]/Table2[[#This Row],[Close Price]])-1</f>
        <v>4.9848163639489851E-3</v>
      </c>
      <c r="AE394" s="1">
        <f>(Table2[[#This Row],[Close Price]]/Table2[[#This Row],[Current Week Low]])-1</f>
        <v>2.4116887689238364E-2</v>
      </c>
      <c r="AF394" s="1">
        <f>(Table2[[#This Row],[Current Week High]]/Table2[[#This Row],[Close Price]])-1</f>
        <v>1.4152294734429693E-2</v>
      </c>
      <c r="AG394" s="1">
        <f>(Table2[[#This Row],[Close Price]]/Table2[[#This Row],[Current Month Low]])-1</f>
        <v>5.3925120772946755E-2</v>
      </c>
      <c r="AH394" s="1">
        <f>(Table2[[#This Row],[Current Month High]]/Table2[[#This Row],[Close Price]])-1</f>
        <v>1.4152294734429693E-2</v>
      </c>
      <c r="AI394">
        <v>5.7067552856242498</v>
      </c>
      <c r="AJ394">
        <v>33.432721712538203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0.02</v>
      </c>
      <c r="AM394" t="s">
        <v>3188</v>
      </c>
      <c r="AN394">
        <v>3.65</v>
      </c>
      <c r="AO394" t="s">
        <v>3188</v>
      </c>
      <c r="AP394">
        <v>-2.3633904975240001E-2</v>
      </c>
      <c r="AQ394">
        <f>(Table2[[#This Row],[Sharpe Ratio]]-AVERAGE(Table2[Sharpe Ratio]))/_xlfn.STDEV.P(Table2[Sharpe Ratio])</f>
        <v>-0.97255312238008895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-1.4093148932840789</v>
      </c>
      <c r="AS394">
        <f>_xlfn.RANK.AVG(Table2[[#This Row],[1Y Return vs Nifty Z-Score]],Table2[1Y Return vs Nifty Z-Score])</f>
        <v>346</v>
      </c>
      <c r="AT394">
        <f>_xlfn.RANK.AVG(Table2[[#This Row],[6M Return vs Nifty Z-Score]],Table2[6M Return vs Nifty Z-Score])</f>
        <v>205</v>
      </c>
      <c r="AU394">
        <f>_xlfn.RANK.AVG(Table2[[#This Row],[Sharpe Ratio Z-Score]],Table2[Sharpe Ratio Z-Score])</f>
        <v>619</v>
      </c>
      <c r="AV394">
        <f>(Table2[[#This Row],[Rank 1Y]]+Table2[[#This Row],[Rank 6M]]+Table2[[#This Row],[Rank Sharpe]])/3</f>
        <v>390</v>
      </c>
    </row>
    <row r="395" spans="1:48" x14ac:dyDescent="0.3">
      <c r="A395" t="s">
        <v>1797</v>
      </c>
      <c r="B395" t="s">
        <v>1798</v>
      </c>
      <c r="C395" t="s">
        <v>3147</v>
      </c>
      <c r="D395" t="s">
        <v>213</v>
      </c>
      <c r="E395">
        <v>4398.5437949339903</v>
      </c>
      <c r="F395">
        <v>172.98</v>
      </c>
      <c r="G395">
        <v>2.8671446449973801</v>
      </c>
      <c r="H395">
        <f>(Table2[[#This Row],[1Y Return vs Nifty]]-AVERAGE(Table2[1Y Return vs Nifty]))/_xlfn.STDEV.P(Table2[1Y Return vs Nifty])</f>
        <v>-0.28797590741728274</v>
      </c>
      <c r="I395">
        <v>4.8508464471339199</v>
      </c>
      <c r="J395">
        <f>(Table2[[#This Row],[1M Return vs Nifty]]-AVERAGE(Table2[1M Return vs Nifty]))/_xlfn.STDEV.P(Table2[1M Return vs Nifty])</f>
        <v>0.1246384147335764</v>
      </c>
      <c r="K395">
        <v>-5.8828767216990201</v>
      </c>
      <c r="L395">
        <f>(Table2[[#This Row],[6M Return vs Nifty]]-AVERAGE(Table2[6M Return vs Nifty]))/_xlfn.STDEV.P(Table2[6M Return vs Nifty])</f>
        <v>-0.38023516552306952</v>
      </c>
      <c r="M395">
        <v>6.3603848537707197</v>
      </c>
      <c r="N395">
        <f>(Table2[[#This Row],[1W Return vs Nifty]]-AVERAGE(Table2[1W Return vs Nifty]))/_xlfn.STDEV.P(Table2[1W Return vs Nifty])</f>
        <v>0.48345221757749796</v>
      </c>
      <c r="O395">
        <v>166.81</v>
      </c>
      <c r="P395">
        <v>170.352950194914</v>
      </c>
      <c r="Q395">
        <v>170.791206742127</v>
      </c>
      <c r="R395">
        <v>68.4187648232801</v>
      </c>
      <c r="S395" s="1">
        <f>(Table2[[#This Row],[Close Price]]-Table2[[#This Row],[20D EMA]])/Table2[[#This Row],[20D EMA]]</f>
        <v>3.6988190156465366E-2</v>
      </c>
      <c r="T395" s="1">
        <f>(Table2[[#This Row],[Close Price]]-Table2[[#This Row],[50D EMA]])/Table2[[#This Row],[50D EMA]]</f>
        <v>1.5421216962078892E-2</v>
      </c>
      <c r="U395" s="1">
        <f>(Table2[[#This Row],[Close Price]]-Table2[[#This Row],[200D EMA]])/Table2[[#This Row],[200D EMA]]</f>
        <v>1.2815608599673324E-2</v>
      </c>
      <c r="V395">
        <v>0.77416980965842297</v>
      </c>
      <c r="W395">
        <v>168.95</v>
      </c>
      <c r="X395">
        <v>174.35</v>
      </c>
      <c r="Y395">
        <v>159.1</v>
      </c>
      <c r="Z395">
        <v>174.35</v>
      </c>
      <c r="AA395">
        <v>155.55000000000001</v>
      </c>
      <c r="AB395">
        <v>175.6</v>
      </c>
      <c r="AC395" s="1">
        <f>(Table2[[#This Row],[Close Price]]/Table2[[#This Row],[Day Low]])-1</f>
        <v>2.3853211009174258E-2</v>
      </c>
      <c r="AD395" s="1">
        <f>(Table2[[#This Row],[Day High]]/Table2[[#This Row],[Close Price]])-1</f>
        <v>7.9199907503757494E-3</v>
      </c>
      <c r="AE395" s="1">
        <f>(Table2[[#This Row],[Close Price]]/Table2[[#This Row],[Current Week Low]])-1</f>
        <v>8.7240729101194292E-2</v>
      </c>
      <c r="AF395" s="1">
        <f>(Table2[[#This Row],[Current Week High]]/Table2[[#This Row],[Close Price]])-1</f>
        <v>7.9199907503757494E-3</v>
      </c>
      <c r="AG395" s="1">
        <f>(Table2[[#This Row],[Close Price]]/Table2[[#This Row],[Current Month Low]])-1</f>
        <v>0.11205400192864023</v>
      </c>
      <c r="AH395" s="1">
        <f>(Table2[[#This Row],[Current Month High]]/Table2[[#This Row],[Close Price]])-1</f>
        <v>1.514625968320038E-2</v>
      </c>
      <c r="AI395">
        <v>30.477511851081001</v>
      </c>
      <c r="AJ395">
        <v>31.1448066717209</v>
      </c>
      <c r="AK395" t="str">
        <f>IF(AND(Table2[[#This Row],[20D EMA]]&gt;Table2[[#This Row],[50D EMA]],Table2[[#This Row],[50D EMA]]&gt;Table2[[#This Row],[200D EMA]]),"Uptrend","Downtrend/NoTrend")</f>
        <v>Downtrend/NoTrend</v>
      </c>
      <c r="AL395">
        <v>0.12</v>
      </c>
      <c r="AM395" t="s">
        <v>3188</v>
      </c>
      <c r="AN395">
        <v>1.18</v>
      </c>
      <c r="AO395" t="s">
        <v>3188</v>
      </c>
      <c r="AP395">
        <v>6.8262499166728996E-2</v>
      </c>
      <c r="AQ395">
        <f>(Table2[[#This Row],[Sharpe Ratio]]-AVERAGE(Table2[Sharpe Ratio]))/_xlfn.STDEV.P(Table2[Sharpe Ratio])</f>
        <v>9.3423296824674484E-2</v>
      </c>
      <c r="AR3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5">
        <f>_xlfn.RANK.AVG(Table2[[#This Row],[1Y Return vs Nifty Z-Score]],Table2[1Y Return vs Nifty Z-Score])</f>
        <v>402</v>
      </c>
      <c r="AT395">
        <f>_xlfn.RANK.AVG(Table2[[#This Row],[6M Return vs Nifty Z-Score]],Table2[6M Return vs Nifty Z-Score])</f>
        <v>445</v>
      </c>
      <c r="AU395">
        <f>_xlfn.RANK.AVG(Table2[[#This Row],[Sharpe Ratio Z-Score]],Table2[Sharpe Ratio Z-Score])</f>
        <v>326</v>
      </c>
      <c r="AV395">
        <f>(Table2[[#This Row],[Rank 1Y]]+Table2[[#This Row],[Rank 6M]]+Table2[[#This Row],[Rank Sharpe]])/3</f>
        <v>391</v>
      </c>
    </row>
    <row r="396" spans="1:48" x14ac:dyDescent="0.3">
      <c r="A396" t="s">
        <v>30</v>
      </c>
      <c r="B396" t="s">
        <v>31</v>
      </c>
      <c r="C396" t="s">
        <v>3141</v>
      </c>
      <c r="D396" t="s">
        <v>21</v>
      </c>
      <c r="E396">
        <v>769523.26449731505</v>
      </c>
      <c r="F396">
        <v>1857.85</v>
      </c>
      <c r="G396">
        <v>7.1271230973853701</v>
      </c>
      <c r="H396">
        <f>(Table2[[#This Row],[1Y Return vs Nifty]]-AVERAGE(Table2[1Y Return vs Nifty]))/_xlfn.STDEV.P(Table2[1Y Return vs Nifty])</f>
        <v>-0.20549117960875543</v>
      </c>
      <c r="I396">
        <v>2.0965094831050899</v>
      </c>
      <c r="J396">
        <f>(Table2[[#This Row],[1M Return vs Nifty]]-AVERAGE(Table2[1M Return vs Nifty]))/_xlfn.STDEV.P(Table2[1M Return vs Nifty])</f>
        <v>-0.14668844714698265</v>
      </c>
      <c r="K396">
        <v>21.678591395451502</v>
      </c>
      <c r="L396">
        <f>(Table2[[#This Row],[6M Return vs Nifty]]-AVERAGE(Table2[6M Return vs Nifty]))/_xlfn.STDEV.P(Table2[6M Return vs Nifty])</f>
        <v>0.52054460609017716</v>
      </c>
      <c r="M396">
        <v>-0.40841521074480502</v>
      </c>
      <c r="N396">
        <f>(Table2[[#This Row],[1W Return vs Nifty]]-AVERAGE(Table2[1W Return vs Nifty]))/_xlfn.STDEV.P(Table2[1W Return vs Nifty])</f>
        <v>-0.8246936628852114</v>
      </c>
      <c r="O396">
        <v>1862.4</v>
      </c>
      <c r="P396">
        <v>1859.60126181839</v>
      </c>
      <c r="Q396">
        <v>1731.3515182394001</v>
      </c>
      <c r="R396">
        <v>47.539444889961203</v>
      </c>
      <c r="S396" s="1">
        <f>(Table2[[#This Row],[Close Price]]-Table2[[#This Row],[20D EMA]])/Table2[[#This Row],[20D EMA]]</f>
        <v>-2.4430841924399601E-3</v>
      </c>
      <c r="T396" s="1">
        <f>(Table2[[#This Row],[Close Price]]-Table2[[#This Row],[50D EMA]])/Table2[[#This Row],[50D EMA]]</f>
        <v>-9.4174049800202714E-4</v>
      </c>
      <c r="U396" s="1">
        <f>(Table2[[#This Row],[Close Price]]-Table2[[#This Row],[200D EMA]])/Table2[[#This Row],[200D EMA]]</f>
        <v>7.3063430752199468E-2</v>
      </c>
      <c r="V396">
        <v>1.0492562578282001</v>
      </c>
      <c r="W396">
        <v>1845</v>
      </c>
      <c r="X396">
        <v>1877</v>
      </c>
      <c r="Y396">
        <v>1845</v>
      </c>
      <c r="Z396">
        <v>1941.4</v>
      </c>
      <c r="AA396">
        <v>1718</v>
      </c>
      <c r="AB396">
        <v>1941.4</v>
      </c>
      <c r="AC396" s="1">
        <f>(Table2[[#This Row],[Close Price]]/Table2[[#This Row],[Day Low]])-1</f>
        <v>6.9647696476964338E-3</v>
      </c>
      <c r="AD396" s="1">
        <f>(Table2[[#This Row],[Day High]]/Table2[[#This Row],[Close Price]])-1</f>
        <v>1.0307613639422009E-2</v>
      </c>
      <c r="AE396" s="1">
        <f>(Table2[[#This Row],[Close Price]]/Table2[[#This Row],[Current Week Low]])-1</f>
        <v>6.9647696476964338E-3</v>
      </c>
      <c r="AF396" s="1">
        <f>(Table2[[#This Row],[Current Week High]]/Table2[[#This Row],[Close Price]])-1</f>
        <v>4.4971337836746894E-2</v>
      </c>
      <c r="AG396" s="1">
        <f>(Table2[[#This Row],[Close Price]]/Table2[[#This Row],[Current Month Low]])-1</f>
        <v>8.1402793946449226E-2</v>
      </c>
      <c r="AH396" s="1">
        <f>(Table2[[#This Row],[Current Month High]]/Table2[[#This Row],[Close Price]])-1</f>
        <v>4.4971337836746894E-2</v>
      </c>
      <c r="AI396">
        <v>7.1911080011841602</v>
      </c>
      <c r="AJ396">
        <v>36.772554937976203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-0.04</v>
      </c>
      <c r="AM396" t="s">
        <v>3189</v>
      </c>
      <c r="AN396">
        <v>-0.12</v>
      </c>
      <c r="AO396" t="s">
        <v>3189</v>
      </c>
      <c r="AP396">
        <v>-3.7768758112338999E-2</v>
      </c>
      <c r="AQ396">
        <f>(Table2[[#This Row],[Sharpe Ratio]]-AVERAGE(Table2[Sharpe Ratio]))/_xlfn.STDEV.P(Table2[Sharpe Ratio])</f>
        <v>-1.1365140550602471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-1.7928427386110195</v>
      </c>
      <c r="AS396">
        <f>_xlfn.RANK.AVG(Table2[[#This Row],[1Y Return vs Nifty Z-Score]],Table2[1Y Return vs Nifty Z-Score])</f>
        <v>373</v>
      </c>
      <c r="AT396">
        <f>_xlfn.RANK.AVG(Table2[[#This Row],[6M Return vs Nifty Z-Score]],Table2[6M Return vs Nifty Z-Score])</f>
        <v>156</v>
      </c>
      <c r="AU396">
        <f>_xlfn.RANK.AVG(Table2[[#This Row],[Sharpe Ratio Z-Score]],Table2[Sharpe Ratio Z-Score])</f>
        <v>645</v>
      </c>
      <c r="AV396">
        <f>(Table2[[#This Row],[Rank 1Y]]+Table2[[#This Row],[Rank 6M]]+Table2[[#This Row],[Rank Sharpe]])/3</f>
        <v>391.33333333333331</v>
      </c>
    </row>
    <row r="397" spans="1:48" x14ac:dyDescent="0.3">
      <c r="A397" t="s">
        <v>803</v>
      </c>
      <c r="B397" t="s">
        <v>804</v>
      </c>
      <c r="C397" t="s">
        <v>3145</v>
      </c>
      <c r="D397" t="s">
        <v>46</v>
      </c>
      <c r="E397">
        <v>19727.3176465</v>
      </c>
      <c r="F397">
        <v>209.75</v>
      </c>
      <c r="G397">
        <v>7.6741639924890803</v>
      </c>
      <c r="H397">
        <f>(Table2[[#This Row],[1Y Return vs Nifty]]-AVERAGE(Table2[1Y Return vs Nifty]))/_xlfn.STDEV.P(Table2[1Y Return vs Nifty])</f>
        <v>-0.19489898534367206</v>
      </c>
      <c r="I397">
        <v>6.7158521209267503</v>
      </c>
      <c r="J397">
        <f>(Table2[[#This Row],[1M Return vs Nifty]]-AVERAGE(Table2[1M Return vs Nifty]))/_xlfn.STDEV.P(Table2[1M Return vs Nifty])</f>
        <v>0.30835817867976784</v>
      </c>
      <c r="K397">
        <v>-29.267529108405</v>
      </c>
      <c r="L397">
        <f>(Table2[[#This Row],[6M Return vs Nifty]]-AVERAGE(Table2[6M Return vs Nifty]))/_xlfn.STDEV.P(Table2[6M Return vs Nifty])</f>
        <v>-1.1445058403150461</v>
      </c>
      <c r="M397">
        <v>12.4279745043875</v>
      </c>
      <c r="N397">
        <f>(Table2[[#This Row],[1W Return vs Nifty]]-AVERAGE(Table2[1W Return vs Nifty]))/_xlfn.STDEV.P(Table2[1W Return vs Nifty])</f>
        <v>1.6560813882044516</v>
      </c>
      <c r="O397">
        <v>202.86</v>
      </c>
      <c r="P397">
        <v>214.32824528202701</v>
      </c>
      <c r="Q397">
        <v>225.11621764401801</v>
      </c>
      <c r="R397">
        <v>62.923528237194603</v>
      </c>
      <c r="S397" s="1">
        <f>(Table2[[#This Row],[Close Price]]-Table2[[#This Row],[20D EMA]])/Table2[[#This Row],[20D EMA]]</f>
        <v>3.3964310361825817E-2</v>
      </c>
      <c r="T397" s="1">
        <f>(Table2[[#This Row],[Close Price]]-Table2[[#This Row],[50D EMA]])/Table2[[#This Row],[50D EMA]]</f>
        <v>-2.1360904980128308E-2</v>
      </c>
      <c r="U397" s="1">
        <f>(Table2[[#This Row],[Close Price]]-Table2[[#This Row],[200D EMA]])/Table2[[#This Row],[200D EMA]]</f>
        <v>-6.8259043283665138E-2</v>
      </c>
      <c r="V397">
        <v>1.13061494684555</v>
      </c>
      <c r="W397">
        <v>207.6</v>
      </c>
      <c r="X397">
        <v>212.85</v>
      </c>
      <c r="Y397">
        <v>195.11</v>
      </c>
      <c r="Z397">
        <v>214.89</v>
      </c>
      <c r="AA397">
        <v>182.94</v>
      </c>
      <c r="AB397">
        <v>221.49</v>
      </c>
      <c r="AC397" s="1">
        <f>(Table2[[#This Row],[Close Price]]/Table2[[#This Row],[Day Low]])-1</f>
        <v>1.0356454720616526E-2</v>
      </c>
      <c r="AD397" s="1">
        <f>(Table2[[#This Row],[Day High]]/Table2[[#This Row],[Close Price]])-1</f>
        <v>1.4779499404052432E-2</v>
      </c>
      <c r="AE397" s="1">
        <f>(Table2[[#This Row],[Close Price]]/Table2[[#This Row],[Current Week Low]])-1</f>
        <v>7.5034595868996856E-2</v>
      </c>
      <c r="AF397" s="1">
        <f>(Table2[[#This Row],[Current Week High]]/Table2[[#This Row],[Close Price]])-1</f>
        <v>2.4505363528009472E-2</v>
      </c>
      <c r="AG397" s="1">
        <f>(Table2[[#This Row],[Close Price]]/Table2[[#This Row],[Current Month Low]])-1</f>
        <v>0.1465507816770526</v>
      </c>
      <c r="AH397" s="1">
        <f>(Table2[[#This Row],[Current Month High]]/Table2[[#This Row],[Close Price]])-1</f>
        <v>5.5971394517282613E-2</v>
      </c>
      <c r="AI397">
        <v>67.628128724672194</v>
      </c>
      <c r="AJ397">
        <v>33.132338940018997</v>
      </c>
      <c r="AK397" t="str">
        <f>IF(AND(Table2[[#This Row],[20D EMA]]&gt;Table2[[#This Row],[50D EMA]],Table2[[#This Row],[50D EMA]]&gt;Table2[[#This Row],[200D EMA]]),"Uptrend","Downtrend/NoTrend")</f>
        <v>Downtrend/NoTrend</v>
      </c>
      <c r="AL397">
        <v>-0.09</v>
      </c>
      <c r="AM397" t="s">
        <v>3189</v>
      </c>
      <c r="AN397">
        <v>4.62</v>
      </c>
      <c r="AO397" t="s">
        <v>3188</v>
      </c>
      <c r="AP397">
        <v>0.15030458480761399</v>
      </c>
      <c r="AQ397">
        <f>(Table2[[#This Row],[Sharpe Ratio]]-AVERAGE(Table2[Sharpe Ratio]))/_xlfn.STDEV.P(Table2[Sharpe Ratio])</f>
        <v>1.0450919664763583</v>
      </c>
      <c r="AR3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7">
        <f>_xlfn.RANK.AVG(Table2[[#This Row],[1Y Return vs Nifty Z-Score]],Table2[1Y Return vs Nifty Z-Score])</f>
        <v>365</v>
      </c>
      <c r="AT397">
        <f>_xlfn.RANK.AVG(Table2[[#This Row],[6M Return vs Nifty Z-Score]],Table2[6M Return vs Nifty Z-Score])</f>
        <v>699</v>
      </c>
      <c r="AU397">
        <f>_xlfn.RANK.AVG(Table2[[#This Row],[Sharpe Ratio Z-Score]],Table2[Sharpe Ratio Z-Score])</f>
        <v>110</v>
      </c>
      <c r="AV397">
        <f>(Table2[[#This Row],[Rank 1Y]]+Table2[[#This Row],[Rank 6M]]+Table2[[#This Row],[Rank Sharpe]])/3</f>
        <v>391.33333333333331</v>
      </c>
    </row>
    <row r="398" spans="1:48" x14ac:dyDescent="0.3">
      <c r="A398" t="s">
        <v>484</v>
      </c>
      <c r="B398" t="s">
        <v>485</v>
      </c>
      <c r="C398" t="s">
        <v>3142</v>
      </c>
      <c r="D398" t="s">
        <v>34</v>
      </c>
      <c r="E398">
        <v>43864.937879849997</v>
      </c>
      <c r="F398">
        <v>57.03</v>
      </c>
      <c r="G398">
        <v>8.1411691237867299</v>
      </c>
      <c r="H398">
        <f>(Table2[[#This Row],[1Y Return vs Nifty]]-AVERAGE(Table2[1Y Return vs Nifty]))/_xlfn.STDEV.P(Table2[1Y Return vs Nifty])</f>
        <v>-0.18585650037084814</v>
      </c>
      <c r="I398">
        <v>14.836108309655</v>
      </c>
      <c r="J398">
        <f>(Table2[[#This Row],[1M Return vs Nifty]]-AVERAGE(Table2[1M Return vs Nifty]))/_xlfn.STDEV.P(Table2[1M Return vs Nifty])</f>
        <v>1.1082761473698046</v>
      </c>
      <c r="K398">
        <v>-23.963559099651299</v>
      </c>
      <c r="L398">
        <f>(Table2[[#This Row],[6M Return vs Nifty]]-AVERAGE(Table2[6M Return vs Nifty]))/_xlfn.STDEV.P(Table2[6M Return vs Nifty])</f>
        <v>-0.97115843832539417</v>
      </c>
      <c r="M398">
        <v>8.9920648702047199</v>
      </c>
      <c r="N398">
        <f>(Table2[[#This Row],[1W Return vs Nifty]]-AVERAGE(Table2[1W Return vs Nifty]))/_xlfn.STDEV.P(Table2[1W Return vs Nifty])</f>
        <v>0.99205364462239276</v>
      </c>
      <c r="O398">
        <v>54.16</v>
      </c>
      <c r="P398">
        <v>55.349136015242998</v>
      </c>
      <c r="Q398">
        <v>57.181152057404503</v>
      </c>
      <c r="R398">
        <v>71.866553147391897</v>
      </c>
      <c r="S398" s="1">
        <f>(Table2[[#This Row],[Close Price]]-Table2[[#This Row],[20D EMA]])/Table2[[#This Row],[20D EMA]]</f>
        <v>5.2991137370753408E-2</v>
      </c>
      <c r="T398" s="1">
        <f>(Table2[[#This Row],[Close Price]]-Table2[[#This Row],[50D EMA]])/Table2[[#This Row],[50D EMA]]</f>
        <v>3.0368387038491408E-2</v>
      </c>
      <c r="U398" s="1">
        <f>(Table2[[#This Row],[Close Price]]-Table2[[#This Row],[200D EMA]])/Table2[[#This Row],[200D EMA]]</f>
        <v>-2.6433895080106074E-3</v>
      </c>
      <c r="V398">
        <v>1.1232554973386299</v>
      </c>
      <c r="W398">
        <v>55.69</v>
      </c>
      <c r="X398">
        <v>57.55</v>
      </c>
      <c r="Y398">
        <v>54.05</v>
      </c>
      <c r="Z398">
        <v>57.55</v>
      </c>
      <c r="AA398">
        <v>49.61</v>
      </c>
      <c r="AB398">
        <v>57.55</v>
      </c>
      <c r="AC398" s="1">
        <f>(Table2[[#This Row],[Close Price]]/Table2[[#This Row],[Day Low]])-1</f>
        <v>2.4061770515352965E-2</v>
      </c>
      <c r="AD398" s="1">
        <f>(Table2[[#This Row],[Day High]]/Table2[[#This Row],[Close Price]])-1</f>
        <v>9.1180080659301055E-3</v>
      </c>
      <c r="AE398" s="1">
        <f>(Table2[[#This Row],[Close Price]]/Table2[[#This Row],[Current Week Low]])-1</f>
        <v>5.5134135060129541E-2</v>
      </c>
      <c r="AF398" s="1">
        <f>(Table2[[#This Row],[Current Week High]]/Table2[[#This Row],[Close Price]])-1</f>
        <v>9.1180080659301055E-3</v>
      </c>
      <c r="AG398" s="1">
        <f>(Table2[[#This Row],[Close Price]]/Table2[[#This Row],[Current Month Low]])-1</f>
        <v>0.14956661963313844</v>
      </c>
      <c r="AH398" s="1">
        <f>(Table2[[#This Row],[Current Month High]]/Table2[[#This Row],[Close Price]])-1</f>
        <v>9.1180080659301055E-3</v>
      </c>
      <c r="AI398">
        <v>28.8795370857443</v>
      </c>
      <c r="AJ398">
        <v>32.473867595818803</v>
      </c>
      <c r="AK398" t="str">
        <f>IF(AND(Table2[[#This Row],[20D EMA]]&gt;Table2[[#This Row],[50D EMA]],Table2[[#This Row],[50D EMA]]&gt;Table2[[#This Row],[200D EMA]]),"Uptrend","Downtrend/NoTrend")</f>
        <v>Downtrend/NoTrend</v>
      </c>
      <c r="AL398">
        <v>-0.06</v>
      </c>
      <c r="AM398" t="s">
        <v>3189</v>
      </c>
      <c r="AN398">
        <v>6.9</v>
      </c>
      <c r="AO398" t="s">
        <v>3188</v>
      </c>
      <c r="AP398">
        <v>0.128437596710402</v>
      </c>
      <c r="AQ398">
        <f>(Table2[[#This Row],[Sharpe Ratio]]-AVERAGE(Table2[Sharpe Ratio]))/_xlfn.STDEV.P(Table2[Sharpe Ratio])</f>
        <v>0.79144010829648304</v>
      </c>
      <c r="AR3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8">
        <f>_xlfn.RANK.AVG(Table2[[#This Row],[1Y Return vs Nifty Z-Score]],Table2[1Y Return vs Nifty Z-Score])</f>
        <v>362</v>
      </c>
      <c r="AT398">
        <f>_xlfn.RANK.AVG(Table2[[#This Row],[6M Return vs Nifty Z-Score]],Table2[6M Return vs Nifty Z-Score])</f>
        <v>665</v>
      </c>
      <c r="AU398">
        <f>_xlfn.RANK.AVG(Table2[[#This Row],[Sharpe Ratio Z-Score]],Table2[Sharpe Ratio Z-Score])</f>
        <v>148</v>
      </c>
      <c r="AV398">
        <f>(Table2[[#This Row],[Rank 1Y]]+Table2[[#This Row],[Rank 6M]]+Table2[[#This Row],[Rank Sharpe]])/3</f>
        <v>391.66666666666669</v>
      </c>
    </row>
    <row r="399" spans="1:48" x14ac:dyDescent="0.3">
      <c r="A399" t="s">
        <v>1705</v>
      </c>
      <c r="B399" t="s">
        <v>1706</v>
      </c>
      <c r="C399" t="s">
        <v>3151</v>
      </c>
      <c r="D399" t="s">
        <v>276</v>
      </c>
      <c r="E399">
        <v>5087.9582140800003</v>
      </c>
      <c r="F399">
        <v>1871.2</v>
      </c>
      <c r="G399">
        <v>34.7899946558369</v>
      </c>
      <c r="H399">
        <f>(Table2[[#This Row],[1Y Return vs Nifty]]-AVERAGE(Table2[1Y Return vs Nifty]))/_xlfn.STDEV.P(Table2[1Y Return vs Nifty])</f>
        <v>0.33013698292855764</v>
      </c>
      <c r="I399">
        <v>-7.9020889550189404</v>
      </c>
      <c r="J399">
        <f>(Table2[[#This Row],[1M Return vs Nifty]]-AVERAGE(Table2[1M Return vs Nifty]))/_xlfn.STDEV.P(Table2[1M Return vs Nifty])</f>
        <v>-1.131639951937395</v>
      </c>
      <c r="K399">
        <v>-2.54586116317933</v>
      </c>
      <c r="L399">
        <f>(Table2[[#This Row],[6M Return vs Nifty]]-AVERAGE(Table2[6M Return vs Nifty]))/_xlfn.STDEV.P(Table2[6M Return vs Nifty])</f>
        <v>-0.27117290149937834</v>
      </c>
      <c r="M399">
        <v>-2.5214034045781699</v>
      </c>
      <c r="N399">
        <f>(Table2[[#This Row],[1W Return vs Nifty]]-AVERAGE(Table2[1W Return vs Nifty]))/_xlfn.STDEV.P(Table2[1W Return vs Nifty])</f>
        <v>-1.2330521274408188</v>
      </c>
      <c r="O399">
        <v>1938.39</v>
      </c>
      <c r="P399">
        <v>2042.57721656947</v>
      </c>
      <c r="Q399">
        <v>1811.2429514996199</v>
      </c>
      <c r="R399">
        <v>43.518721004374598</v>
      </c>
      <c r="S399" s="1">
        <f>(Table2[[#This Row],[Close Price]]-Table2[[#This Row],[20D EMA]])/Table2[[#This Row],[20D EMA]]</f>
        <v>-3.4662787158414997E-2</v>
      </c>
      <c r="T399" s="1">
        <f>(Table2[[#This Row],[Close Price]]-Table2[[#This Row],[50D EMA]])/Table2[[#This Row],[50D EMA]]</f>
        <v>-8.3902442061553895E-2</v>
      </c>
      <c r="U399" s="1">
        <f>(Table2[[#This Row],[Close Price]]-Table2[[#This Row],[200D EMA]])/Table2[[#This Row],[200D EMA]]</f>
        <v>3.3102709082035962E-2</v>
      </c>
      <c r="V399">
        <v>0.441611203819186</v>
      </c>
      <c r="W399">
        <v>1825</v>
      </c>
      <c r="X399">
        <v>1889</v>
      </c>
      <c r="Y399">
        <v>1817.5</v>
      </c>
      <c r="Z399">
        <v>1895.05</v>
      </c>
      <c r="AA399">
        <v>1817.5</v>
      </c>
      <c r="AB399">
        <v>2089</v>
      </c>
      <c r="AC399" s="1">
        <f>(Table2[[#This Row],[Close Price]]/Table2[[#This Row],[Day Low]])-1</f>
        <v>2.5315068493150683E-2</v>
      </c>
      <c r="AD399" s="1">
        <f>(Table2[[#This Row],[Day High]]/Table2[[#This Row],[Close Price]])-1</f>
        <v>9.5126122274475922E-3</v>
      </c>
      <c r="AE399" s="1">
        <f>(Table2[[#This Row],[Close Price]]/Table2[[#This Row],[Current Week Low]])-1</f>
        <v>2.9546079779917411E-2</v>
      </c>
      <c r="AF399" s="1">
        <f>(Table2[[#This Row],[Current Week High]]/Table2[[#This Row],[Close Price]])-1</f>
        <v>1.2745831551945308E-2</v>
      </c>
      <c r="AG399" s="1">
        <f>(Table2[[#This Row],[Close Price]]/Table2[[#This Row],[Current Month Low]])-1</f>
        <v>2.9546079779917411E-2</v>
      </c>
      <c r="AH399" s="1">
        <f>(Table2[[#This Row],[Current Month High]]/Table2[[#This Row],[Close Price]])-1</f>
        <v>0.11639589568191533</v>
      </c>
      <c r="AI399">
        <v>40.022445489525403</v>
      </c>
      <c r="AJ399">
        <v>96.688915751300698</v>
      </c>
      <c r="AK399" t="str">
        <f>IF(AND(Table2[[#This Row],[20D EMA]]&gt;Table2[[#This Row],[50D EMA]],Table2[[#This Row],[50D EMA]]&gt;Table2[[#This Row],[200D EMA]]),"Uptrend","Downtrend/NoTrend")</f>
        <v>Downtrend/NoTrend</v>
      </c>
      <c r="AL399">
        <v>-0.08</v>
      </c>
      <c r="AM399" t="s">
        <v>3189</v>
      </c>
      <c r="AN399">
        <v>-2.98</v>
      </c>
      <c r="AO399" t="s">
        <v>3189</v>
      </c>
      <c r="AP399">
        <v>-8.2403356203309998E-3</v>
      </c>
      <c r="AQ399">
        <f>(Table2[[#This Row],[Sharpe Ratio]]-AVERAGE(Table2[Sharpe Ratio]))/_xlfn.STDEV.P(Table2[Sharpe Ratio])</f>
        <v>-0.79399138111352263</v>
      </c>
      <c r="AR3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9">
        <f>_xlfn.RANK.AVG(Table2[[#This Row],[1Y Return vs Nifty Z-Score]],Table2[1Y Return vs Nifty Z-Score])</f>
        <v>205</v>
      </c>
      <c r="AT399">
        <f>_xlfn.RANK.AVG(Table2[[#This Row],[6M Return vs Nifty Z-Score]],Table2[6M Return vs Nifty Z-Score])</f>
        <v>392</v>
      </c>
      <c r="AU399">
        <f>_xlfn.RANK.AVG(Table2[[#This Row],[Sharpe Ratio Z-Score]],Table2[Sharpe Ratio Z-Score])</f>
        <v>579</v>
      </c>
      <c r="AV399">
        <f>(Table2[[#This Row],[Rank 1Y]]+Table2[[#This Row],[Rank 6M]]+Table2[[#This Row],[Rank Sharpe]])/3</f>
        <v>392</v>
      </c>
    </row>
    <row r="400" spans="1:48" x14ac:dyDescent="0.3">
      <c r="A400" t="s">
        <v>1622</v>
      </c>
      <c r="B400" t="s">
        <v>1623</v>
      </c>
      <c r="C400" t="s">
        <v>573</v>
      </c>
      <c r="D400" t="s">
        <v>457</v>
      </c>
      <c r="E400">
        <v>5778.4238625549997</v>
      </c>
      <c r="F400">
        <v>1921.55</v>
      </c>
      <c r="G400">
        <v>15.893032086309599</v>
      </c>
      <c r="H400">
        <f>(Table2[[#This Row],[1Y Return vs Nifty]]-AVERAGE(Table2[1Y Return vs Nifty]))/_xlfn.STDEV.P(Table2[1Y Return vs Nifty])</f>
        <v>-3.5759425087692046E-2</v>
      </c>
      <c r="I400">
        <v>-1.26585698673027</v>
      </c>
      <c r="J400">
        <f>(Table2[[#This Row],[1M Return vs Nifty]]-AVERAGE(Table2[1M Return vs Nifty]))/_xlfn.STDEV.P(Table2[1M Return vs Nifty])</f>
        <v>-0.47791166154207237</v>
      </c>
      <c r="K400">
        <v>21.859930932742699</v>
      </c>
      <c r="L400">
        <f>(Table2[[#This Row],[6M Return vs Nifty]]-AVERAGE(Table2[6M Return vs Nifty]))/_xlfn.STDEV.P(Table2[6M Return vs Nifty])</f>
        <v>0.5264712492679392</v>
      </c>
      <c r="M400">
        <v>6.5810141940037203</v>
      </c>
      <c r="N400">
        <f>(Table2[[#This Row],[1W Return vs Nifty]]-AVERAGE(Table2[1W Return vs Nifty]))/_xlfn.STDEV.P(Table2[1W Return vs Nifty])</f>
        <v>0.52609129094118467</v>
      </c>
      <c r="O400">
        <v>1876.17</v>
      </c>
      <c r="P400">
        <v>1952.51872502021</v>
      </c>
      <c r="Q400">
        <v>1802.35830749506</v>
      </c>
      <c r="R400">
        <v>64.4024073934971</v>
      </c>
      <c r="S400" s="1">
        <f>(Table2[[#This Row],[Close Price]]-Table2[[#This Row],[20D EMA]])/Table2[[#This Row],[20D EMA]]</f>
        <v>2.4187573620727269E-2</v>
      </c>
      <c r="T400" s="1">
        <f>(Table2[[#This Row],[Close Price]]-Table2[[#This Row],[50D EMA]])/Table2[[#This Row],[50D EMA]]</f>
        <v>-1.5860910639865701E-2</v>
      </c>
      <c r="U400" s="1">
        <f>(Table2[[#This Row],[Close Price]]-Table2[[#This Row],[200D EMA]])/Table2[[#This Row],[200D EMA]]</f>
        <v>6.6130964087043304E-2</v>
      </c>
      <c r="V400">
        <v>0.57874031628732103</v>
      </c>
      <c r="W400">
        <v>1860.05</v>
      </c>
      <c r="X400">
        <v>1942</v>
      </c>
      <c r="Y400">
        <v>1781</v>
      </c>
      <c r="Z400">
        <v>1942</v>
      </c>
      <c r="AA400">
        <v>1703.3</v>
      </c>
      <c r="AB400">
        <v>2030</v>
      </c>
      <c r="AC400" s="1">
        <f>(Table2[[#This Row],[Close Price]]/Table2[[#This Row],[Day Low]])-1</f>
        <v>3.306362732184609E-2</v>
      </c>
      <c r="AD400" s="1">
        <f>(Table2[[#This Row],[Day High]]/Table2[[#This Row],[Close Price]])-1</f>
        <v>1.0642450105383672E-2</v>
      </c>
      <c r="AE400" s="1">
        <f>(Table2[[#This Row],[Close Price]]/Table2[[#This Row],[Current Week Low]])-1</f>
        <v>7.8916339135317148E-2</v>
      </c>
      <c r="AF400" s="1">
        <f>(Table2[[#This Row],[Current Week High]]/Table2[[#This Row],[Close Price]])-1</f>
        <v>1.0642450105383672E-2</v>
      </c>
      <c r="AG400" s="1">
        <f>(Table2[[#This Row],[Close Price]]/Table2[[#This Row],[Current Month Low]])-1</f>
        <v>0.12813362296718145</v>
      </c>
      <c r="AH400" s="1">
        <f>(Table2[[#This Row],[Current Month High]]/Table2[[#This Row],[Close Price]])-1</f>
        <v>5.643881241705917E-2</v>
      </c>
      <c r="AI400">
        <v>29.7390127761442</v>
      </c>
      <c r="AJ400">
        <v>79.290879402845803</v>
      </c>
      <c r="AK400" t="str">
        <f>IF(AND(Table2[[#This Row],[20D EMA]]&gt;Table2[[#This Row],[50D EMA]],Table2[[#This Row],[50D EMA]]&gt;Table2[[#This Row],[200D EMA]]),"Uptrend","Downtrend/NoTrend")</f>
        <v>Downtrend/NoTrend</v>
      </c>
      <c r="AL400">
        <v>-0.11</v>
      </c>
      <c r="AM400" t="s">
        <v>3189</v>
      </c>
      <c r="AN400">
        <v>0.68</v>
      </c>
      <c r="AO400" t="s">
        <v>3188</v>
      </c>
      <c r="AP400">
        <v>-9.5472130573048E-2</v>
      </c>
      <c r="AQ400">
        <f>(Table2[[#This Row],[Sharpe Ratio]]-AVERAGE(Table2[Sharpe Ratio]))/_xlfn.STDEV.P(Table2[Sharpe Ratio])</f>
        <v>-1.8058594437729441</v>
      </c>
      <c r="AR4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0">
        <f>_xlfn.RANK.AVG(Table2[[#This Row],[1Y Return vs Nifty Z-Score]],Table2[1Y Return vs Nifty Z-Score])</f>
        <v>313</v>
      </c>
      <c r="AT400">
        <f>_xlfn.RANK.AVG(Table2[[#This Row],[6M Return vs Nifty Z-Score]],Table2[6M Return vs Nifty Z-Score])</f>
        <v>154</v>
      </c>
      <c r="AU400">
        <f>_xlfn.RANK.AVG(Table2[[#This Row],[Sharpe Ratio Z-Score]],Table2[Sharpe Ratio Z-Score])</f>
        <v>711</v>
      </c>
      <c r="AV400">
        <f>(Table2[[#This Row],[Rank 1Y]]+Table2[[#This Row],[Rank 6M]]+Table2[[#This Row],[Rank Sharpe]])/3</f>
        <v>392.66666666666669</v>
      </c>
    </row>
    <row r="401" spans="1:48" x14ac:dyDescent="0.3">
      <c r="A401" t="s">
        <v>1016</v>
      </c>
      <c r="B401" t="s">
        <v>1017</v>
      </c>
      <c r="C401" t="s">
        <v>3150</v>
      </c>
      <c r="D401" t="s">
        <v>80</v>
      </c>
      <c r="E401">
        <v>14015.02679946</v>
      </c>
      <c r="F401">
        <v>2503.4</v>
      </c>
      <c r="G401">
        <v>5.02843075431214</v>
      </c>
      <c r="H401">
        <f>(Table2[[#This Row],[1Y Return vs Nifty]]-AVERAGE(Table2[1Y Return vs Nifty]))/_xlfn.STDEV.P(Table2[1Y Return vs Nifty])</f>
        <v>-0.24612755103809833</v>
      </c>
      <c r="I401">
        <v>13.3493865086835</v>
      </c>
      <c r="J401">
        <f>(Table2[[#This Row],[1M Return vs Nifty]]-AVERAGE(Table2[1M Return vs Nifty]))/_xlfn.STDEV.P(Table2[1M Return vs Nifty])</f>
        <v>0.96182073323014683</v>
      </c>
      <c r="K401">
        <v>-20.283236382750101</v>
      </c>
      <c r="L401">
        <f>(Table2[[#This Row],[6M Return vs Nifty]]-AVERAGE(Table2[6M Return vs Nifty]))/_xlfn.STDEV.P(Table2[6M Return vs Nifty])</f>
        <v>-0.85087601206630814</v>
      </c>
      <c r="M401">
        <v>5.4692289487360499</v>
      </c>
      <c r="N401">
        <f>(Table2[[#This Row],[1W Return vs Nifty]]-AVERAGE(Table2[1W Return vs Nifty]))/_xlfn.STDEV.P(Table2[1W Return vs Nifty])</f>
        <v>0.31122642941565482</v>
      </c>
      <c r="O401">
        <v>2346.6999999999998</v>
      </c>
      <c r="P401">
        <v>2419.5140202419002</v>
      </c>
      <c r="Q401">
        <v>2531.5944768027798</v>
      </c>
      <c r="R401">
        <v>73.799014923336301</v>
      </c>
      <c r="S401" s="1">
        <f>(Table2[[#This Row],[Close Price]]-Table2[[#This Row],[20D EMA]])/Table2[[#This Row],[20D EMA]]</f>
        <v>6.6774619678697869E-2</v>
      </c>
      <c r="T401" s="1">
        <f>(Table2[[#This Row],[Close Price]]-Table2[[#This Row],[50D EMA]])/Table2[[#This Row],[50D EMA]]</f>
        <v>3.4670590480692098E-2</v>
      </c>
      <c r="U401" s="1">
        <f>(Table2[[#This Row],[Close Price]]-Table2[[#This Row],[200D EMA]])/Table2[[#This Row],[200D EMA]]</f>
        <v>-1.1137043101147581E-2</v>
      </c>
      <c r="V401">
        <v>0.85511219290130203</v>
      </c>
      <c r="W401">
        <v>2432.85</v>
      </c>
      <c r="X401">
        <v>2516.9499999999998</v>
      </c>
      <c r="Y401">
        <v>2300</v>
      </c>
      <c r="Z401">
        <v>2574.65</v>
      </c>
      <c r="AA401">
        <v>2145.0500000000002</v>
      </c>
      <c r="AB401">
        <v>2574.65</v>
      </c>
      <c r="AC401" s="1">
        <f>(Table2[[#This Row],[Close Price]]/Table2[[#This Row],[Day Low]])-1</f>
        <v>2.8998910742544792E-2</v>
      </c>
      <c r="AD401" s="1">
        <f>(Table2[[#This Row],[Day High]]/Table2[[#This Row],[Close Price]])-1</f>
        <v>5.4126388112165635E-3</v>
      </c>
      <c r="AE401" s="1">
        <f>(Table2[[#This Row],[Close Price]]/Table2[[#This Row],[Current Week Low]])-1</f>
        <v>8.843478260869575E-2</v>
      </c>
      <c r="AF401" s="1">
        <f>(Table2[[#This Row],[Current Week High]]/Table2[[#This Row],[Close Price]])-1</f>
        <v>2.8461292642006919E-2</v>
      </c>
      <c r="AG401" s="1">
        <f>(Table2[[#This Row],[Close Price]]/Table2[[#This Row],[Current Month Low]])-1</f>
        <v>0.16705904291275253</v>
      </c>
      <c r="AH401" s="1">
        <f>(Table2[[#This Row],[Current Month High]]/Table2[[#This Row],[Close Price]])-1</f>
        <v>2.8461292642006919E-2</v>
      </c>
      <c r="AI401">
        <v>46.0014380442598</v>
      </c>
      <c r="AJ401">
        <v>42.969731581953098</v>
      </c>
      <c r="AK401" t="str">
        <f>IF(AND(Table2[[#This Row],[20D EMA]]&gt;Table2[[#This Row],[50D EMA]],Table2[[#This Row],[50D EMA]]&gt;Table2[[#This Row],[200D EMA]]),"Uptrend","Downtrend/NoTrend")</f>
        <v>Downtrend/NoTrend</v>
      </c>
      <c r="AL401">
        <v>0</v>
      </c>
      <c r="AM401">
        <v>0</v>
      </c>
      <c r="AN401">
        <v>14.72</v>
      </c>
      <c r="AO401" t="s">
        <v>3188</v>
      </c>
      <c r="AP401">
        <v>0.12376720803772299</v>
      </c>
      <c r="AQ401">
        <f>(Table2[[#This Row],[Sharpe Ratio]]-AVERAGE(Table2[Sharpe Ratio]))/_xlfn.STDEV.P(Table2[Sharpe Ratio])</f>
        <v>0.73726471111874781</v>
      </c>
      <c r="AR4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1">
        <f>_xlfn.RANK.AVG(Table2[[#This Row],[1Y Return vs Nifty Z-Score]],Table2[1Y Return vs Nifty Z-Score])</f>
        <v>390</v>
      </c>
      <c r="AT401">
        <f>_xlfn.RANK.AVG(Table2[[#This Row],[6M Return vs Nifty Z-Score]],Table2[6M Return vs Nifty Z-Score])</f>
        <v>630</v>
      </c>
      <c r="AU401">
        <f>_xlfn.RANK.AVG(Table2[[#This Row],[Sharpe Ratio Z-Score]],Table2[Sharpe Ratio Z-Score])</f>
        <v>159</v>
      </c>
      <c r="AV401">
        <f>(Table2[[#This Row],[Rank 1Y]]+Table2[[#This Row],[Rank 6M]]+Table2[[#This Row],[Rank Sharpe]])/3</f>
        <v>393</v>
      </c>
    </row>
    <row r="402" spans="1:48" x14ac:dyDescent="0.3">
      <c r="A402" t="s">
        <v>1177</v>
      </c>
      <c r="B402" t="s">
        <v>1178</v>
      </c>
      <c r="C402" t="s">
        <v>3154</v>
      </c>
      <c r="D402" t="s">
        <v>222</v>
      </c>
      <c r="E402">
        <v>10340.192242556999</v>
      </c>
      <c r="F402">
        <v>130.59</v>
      </c>
      <c r="G402">
        <v>-6.0781678988074201</v>
      </c>
      <c r="H402">
        <f>(Table2[[#This Row],[1Y Return vs Nifty]]-AVERAGE(Table2[1Y Return vs Nifty]))/_xlfn.STDEV.P(Table2[1Y Return vs Nifty])</f>
        <v>-0.46118140096252136</v>
      </c>
      <c r="I402">
        <v>14.7230502620347</v>
      </c>
      <c r="J402">
        <f>(Table2[[#This Row],[1M Return vs Nifty]]-AVERAGE(Table2[1M Return vs Nifty]))/_xlfn.STDEV.P(Table2[1M Return vs Nifty])</f>
        <v>1.0971389170048282</v>
      </c>
      <c r="K402">
        <v>-12.0955983811285</v>
      </c>
      <c r="L402">
        <f>(Table2[[#This Row],[6M Return vs Nifty]]-AVERAGE(Table2[6M Return vs Nifty]))/_xlfn.STDEV.P(Table2[6M Return vs Nifty])</f>
        <v>-0.58328291224288897</v>
      </c>
      <c r="M402">
        <v>4.331096168128</v>
      </c>
      <c r="N402">
        <f>(Table2[[#This Row],[1W Return vs Nifty]]-AVERAGE(Table2[1W Return vs Nifty]))/_xlfn.STDEV.P(Table2[1W Return vs Nifty])</f>
        <v>9.1269613705136046E-2</v>
      </c>
      <c r="O402">
        <v>124.18</v>
      </c>
      <c r="P402">
        <v>123.987466124747</v>
      </c>
      <c r="Q402">
        <v>128.268987966868</v>
      </c>
      <c r="R402">
        <v>74.664487720620301</v>
      </c>
      <c r="S402" s="1">
        <f>(Table2[[#This Row],[Close Price]]-Table2[[#This Row],[20D EMA]])/Table2[[#This Row],[20D EMA]]</f>
        <v>5.1618618134965343E-2</v>
      </c>
      <c r="T402" s="1">
        <f>(Table2[[#This Row],[Close Price]]-Table2[[#This Row],[50D EMA]])/Table2[[#This Row],[50D EMA]]</f>
        <v>5.3251623584355062E-2</v>
      </c>
      <c r="U402" s="1">
        <f>(Table2[[#This Row],[Close Price]]-Table2[[#This Row],[200D EMA]])/Table2[[#This Row],[200D EMA]]</f>
        <v>1.8094880687228362E-2</v>
      </c>
      <c r="V402">
        <v>1.3601622700823599</v>
      </c>
      <c r="W402">
        <v>129.43</v>
      </c>
      <c r="X402">
        <v>131.29</v>
      </c>
      <c r="Y402">
        <v>125</v>
      </c>
      <c r="Z402">
        <v>131.96</v>
      </c>
      <c r="AA402">
        <v>115.4</v>
      </c>
      <c r="AB402">
        <v>131.96</v>
      </c>
      <c r="AC402" s="1">
        <f>(Table2[[#This Row],[Close Price]]/Table2[[#This Row],[Day Low]])-1</f>
        <v>8.9623734837362967E-3</v>
      </c>
      <c r="AD402" s="1">
        <f>(Table2[[#This Row],[Day High]]/Table2[[#This Row],[Close Price]])-1</f>
        <v>5.3602879240368662E-3</v>
      </c>
      <c r="AE402" s="1">
        <f>(Table2[[#This Row],[Close Price]]/Table2[[#This Row],[Current Week Low]])-1</f>
        <v>4.4720000000000093E-2</v>
      </c>
      <c r="AF402" s="1">
        <f>(Table2[[#This Row],[Current Week High]]/Table2[[#This Row],[Close Price]])-1</f>
        <v>1.0490849222758225E-2</v>
      </c>
      <c r="AG402" s="1">
        <f>(Table2[[#This Row],[Close Price]]/Table2[[#This Row],[Current Month Low]])-1</f>
        <v>0.13162911611785089</v>
      </c>
      <c r="AH402" s="1">
        <f>(Table2[[#This Row],[Current Month High]]/Table2[[#This Row],[Close Price]])-1</f>
        <v>1.0490849222758225E-2</v>
      </c>
      <c r="AI402">
        <v>20.989355999693601</v>
      </c>
      <c r="AJ402">
        <v>16.806797853309401</v>
      </c>
      <c r="AK402" t="str">
        <f>IF(AND(Table2[[#This Row],[20D EMA]]&gt;Table2[[#This Row],[50D EMA]],Table2[[#This Row],[50D EMA]]&gt;Table2[[#This Row],[200D EMA]]),"Uptrend","Downtrend/NoTrend")</f>
        <v>Downtrend/NoTrend</v>
      </c>
      <c r="AL402">
        <v>0</v>
      </c>
      <c r="AM402" t="s">
        <v>3187</v>
      </c>
      <c r="AN402">
        <v>5.33</v>
      </c>
      <c r="AO402" t="s">
        <v>3188</v>
      </c>
      <c r="AP402">
        <v>0.117503862960587</v>
      </c>
      <c r="AQ402">
        <f>(Table2[[#This Row],[Sharpe Ratio]]-AVERAGE(Table2[Sharpe Ratio]))/_xlfn.STDEV.P(Table2[Sharpe Ratio])</f>
        <v>0.66461139872956332</v>
      </c>
      <c r="AR4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2">
        <f>_xlfn.RANK.AVG(Table2[[#This Row],[1Y Return vs Nifty Z-Score]],Table2[1Y Return vs Nifty Z-Score])</f>
        <v>471</v>
      </c>
      <c r="AT402">
        <f>_xlfn.RANK.AVG(Table2[[#This Row],[6M Return vs Nifty Z-Score]],Table2[6M Return vs Nifty Z-Score])</f>
        <v>530</v>
      </c>
      <c r="AU402">
        <f>_xlfn.RANK.AVG(Table2[[#This Row],[Sharpe Ratio Z-Score]],Table2[Sharpe Ratio Z-Score])</f>
        <v>178</v>
      </c>
      <c r="AV402">
        <f>(Table2[[#This Row],[Rank 1Y]]+Table2[[#This Row],[Rank 6M]]+Table2[[#This Row],[Rank Sharpe]])/3</f>
        <v>393</v>
      </c>
    </row>
    <row r="403" spans="1:48" x14ac:dyDescent="0.3">
      <c r="A403" t="s">
        <v>1733</v>
      </c>
      <c r="B403" t="s">
        <v>1734</v>
      </c>
      <c r="C403" t="s">
        <v>3150</v>
      </c>
      <c r="D403" t="s">
        <v>1735</v>
      </c>
      <c r="E403">
        <v>4872.827976996</v>
      </c>
      <c r="F403">
        <v>72.23</v>
      </c>
      <c r="G403">
        <v>-18.258653906210899</v>
      </c>
      <c r="H403">
        <f>(Table2[[#This Row],[1Y Return vs Nifty]]-AVERAGE(Table2[1Y Return vs Nifty]))/_xlfn.STDEV.P(Table2[1Y Return vs Nifty])</f>
        <v>-0.69702862040867863</v>
      </c>
      <c r="I403">
        <v>34.849384201540502</v>
      </c>
      <c r="J403">
        <f>(Table2[[#This Row],[1M Return vs Nifty]]-AVERAGE(Table2[1M Return vs Nifty]))/_xlfn.STDEV.P(Table2[1M Return vs Nifty])</f>
        <v>3.0797630840125727</v>
      </c>
      <c r="K403">
        <v>10.1987787167104</v>
      </c>
      <c r="L403">
        <f>(Table2[[#This Row],[6M Return vs Nifty]]-AVERAGE(Table2[6M Return vs Nifty]))/_xlfn.STDEV.P(Table2[6M Return vs Nifty])</f>
        <v>0.14535475774953083</v>
      </c>
      <c r="M403">
        <v>10.1799885321517</v>
      </c>
      <c r="N403">
        <f>(Table2[[#This Row],[1W Return vs Nifty]]-AVERAGE(Table2[1W Return vs Nifty]))/_xlfn.STDEV.P(Table2[1W Return vs Nifty])</f>
        <v>1.221633101818451</v>
      </c>
      <c r="O403">
        <v>67.23</v>
      </c>
      <c r="P403">
        <v>65.953158830225405</v>
      </c>
      <c r="Q403">
        <v>64.748428590505696</v>
      </c>
      <c r="R403">
        <v>68.777253675156402</v>
      </c>
      <c r="S403" s="1">
        <f>(Table2[[#This Row],[Close Price]]-Table2[[#This Row],[20D EMA]])/Table2[[#This Row],[20D EMA]]</f>
        <v>7.4371560315335414E-2</v>
      </c>
      <c r="T403" s="1">
        <f>(Table2[[#This Row],[Close Price]]-Table2[[#This Row],[50D EMA]])/Table2[[#This Row],[50D EMA]]</f>
        <v>9.5171198485462238E-2</v>
      </c>
      <c r="U403" s="1">
        <f>(Table2[[#This Row],[Close Price]]-Table2[[#This Row],[200D EMA]])/Table2[[#This Row],[200D EMA]]</f>
        <v>0.11554830862090386</v>
      </c>
      <c r="V403">
        <v>1.5376598376956201</v>
      </c>
      <c r="W403">
        <v>70.739999999999995</v>
      </c>
      <c r="X403">
        <v>73.319999999999993</v>
      </c>
      <c r="Y403">
        <v>66.11</v>
      </c>
      <c r="Z403">
        <v>74.290000000000006</v>
      </c>
      <c r="AA403">
        <v>62.65</v>
      </c>
      <c r="AB403">
        <v>74.290000000000006</v>
      </c>
      <c r="AC403" s="1">
        <f>(Table2[[#This Row],[Close Price]]/Table2[[#This Row],[Day Low]])-1</f>
        <v>2.1063047780605082E-2</v>
      </c>
      <c r="AD403" s="1">
        <f>(Table2[[#This Row],[Day High]]/Table2[[#This Row],[Close Price]])-1</f>
        <v>1.5090682541879952E-2</v>
      </c>
      <c r="AE403" s="1">
        <f>(Table2[[#This Row],[Close Price]]/Table2[[#This Row],[Current Week Low]])-1</f>
        <v>9.2572984419906357E-2</v>
      </c>
      <c r="AF403" s="1">
        <f>(Table2[[#This Row],[Current Week High]]/Table2[[#This Row],[Close Price]])-1</f>
        <v>2.8520005537865156E-2</v>
      </c>
      <c r="AG403" s="1">
        <f>(Table2[[#This Row],[Close Price]]/Table2[[#This Row],[Current Month Low]])-1</f>
        <v>0.15291300877893055</v>
      </c>
      <c r="AH403" s="1">
        <f>(Table2[[#This Row],[Current Month High]]/Table2[[#This Row],[Close Price]])-1</f>
        <v>2.8520005537865156E-2</v>
      </c>
      <c r="AI403">
        <v>16.558216807420699</v>
      </c>
      <c r="AJ403">
        <v>65.665137614678898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0.11</v>
      </c>
      <c r="AM403" t="s">
        <v>3188</v>
      </c>
      <c r="AN403">
        <v>7.23</v>
      </c>
      <c r="AO403" t="s">
        <v>3188</v>
      </c>
      <c r="AP403">
        <v>5.6117756671994E-2</v>
      </c>
      <c r="AQ403">
        <f>(Table2[[#This Row],[Sharpe Ratio]]-AVERAGE(Table2[Sharpe Ratio]))/_xlfn.STDEV.P(Table2[Sharpe Ratio])</f>
        <v>-4.745282599620862E-2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3.7022694971756671</v>
      </c>
      <c r="AS403">
        <f>_xlfn.RANK.AVG(Table2[[#This Row],[1Y Return vs Nifty Z-Score]],Table2[1Y Return vs Nifty Z-Score])</f>
        <v>557</v>
      </c>
      <c r="AT403">
        <f>_xlfn.RANK.AVG(Table2[[#This Row],[6M Return vs Nifty Z-Score]],Table2[6M Return vs Nifty Z-Score])</f>
        <v>251</v>
      </c>
      <c r="AU403">
        <f>_xlfn.RANK.AVG(Table2[[#This Row],[Sharpe Ratio Z-Score]],Table2[Sharpe Ratio Z-Score])</f>
        <v>371</v>
      </c>
      <c r="AV403">
        <f>(Table2[[#This Row],[Rank 1Y]]+Table2[[#This Row],[Rank 6M]]+Table2[[#This Row],[Rank Sharpe]])/3</f>
        <v>393</v>
      </c>
    </row>
    <row r="404" spans="1:48" x14ac:dyDescent="0.3">
      <c r="A404" t="s">
        <v>200</v>
      </c>
      <c r="B404" t="s">
        <v>201</v>
      </c>
      <c r="C404" t="s">
        <v>3146</v>
      </c>
      <c r="D404" t="s">
        <v>51</v>
      </c>
      <c r="E404">
        <v>123879.68260212</v>
      </c>
      <c r="F404">
        <v>1533.9</v>
      </c>
      <c r="G404">
        <v>4.1598274914162801</v>
      </c>
      <c r="H404">
        <f>(Table2[[#This Row],[1Y Return vs Nifty]]-AVERAGE(Table2[1Y Return vs Nifty]))/_xlfn.STDEV.P(Table2[1Y Return vs Nifty])</f>
        <v>-0.26294606421001387</v>
      </c>
      <c r="I404">
        <v>0.40039282406902199</v>
      </c>
      <c r="J404">
        <f>(Table2[[#This Row],[1M Return vs Nifty]]-AVERAGE(Table2[1M Return vs Nifty]))/_xlfn.STDEV.P(Table2[1M Return vs Nifty])</f>
        <v>-0.31377113038064436</v>
      </c>
      <c r="K404">
        <v>-3.5807827264640602</v>
      </c>
      <c r="L404">
        <f>(Table2[[#This Row],[6M Return vs Nifty]]-AVERAGE(Table2[6M Return vs Nifty]))/_xlfn.STDEV.P(Table2[6M Return vs Nifty])</f>
        <v>-0.30499680396534118</v>
      </c>
      <c r="M404">
        <v>0.86059077492699598</v>
      </c>
      <c r="N404">
        <f>(Table2[[#This Row],[1W Return vs Nifty]]-AVERAGE(Table2[1W Return vs Nifty]))/_xlfn.STDEV.P(Table2[1W Return vs Nifty])</f>
        <v>-0.57944414500660879</v>
      </c>
      <c r="O404">
        <v>1515.24</v>
      </c>
      <c r="P404">
        <v>1543.1458139091201</v>
      </c>
      <c r="Q404">
        <v>1490.0698139318599</v>
      </c>
      <c r="R404">
        <v>61.1312485878328</v>
      </c>
      <c r="S404" s="1">
        <f>(Table2[[#This Row],[Close Price]]-Table2[[#This Row],[20D EMA]])/Table2[[#This Row],[20D EMA]]</f>
        <v>1.2314880810960695E-2</v>
      </c>
      <c r="T404" s="1">
        <f>(Table2[[#This Row],[Close Price]]-Table2[[#This Row],[50D EMA]])/Table2[[#This Row],[50D EMA]]</f>
        <v>-5.9915361372742566E-3</v>
      </c>
      <c r="U404" s="1">
        <f>(Table2[[#This Row],[Close Price]]-Table2[[#This Row],[200D EMA]])/Table2[[#This Row],[200D EMA]]</f>
        <v>2.9414854027869392E-2</v>
      </c>
      <c r="V404">
        <v>0.92531583978524101</v>
      </c>
      <c r="W404">
        <v>1490</v>
      </c>
      <c r="X404">
        <v>1547.7</v>
      </c>
      <c r="Y404">
        <v>1468.5</v>
      </c>
      <c r="Z404">
        <v>1547.7</v>
      </c>
      <c r="AA404">
        <v>1453.85</v>
      </c>
      <c r="AB404">
        <v>1612.35</v>
      </c>
      <c r="AC404" s="1">
        <f>(Table2[[#This Row],[Close Price]]/Table2[[#This Row],[Day Low]])-1</f>
        <v>2.946308724832214E-2</v>
      </c>
      <c r="AD404" s="1">
        <f>(Table2[[#This Row],[Day High]]/Table2[[#This Row],[Close Price]])-1</f>
        <v>8.9966751417953628E-3</v>
      </c>
      <c r="AE404" s="1">
        <f>(Table2[[#This Row],[Close Price]]/Table2[[#This Row],[Current Week Low]])-1</f>
        <v>4.4535240040858071E-2</v>
      </c>
      <c r="AF404" s="1">
        <f>(Table2[[#This Row],[Current Week High]]/Table2[[#This Row],[Close Price]])-1</f>
        <v>8.9966751417953628E-3</v>
      </c>
      <c r="AG404" s="1">
        <f>(Table2[[#This Row],[Close Price]]/Table2[[#This Row],[Current Month Low]])-1</f>
        <v>5.5060700897616721E-2</v>
      </c>
      <c r="AH404" s="1">
        <f>(Table2[[#This Row],[Current Month High]]/Table2[[#This Row],[Close Price]])-1</f>
        <v>5.1144142382163027E-2</v>
      </c>
      <c r="AI404">
        <v>10.9622530803833</v>
      </c>
      <c r="AJ404">
        <v>28.7098804279421</v>
      </c>
      <c r="AK404" t="str">
        <f>IF(AND(Table2[[#This Row],[20D EMA]]&gt;Table2[[#This Row],[50D EMA]],Table2[[#This Row],[50D EMA]]&gt;Table2[[#This Row],[200D EMA]]),"Uptrend","Downtrend/NoTrend")</f>
        <v>Downtrend/NoTrend</v>
      </c>
      <c r="AL404">
        <v>-0.02</v>
      </c>
      <c r="AM404" t="s">
        <v>3189</v>
      </c>
      <c r="AN404">
        <v>-1.22</v>
      </c>
      <c r="AO404" t="s">
        <v>3189</v>
      </c>
      <c r="AP404">
        <v>5.2451556455451E-2</v>
      </c>
      <c r="AQ404">
        <f>(Table2[[#This Row],[Sharpe Ratio]]-AVERAGE(Table2[Sharpe Ratio]))/_xlfn.STDEV.P(Table2[Sharpe Ratio])</f>
        <v>-8.9979876052277336E-2</v>
      </c>
      <c r="AR4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4">
        <f>_xlfn.RANK.AVG(Table2[[#This Row],[1Y Return vs Nifty Z-Score]],Table2[1Y Return vs Nifty Z-Score])</f>
        <v>394</v>
      </c>
      <c r="AT404">
        <f>_xlfn.RANK.AVG(Table2[[#This Row],[6M Return vs Nifty Z-Score]],Table2[6M Return vs Nifty Z-Score])</f>
        <v>408</v>
      </c>
      <c r="AU404">
        <f>_xlfn.RANK.AVG(Table2[[#This Row],[Sharpe Ratio Z-Score]],Table2[Sharpe Ratio Z-Score])</f>
        <v>379</v>
      </c>
      <c r="AV404">
        <f>(Table2[[#This Row],[Rank 1Y]]+Table2[[#This Row],[Rank 6M]]+Table2[[#This Row],[Rank Sharpe]])/3</f>
        <v>393.66666666666669</v>
      </c>
    </row>
    <row r="405" spans="1:48" x14ac:dyDescent="0.3">
      <c r="A405" t="s">
        <v>568</v>
      </c>
      <c r="B405" t="s">
        <v>569</v>
      </c>
      <c r="C405" t="s">
        <v>3142</v>
      </c>
      <c r="D405" t="s">
        <v>570</v>
      </c>
      <c r="E405">
        <v>35138.024440000001</v>
      </c>
      <c r="F405">
        <v>638.79999999999995</v>
      </c>
      <c r="G405">
        <v>12.5127247053302</v>
      </c>
      <c r="H405">
        <f>(Table2[[#This Row],[1Y Return vs Nifty]]-AVERAGE(Table2[1Y Return vs Nifty]))/_xlfn.STDEV.P(Table2[1Y Return vs Nifty])</f>
        <v>-0.10121133695662252</v>
      </c>
      <c r="I405">
        <v>4.0745302938889001</v>
      </c>
      <c r="J405">
        <f>(Table2[[#This Row],[1M Return vs Nifty]]-AVERAGE(Table2[1M Return vs Nifty]))/_xlfn.STDEV.P(Table2[1M Return vs Nifty])</f>
        <v>4.816432008284155E-2</v>
      </c>
      <c r="K405">
        <v>-8.1531479786812397</v>
      </c>
      <c r="L405">
        <f>(Table2[[#This Row],[6M Return vs Nifty]]-AVERAGE(Table2[6M Return vs Nifty]))/_xlfn.STDEV.P(Table2[6M Return vs Nifty])</f>
        <v>-0.45443347802486339</v>
      </c>
      <c r="M405">
        <v>2.7389426733060702</v>
      </c>
      <c r="N405">
        <f>(Table2[[#This Row],[1W Return vs Nifty]]-AVERAGE(Table2[1W Return vs Nifty]))/_xlfn.STDEV.P(Table2[1W Return vs Nifty])</f>
        <v>-0.21643175366634748</v>
      </c>
      <c r="O405">
        <v>624.55999999999995</v>
      </c>
      <c r="P405">
        <v>635.240699298604</v>
      </c>
      <c r="Q405">
        <v>637.09456087437695</v>
      </c>
      <c r="R405">
        <v>67.127491365637297</v>
      </c>
      <c r="S405" s="1">
        <f>(Table2[[#This Row],[Close Price]]-Table2[[#This Row],[20D EMA]])/Table2[[#This Row],[20D EMA]]</f>
        <v>2.280005123607021E-2</v>
      </c>
      <c r="T405" s="1">
        <f>(Table2[[#This Row],[Close Price]]-Table2[[#This Row],[50D EMA]])/Table2[[#This Row],[50D EMA]]</f>
        <v>5.6030740872332783E-3</v>
      </c>
      <c r="U405" s="1">
        <f>(Table2[[#This Row],[Close Price]]-Table2[[#This Row],[200D EMA]])/Table2[[#This Row],[200D EMA]]</f>
        <v>2.6769010918604947E-3</v>
      </c>
      <c r="V405">
        <v>0.51979597405284295</v>
      </c>
      <c r="W405">
        <v>630.95000000000005</v>
      </c>
      <c r="X405">
        <v>639.95000000000005</v>
      </c>
      <c r="Y405">
        <v>619.6</v>
      </c>
      <c r="Z405">
        <v>639.95000000000005</v>
      </c>
      <c r="AA405">
        <v>600.35</v>
      </c>
      <c r="AB405">
        <v>644.20000000000005</v>
      </c>
      <c r="AC405" s="1">
        <f>(Table2[[#This Row],[Close Price]]/Table2[[#This Row],[Day Low]])-1</f>
        <v>1.2441556383231411E-2</v>
      </c>
      <c r="AD405" s="1">
        <f>(Table2[[#This Row],[Day High]]/Table2[[#This Row],[Close Price]])-1</f>
        <v>1.8002504696306154E-3</v>
      </c>
      <c r="AE405" s="1">
        <f>(Table2[[#This Row],[Close Price]]/Table2[[#This Row],[Current Week Low]])-1</f>
        <v>3.0987734021949542E-2</v>
      </c>
      <c r="AF405" s="1">
        <f>(Table2[[#This Row],[Current Week High]]/Table2[[#This Row],[Close Price]])-1</f>
        <v>1.8002504696306154E-3</v>
      </c>
      <c r="AG405" s="1">
        <f>(Table2[[#This Row],[Close Price]]/Table2[[#This Row],[Current Month Low]])-1</f>
        <v>6.4045973182310201E-2</v>
      </c>
      <c r="AH405" s="1">
        <f>(Table2[[#This Row],[Current Month High]]/Table2[[#This Row],[Close Price]])-1</f>
        <v>8.4533500313088705E-3</v>
      </c>
      <c r="AI405">
        <v>29.422354414527199</v>
      </c>
      <c r="AJ405">
        <v>39.475982532750997</v>
      </c>
      <c r="AK405" t="str">
        <f>IF(AND(Table2[[#This Row],[20D EMA]]&gt;Table2[[#This Row],[50D EMA]],Table2[[#This Row],[50D EMA]]&gt;Table2[[#This Row],[200D EMA]]),"Uptrend","Downtrend/NoTrend")</f>
        <v>Downtrend/NoTrend</v>
      </c>
      <c r="AL405">
        <v>-0.08</v>
      </c>
      <c r="AM405" t="s">
        <v>3189</v>
      </c>
      <c r="AN405">
        <v>2.0499999999999998</v>
      </c>
      <c r="AO405" t="s">
        <v>3188</v>
      </c>
      <c r="AP405">
        <v>5.6164469330739999E-2</v>
      </c>
      <c r="AQ405">
        <f>(Table2[[#This Row],[Sharpe Ratio]]-AVERAGE(Table2[Sharpe Ratio]))/_xlfn.STDEV.P(Table2[Sharpe Ratio])</f>
        <v>-4.6910970271095941E-2</v>
      </c>
      <c r="AR4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5">
        <f>_xlfn.RANK.AVG(Table2[[#This Row],[1Y Return vs Nifty Z-Score]],Table2[1Y Return vs Nifty Z-Score])</f>
        <v>336</v>
      </c>
      <c r="AT405">
        <f>_xlfn.RANK.AVG(Table2[[#This Row],[6M Return vs Nifty Z-Score]],Table2[6M Return vs Nifty Z-Score])</f>
        <v>475</v>
      </c>
      <c r="AU405">
        <f>_xlfn.RANK.AVG(Table2[[#This Row],[Sharpe Ratio Z-Score]],Table2[Sharpe Ratio Z-Score])</f>
        <v>370</v>
      </c>
      <c r="AV405">
        <f>(Table2[[#This Row],[Rank 1Y]]+Table2[[#This Row],[Rank 6M]]+Table2[[#This Row],[Rank Sharpe]])/3</f>
        <v>393.66666666666669</v>
      </c>
    </row>
    <row r="406" spans="1:48" x14ac:dyDescent="0.3">
      <c r="A406" t="s">
        <v>722</v>
      </c>
      <c r="B406" t="s">
        <v>723</v>
      </c>
      <c r="C406" t="s">
        <v>3150</v>
      </c>
      <c r="D406" t="s">
        <v>471</v>
      </c>
      <c r="E406">
        <v>24062.583600000002</v>
      </c>
      <c r="F406">
        <v>3433</v>
      </c>
      <c r="G406">
        <v>-26.0715341786076</v>
      </c>
      <c r="H406">
        <f>(Table2[[#This Row],[1Y Return vs Nifty]]-AVERAGE(Table2[1Y Return vs Nifty]))/_xlfn.STDEV.P(Table2[1Y Return vs Nifty])</f>
        <v>-0.84830715617404207</v>
      </c>
      <c r="I406">
        <v>-1.0193579957463299</v>
      </c>
      <c r="J406">
        <f>(Table2[[#This Row],[1M Return vs Nifty]]-AVERAGE(Table2[1M Return vs Nifty]))/_xlfn.STDEV.P(Table2[1M Return vs Nifty])</f>
        <v>-0.45362930300937959</v>
      </c>
      <c r="K406">
        <v>-0.52472123445841401</v>
      </c>
      <c r="L406">
        <f>(Table2[[#This Row],[6M Return vs Nifty]]-AVERAGE(Table2[6M Return vs Nifty]))/_xlfn.STDEV.P(Table2[6M Return vs Nifty])</f>
        <v>-0.20511684252410392</v>
      </c>
      <c r="M406">
        <v>-4.2986301721386901</v>
      </c>
      <c r="N406">
        <f>(Table2[[#This Row],[1W Return vs Nifty]]-AVERAGE(Table2[1W Return vs Nifty]))/_xlfn.STDEV.P(Table2[1W Return vs Nifty])</f>
        <v>-1.5765209627548005</v>
      </c>
      <c r="O406">
        <v>3521.67</v>
      </c>
      <c r="P406">
        <v>3566.3234668519499</v>
      </c>
      <c r="Q406">
        <v>3411.1922211667602</v>
      </c>
      <c r="R406">
        <v>39.987953248636401</v>
      </c>
      <c r="S406" s="1">
        <f>(Table2[[#This Row],[Close Price]]-Table2[[#This Row],[20D EMA]])/Table2[[#This Row],[20D EMA]]</f>
        <v>-2.5178395477145805E-2</v>
      </c>
      <c r="T406" s="1">
        <f>(Table2[[#This Row],[Close Price]]-Table2[[#This Row],[50D EMA]])/Table2[[#This Row],[50D EMA]]</f>
        <v>-3.7384008514975399E-2</v>
      </c>
      <c r="U406" s="1">
        <f>(Table2[[#This Row],[Close Price]]-Table2[[#This Row],[200D EMA]])/Table2[[#This Row],[200D EMA]]</f>
        <v>6.3930079043686087E-3</v>
      </c>
      <c r="V406">
        <v>1.3251911353471699</v>
      </c>
      <c r="W406">
        <v>3390</v>
      </c>
      <c r="X406">
        <v>3470</v>
      </c>
      <c r="Y406">
        <v>3390</v>
      </c>
      <c r="Z406">
        <v>3594</v>
      </c>
      <c r="AA406">
        <v>3371.8</v>
      </c>
      <c r="AB406">
        <v>3750</v>
      </c>
      <c r="AC406" s="1">
        <f>(Table2[[#This Row],[Close Price]]/Table2[[#This Row],[Day Low]])-1</f>
        <v>1.2684365781710838E-2</v>
      </c>
      <c r="AD406" s="1">
        <f>(Table2[[#This Row],[Day High]]/Table2[[#This Row],[Close Price]])-1</f>
        <v>1.0777745412176021E-2</v>
      </c>
      <c r="AE406" s="1">
        <f>(Table2[[#This Row],[Close Price]]/Table2[[#This Row],[Current Week Low]])-1</f>
        <v>1.2684365781710838E-2</v>
      </c>
      <c r="AF406" s="1">
        <f>(Table2[[#This Row],[Current Week High]]/Table2[[#This Row],[Close Price]])-1</f>
        <v>4.6897757063792511E-2</v>
      </c>
      <c r="AG406" s="1">
        <f>(Table2[[#This Row],[Close Price]]/Table2[[#This Row],[Current Month Low]])-1</f>
        <v>1.8150542736817155E-2</v>
      </c>
      <c r="AH406" s="1">
        <f>(Table2[[#This Row],[Current Month High]]/Table2[[#This Row],[Close Price]])-1</f>
        <v>9.2339062044858755E-2</v>
      </c>
      <c r="AI406">
        <v>15.8898922225458</v>
      </c>
      <c r="AJ406">
        <v>32.9846988185163</v>
      </c>
      <c r="AK406" t="str">
        <f>IF(AND(Table2[[#This Row],[20D EMA]]&gt;Table2[[#This Row],[50D EMA]],Table2[[#This Row],[50D EMA]]&gt;Table2[[#This Row],[200D EMA]]),"Uptrend","Downtrend/NoTrend")</f>
        <v>Downtrend/NoTrend</v>
      </c>
      <c r="AL406">
        <v>-0.09</v>
      </c>
      <c r="AM406" t="s">
        <v>3189</v>
      </c>
      <c r="AN406">
        <v>-4.87</v>
      </c>
      <c r="AO406" t="s">
        <v>3189</v>
      </c>
      <c r="AP406">
        <v>0.111265415804415</v>
      </c>
      <c r="AQ406">
        <f>(Table2[[#This Row],[Sharpe Ratio]]-AVERAGE(Table2[Sharpe Ratio]))/_xlfn.STDEV.P(Table2[Sharpe Ratio])</f>
        <v>0.592246896298534</v>
      </c>
      <c r="AR4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6">
        <f>_xlfn.RANK.AVG(Table2[[#This Row],[1Y Return vs Nifty Z-Score]],Table2[1Y Return vs Nifty Z-Score])</f>
        <v>618</v>
      </c>
      <c r="AT406">
        <f>_xlfn.RANK.AVG(Table2[[#This Row],[6M Return vs Nifty Z-Score]],Table2[6M Return vs Nifty Z-Score])</f>
        <v>363</v>
      </c>
      <c r="AU406">
        <f>_xlfn.RANK.AVG(Table2[[#This Row],[Sharpe Ratio Z-Score]],Table2[Sharpe Ratio Z-Score])</f>
        <v>201</v>
      </c>
      <c r="AV406">
        <f>(Table2[[#This Row],[Rank 1Y]]+Table2[[#This Row],[Rank 6M]]+Table2[[#This Row],[Rank Sharpe]])/3</f>
        <v>394</v>
      </c>
    </row>
    <row r="407" spans="1:48" x14ac:dyDescent="0.3">
      <c r="A407" t="s">
        <v>518</v>
      </c>
      <c r="B407" t="s">
        <v>519</v>
      </c>
      <c r="C407" t="s">
        <v>3146</v>
      </c>
      <c r="D407" t="s">
        <v>51</v>
      </c>
      <c r="E407">
        <v>41409.610950959999</v>
      </c>
      <c r="F407">
        <v>2444.4</v>
      </c>
      <c r="G407">
        <v>27.689862165568801</v>
      </c>
      <c r="H407">
        <f>(Table2[[#This Row],[1Y Return vs Nifty]]-AVERAGE(Table2[1Y Return vs Nifty]))/_xlfn.STDEV.P(Table2[1Y Return vs Nifty])</f>
        <v>0.19265917584341863</v>
      </c>
      <c r="I407">
        <v>-8.1934737721232906</v>
      </c>
      <c r="J407">
        <f>(Table2[[#This Row],[1M Return vs Nifty]]-AVERAGE(Table2[1M Return vs Nifty]))/_xlfn.STDEV.P(Table2[1M Return vs Nifty])</f>
        <v>-1.1603439663906305</v>
      </c>
      <c r="K407">
        <v>-9.8164078484256301</v>
      </c>
      <c r="L407">
        <f>(Table2[[#This Row],[6M Return vs Nifty]]-AVERAGE(Table2[6M Return vs Nifty]))/_xlfn.STDEV.P(Table2[6M Return vs Nifty])</f>
        <v>-0.5087930948360424</v>
      </c>
      <c r="M407">
        <v>9.3392701469295306E-2</v>
      </c>
      <c r="N407">
        <f>(Table2[[#This Row],[1W Return vs Nifty]]-AVERAGE(Table2[1W Return vs Nifty]))/_xlfn.STDEV.P(Table2[1W Return vs Nifty])</f>
        <v>-0.72771370382455725</v>
      </c>
      <c r="O407">
        <v>2482.31</v>
      </c>
      <c r="P407">
        <v>2582.2042801522098</v>
      </c>
      <c r="Q407">
        <v>2444.4458103298398</v>
      </c>
      <c r="R407">
        <v>49.050643796674301</v>
      </c>
      <c r="S407" s="1">
        <f>(Table2[[#This Row],[Close Price]]-Table2[[#This Row],[20D EMA]])/Table2[[#This Row],[20D EMA]]</f>
        <v>-1.5272065132880203E-2</v>
      </c>
      <c r="T407" s="1">
        <f>(Table2[[#This Row],[Close Price]]-Table2[[#This Row],[50D EMA]])/Table2[[#This Row],[50D EMA]]</f>
        <v>-5.3366916479623647E-2</v>
      </c>
      <c r="U407" s="1">
        <f>(Table2[[#This Row],[Close Price]]-Table2[[#This Row],[200D EMA]])/Table2[[#This Row],[200D EMA]]</f>
        <v>-1.8740579008178121E-5</v>
      </c>
      <c r="V407">
        <v>1.29691668531474</v>
      </c>
      <c r="W407">
        <v>2396</v>
      </c>
      <c r="X407">
        <v>2454.35</v>
      </c>
      <c r="Y407">
        <v>2307</v>
      </c>
      <c r="Z407">
        <v>2486.85</v>
      </c>
      <c r="AA407">
        <v>2307</v>
      </c>
      <c r="AB407">
        <v>2742.95</v>
      </c>
      <c r="AC407" s="1">
        <f>(Table2[[#This Row],[Close Price]]/Table2[[#This Row],[Day Low]])-1</f>
        <v>2.0200333889816457E-2</v>
      </c>
      <c r="AD407" s="1">
        <f>(Table2[[#This Row],[Day High]]/Table2[[#This Row],[Close Price]])-1</f>
        <v>4.0705285550646231E-3</v>
      </c>
      <c r="AE407" s="1">
        <f>(Table2[[#This Row],[Close Price]]/Table2[[#This Row],[Current Week Low]])-1</f>
        <v>5.9557867360208183E-2</v>
      </c>
      <c r="AF407" s="1">
        <f>(Table2[[#This Row],[Current Week High]]/Table2[[#This Row],[Close Price]])-1</f>
        <v>1.7366224840451583E-2</v>
      </c>
      <c r="AG407" s="1">
        <f>(Table2[[#This Row],[Close Price]]/Table2[[#This Row],[Current Month Low]])-1</f>
        <v>5.9557867360208183E-2</v>
      </c>
      <c r="AH407" s="1">
        <f>(Table2[[#This Row],[Current Month High]]/Table2[[#This Row],[Close Price]])-1</f>
        <v>0.12213631156930105</v>
      </c>
      <c r="AI407">
        <v>26.3295696285386</v>
      </c>
      <c r="AJ407">
        <v>51.178180468798303</v>
      </c>
      <c r="AK407" t="str">
        <f>IF(AND(Table2[[#This Row],[20D EMA]]&gt;Table2[[#This Row],[50D EMA]],Table2[[#This Row],[50D EMA]]&gt;Table2[[#This Row],[200D EMA]]),"Uptrend","Downtrend/NoTrend")</f>
        <v>Downtrend/NoTrend</v>
      </c>
      <c r="AL407">
        <v>-0.09</v>
      </c>
      <c r="AM407" t="s">
        <v>3189</v>
      </c>
      <c r="AN407">
        <v>-3.74</v>
      </c>
      <c r="AO407" t="s">
        <v>3189</v>
      </c>
      <c r="AP407">
        <v>2.6916918894318999E-2</v>
      </c>
      <c r="AQ407">
        <f>(Table2[[#This Row],[Sharpe Ratio]]-AVERAGE(Table2[Sharpe Ratio]))/_xlfn.STDEV.P(Table2[Sharpe Ratio])</f>
        <v>-0.38617559521291317</v>
      </c>
      <c r="AR4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7">
        <f>_xlfn.RANK.AVG(Table2[[#This Row],[1Y Return vs Nifty Z-Score]],Table2[1Y Return vs Nifty Z-Score])</f>
        <v>247</v>
      </c>
      <c r="AT407">
        <f>_xlfn.RANK.AVG(Table2[[#This Row],[6M Return vs Nifty Z-Score]],Table2[6M Return vs Nifty Z-Score])</f>
        <v>494</v>
      </c>
      <c r="AU407">
        <f>_xlfn.RANK.AVG(Table2[[#This Row],[Sharpe Ratio Z-Score]],Table2[Sharpe Ratio Z-Score])</f>
        <v>442</v>
      </c>
      <c r="AV407">
        <f>(Table2[[#This Row],[Rank 1Y]]+Table2[[#This Row],[Rank 6M]]+Table2[[#This Row],[Rank Sharpe]])/3</f>
        <v>394.33333333333331</v>
      </c>
    </row>
    <row r="408" spans="1:48" x14ac:dyDescent="0.3">
      <c r="A408" t="s">
        <v>259</v>
      </c>
      <c r="B408" t="s">
        <v>260</v>
      </c>
      <c r="C408" t="s">
        <v>3146</v>
      </c>
      <c r="D408" t="s">
        <v>261</v>
      </c>
      <c r="E408">
        <v>98189.104418729999</v>
      </c>
      <c r="F408">
        <v>6828.9</v>
      </c>
      <c r="G408">
        <v>8.7102337925105093</v>
      </c>
      <c r="H408">
        <f>(Table2[[#This Row],[1Y Return vs Nifty]]-AVERAGE(Table2[1Y Return vs Nifty]))/_xlfn.STDEV.P(Table2[1Y Return vs Nifty])</f>
        <v>-0.17483786616183747</v>
      </c>
      <c r="I408">
        <v>-0.39111479366874002</v>
      </c>
      <c r="J408">
        <f>(Table2[[#This Row],[1M Return vs Nifty]]-AVERAGE(Table2[1M Return vs Nifty]))/_xlfn.STDEV.P(Table2[1M Return vs Nifty])</f>
        <v>-0.39174172035566829</v>
      </c>
      <c r="K408">
        <v>9.6006856351579497</v>
      </c>
      <c r="L408">
        <f>(Table2[[#This Row],[6M Return vs Nifty]]-AVERAGE(Table2[6M Return vs Nifty]))/_xlfn.STDEV.P(Table2[6M Return vs Nifty])</f>
        <v>0.12580753526071739</v>
      </c>
      <c r="M408">
        <v>-0.113960849376774</v>
      </c>
      <c r="N408">
        <f>(Table2[[#This Row],[1W Return vs Nifty]]-AVERAGE(Table2[1W Return vs Nifty]))/_xlfn.STDEV.P(Table2[1W Return vs Nifty])</f>
        <v>-0.76778708326452372</v>
      </c>
      <c r="O408">
        <v>6947.08</v>
      </c>
      <c r="P408">
        <v>6938.7354534863298</v>
      </c>
      <c r="Q408">
        <v>6496.5695975305098</v>
      </c>
      <c r="R408">
        <v>40.9981951662526</v>
      </c>
      <c r="S408" s="1">
        <f>(Table2[[#This Row],[Close Price]]-Table2[[#This Row],[20D EMA]])/Table2[[#This Row],[20D EMA]]</f>
        <v>-1.7011463809255153E-2</v>
      </c>
      <c r="T408" s="1">
        <f>(Table2[[#This Row],[Close Price]]-Table2[[#This Row],[50D EMA]])/Table2[[#This Row],[50D EMA]]</f>
        <v>-1.5829318500843539E-2</v>
      </c>
      <c r="U408" s="1">
        <f>(Table2[[#This Row],[Close Price]]-Table2[[#This Row],[200D EMA]])/Table2[[#This Row],[200D EMA]]</f>
        <v>5.1154751362290647E-2</v>
      </c>
      <c r="V408">
        <v>0.92817919257183201</v>
      </c>
      <c r="W408">
        <v>6812</v>
      </c>
      <c r="X408">
        <v>6892.45</v>
      </c>
      <c r="Y408">
        <v>6812</v>
      </c>
      <c r="Z408">
        <v>7147</v>
      </c>
      <c r="AA408">
        <v>6594.15</v>
      </c>
      <c r="AB408">
        <v>7545</v>
      </c>
      <c r="AC408" s="1">
        <f>(Table2[[#This Row],[Close Price]]/Table2[[#This Row],[Day Low]])-1</f>
        <v>2.4809160305343525E-3</v>
      </c>
      <c r="AD408" s="1">
        <f>(Table2[[#This Row],[Day High]]/Table2[[#This Row],[Close Price]])-1</f>
        <v>9.3060375755977809E-3</v>
      </c>
      <c r="AE408" s="1">
        <f>(Table2[[#This Row],[Close Price]]/Table2[[#This Row],[Current Week Low]])-1</f>
        <v>2.4809160305343525E-3</v>
      </c>
      <c r="AF408" s="1">
        <f>(Table2[[#This Row],[Current Week High]]/Table2[[#This Row],[Close Price]])-1</f>
        <v>4.6581440641977556E-2</v>
      </c>
      <c r="AG408" s="1">
        <f>(Table2[[#This Row],[Close Price]]/Table2[[#This Row],[Current Month Low]])-1</f>
        <v>3.5599736129751314E-2</v>
      </c>
      <c r="AH408" s="1">
        <f>(Table2[[#This Row],[Current Month High]]/Table2[[#This Row],[Close Price]])-1</f>
        <v>0.1048631551201511</v>
      </c>
      <c r="AI408">
        <v>10.4863155120151</v>
      </c>
      <c r="AJ408">
        <v>29.216534054892701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0.03</v>
      </c>
      <c r="AM408" t="s">
        <v>3188</v>
      </c>
      <c r="AN408">
        <v>-4.5599999999999996</v>
      </c>
      <c r="AO408" t="s">
        <v>3189</v>
      </c>
      <c r="AP408">
        <v>-3.254231865596E-3</v>
      </c>
      <c r="AQ408">
        <f>(Table2[[#This Row],[Sharpe Ratio]]-AVERAGE(Table2[Sharpe Ratio]))/_xlfn.STDEV.P(Table2[Sharpe Ratio])</f>
        <v>-0.73615376411553113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-1.9447128986368434</v>
      </c>
      <c r="AS408">
        <f>_xlfn.RANK.AVG(Table2[[#This Row],[1Y Return vs Nifty Z-Score]],Table2[1Y Return vs Nifty Z-Score])</f>
        <v>359</v>
      </c>
      <c r="AT408">
        <f>_xlfn.RANK.AVG(Table2[[#This Row],[6M Return vs Nifty Z-Score]],Table2[6M Return vs Nifty Z-Score])</f>
        <v>257</v>
      </c>
      <c r="AU408">
        <f>_xlfn.RANK.AVG(Table2[[#This Row],[Sharpe Ratio Z-Score]],Table2[Sharpe Ratio Z-Score])</f>
        <v>569</v>
      </c>
      <c r="AV408">
        <f>(Table2[[#This Row],[Rank 1Y]]+Table2[[#This Row],[Rank 6M]]+Table2[[#This Row],[Rank Sharpe]])/3</f>
        <v>395</v>
      </c>
    </row>
    <row r="409" spans="1:48" x14ac:dyDescent="0.3">
      <c r="A409" t="s">
        <v>795</v>
      </c>
      <c r="B409" t="s">
        <v>796</v>
      </c>
      <c r="C409" t="s">
        <v>3140</v>
      </c>
      <c r="D409" t="s">
        <v>188</v>
      </c>
      <c r="E409">
        <v>19981.5458810399</v>
      </c>
      <c r="F409">
        <v>354.15</v>
      </c>
      <c r="G409">
        <v>1.81702101462294</v>
      </c>
      <c r="H409">
        <f>(Table2[[#This Row],[1Y Return vs Nifty]]-AVERAGE(Table2[1Y Return vs Nifty]))/_xlfn.STDEV.P(Table2[1Y Return vs Nifty])</f>
        <v>-0.30830914684204619</v>
      </c>
      <c r="I409">
        <v>-10.473849857355001</v>
      </c>
      <c r="J409">
        <f>(Table2[[#This Row],[1M Return vs Nifty]]-AVERAGE(Table2[1M Return vs Nifty]))/_xlfn.STDEV.P(Table2[1M Return vs Nifty])</f>
        <v>-1.3849814363857207</v>
      </c>
      <c r="K409">
        <v>15.6910806030562</v>
      </c>
      <c r="L409">
        <f>(Table2[[#This Row],[6M Return vs Nifty]]-AVERAGE(Table2[6M Return vs Nifty]))/_xlfn.STDEV.P(Table2[6M Return vs Nifty])</f>
        <v>0.32485733060902994</v>
      </c>
      <c r="M409">
        <v>2.6441595029370801</v>
      </c>
      <c r="N409">
        <f>(Table2[[#This Row],[1W Return vs Nifty]]-AVERAGE(Table2[1W Return vs Nifty]))/_xlfn.STDEV.P(Table2[1W Return vs Nifty])</f>
        <v>-0.23474965531414332</v>
      </c>
      <c r="O409">
        <v>357.82</v>
      </c>
      <c r="P409">
        <v>373.12285552090401</v>
      </c>
      <c r="Q409">
        <v>353.08813016462199</v>
      </c>
      <c r="R409">
        <v>53.041590974219801</v>
      </c>
      <c r="S409" s="1">
        <f>(Table2[[#This Row],[Close Price]]-Table2[[#This Row],[20D EMA]])/Table2[[#This Row],[20D EMA]]</f>
        <v>-1.025655357442294E-2</v>
      </c>
      <c r="T409" s="1">
        <f>(Table2[[#This Row],[Close Price]]-Table2[[#This Row],[50D EMA]])/Table2[[#This Row],[50D EMA]]</f>
        <v>-5.08488162549482E-2</v>
      </c>
      <c r="U409" s="1">
        <f>(Table2[[#This Row],[Close Price]]-Table2[[#This Row],[200D EMA]])/Table2[[#This Row],[200D EMA]]</f>
        <v>3.0073790214440507E-3</v>
      </c>
      <c r="V409">
        <v>0.383584927859701</v>
      </c>
      <c r="W409">
        <v>343.65</v>
      </c>
      <c r="X409">
        <v>355.3</v>
      </c>
      <c r="Y409">
        <v>334.4</v>
      </c>
      <c r="Z409">
        <v>355.3</v>
      </c>
      <c r="AA409">
        <v>321.05</v>
      </c>
      <c r="AB409">
        <v>401.4</v>
      </c>
      <c r="AC409" s="1">
        <f>(Table2[[#This Row],[Close Price]]/Table2[[#This Row],[Day Low]])-1</f>
        <v>3.0554343081623747E-2</v>
      </c>
      <c r="AD409" s="1">
        <f>(Table2[[#This Row],[Day High]]/Table2[[#This Row],[Close Price]])-1</f>
        <v>3.2472116334887335E-3</v>
      </c>
      <c r="AE409" s="1">
        <f>(Table2[[#This Row],[Close Price]]/Table2[[#This Row],[Current Week Low]])-1</f>
        <v>5.9061004784688897E-2</v>
      </c>
      <c r="AF409" s="1">
        <f>(Table2[[#This Row],[Current Week High]]/Table2[[#This Row],[Close Price]])-1</f>
        <v>3.2472116334887335E-3</v>
      </c>
      <c r="AG409" s="1">
        <f>(Table2[[#This Row],[Close Price]]/Table2[[#This Row],[Current Month Low]])-1</f>
        <v>0.10309920573119435</v>
      </c>
      <c r="AH409" s="1">
        <f>(Table2[[#This Row],[Current Month High]]/Table2[[#This Row],[Close Price]])-1</f>
        <v>0.1334180432020331</v>
      </c>
      <c r="AI409">
        <v>32.627417760835797</v>
      </c>
      <c r="AJ409">
        <v>36.185348971351601</v>
      </c>
      <c r="AK409" t="str">
        <f>IF(AND(Table2[[#This Row],[20D EMA]]&gt;Table2[[#This Row],[50D EMA]],Table2[[#This Row],[50D EMA]]&gt;Table2[[#This Row],[200D EMA]]),"Uptrend","Downtrend/NoTrend")</f>
        <v>Downtrend/NoTrend</v>
      </c>
      <c r="AL409">
        <v>-0.08</v>
      </c>
      <c r="AM409" t="s">
        <v>3189</v>
      </c>
      <c r="AN409">
        <v>-7.44</v>
      </c>
      <c r="AO409" t="s">
        <v>3189</v>
      </c>
      <c r="AP409">
        <v>-2.1385575875450002E-3</v>
      </c>
      <c r="AQ409">
        <f>(Table2[[#This Row],[Sharpe Ratio]]-AVERAGE(Table2[Sharpe Ratio]))/_xlfn.STDEV.P(Table2[Sharpe Ratio])</f>
        <v>-0.72321220799024066</v>
      </c>
      <c r="AR4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9">
        <f>_xlfn.RANK.AVG(Table2[[#This Row],[1Y Return vs Nifty Z-Score]],Table2[1Y Return vs Nifty Z-Score])</f>
        <v>417</v>
      </c>
      <c r="AT409">
        <f>_xlfn.RANK.AVG(Table2[[#This Row],[6M Return vs Nifty Z-Score]],Table2[6M Return vs Nifty Z-Score])</f>
        <v>203</v>
      </c>
      <c r="AU409">
        <f>_xlfn.RANK.AVG(Table2[[#This Row],[Sharpe Ratio Z-Score]],Table2[Sharpe Ratio Z-Score])</f>
        <v>567</v>
      </c>
      <c r="AV409">
        <f>(Table2[[#This Row],[Rank 1Y]]+Table2[[#This Row],[Rank 6M]]+Table2[[#This Row],[Rank Sharpe]])/3</f>
        <v>395.66666666666669</v>
      </c>
    </row>
    <row r="410" spans="1:48" x14ac:dyDescent="0.3">
      <c r="A410" t="s">
        <v>1876</v>
      </c>
      <c r="B410" t="s">
        <v>1877</v>
      </c>
      <c r="C410" t="s">
        <v>3150</v>
      </c>
      <c r="D410" t="s">
        <v>266</v>
      </c>
      <c r="E410">
        <v>4027.0250253599902</v>
      </c>
      <c r="F410">
        <v>1282.8</v>
      </c>
      <c r="G410">
        <v>-2.6365506115100601</v>
      </c>
      <c r="H410">
        <f>(Table2[[#This Row],[1Y Return vs Nifty]]-AVERAGE(Table2[1Y Return vs Nifty]))/_xlfn.STDEV.P(Table2[1Y Return vs Nifty])</f>
        <v>-0.39454236315125935</v>
      </c>
      <c r="I410">
        <v>14.3053110534743</v>
      </c>
      <c r="J410">
        <f>(Table2[[#This Row],[1M Return vs Nifty]]-AVERAGE(Table2[1M Return vs Nifty]))/_xlfn.STDEV.P(Table2[1M Return vs Nifty])</f>
        <v>1.0559878632218622</v>
      </c>
      <c r="K410">
        <v>44.692463839745699</v>
      </c>
      <c r="L410">
        <f>(Table2[[#This Row],[6M Return vs Nifty]]-AVERAGE(Table2[6M Return vs Nifty]))/_xlfn.STDEV.P(Table2[6M Return vs Nifty])</f>
        <v>1.2726972372995395</v>
      </c>
      <c r="M410">
        <v>6.2944882713562702</v>
      </c>
      <c r="N410">
        <f>(Table2[[#This Row],[1W Return vs Nifty]]-AVERAGE(Table2[1W Return vs Nifty]))/_xlfn.STDEV.P(Table2[1W Return vs Nifty])</f>
        <v>0.47071697026624448</v>
      </c>
      <c r="O410">
        <v>1209.99</v>
      </c>
      <c r="P410">
        <v>1183.05669313881</v>
      </c>
      <c r="Q410">
        <v>1110.5886860313401</v>
      </c>
      <c r="R410">
        <v>70.317499289869204</v>
      </c>
      <c r="S410" s="1">
        <f>(Table2[[#This Row],[Close Price]]-Table2[[#This Row],[20D EMA]])/Table2[[#This Row],[20D EMA]]</f>
        <v>6.0174051025215038E-2</v>
      </c>
      <c r="T410" s="1">
        <f>(Table2[[#This Row],[Close Price]]-Table2[[#This Row],[50D EMA]])/Table2[[#This Row],[50D EMA]]</f>
        <v>8.4309828463551811E-2</v>
      </c>
      <c r="U410" s="1">
        <f>(Table2[[#This Row],[Close Price]]-Table2[[#This Row],[200D EMA]])/Table2[[#This Row],[200D EMA]]</f>
        <v>0.15506309053449169</v>
      </c>
      <c r="V410">
        <v>1.2265819416494099</v>
      </c>
      <c r="W410">
        <v>1233.45</v>
      </c>
      <c r="X410">
        <v>1289</v>
      </c>
      <c r="Y410">
        <v>1175.75</v>
      </c>
      <c r="Z410">
        <v>1289</v>
      </c>
      <c r="AA410">
        <v>1103.1500000000001</v>
      </c>
      <c r="AB410">
        <v>1289</v>
      </c>
      <c r="AC410" s="1">
        <f>(Table2[[#This Row],[Close Price]]/Table2[[#This Row],[Day Low]])-1</f>
        <v>4.0009728809436762E-2</v>
      </c>
      <c r="AD410" s="1">
        <f>(Table2[[#This Row],[Day High]]/Table2[[#This Row],[Close Price]])-1</f>
        <v>4.8331774243841608E-3</v>
      </c>
      <c r="AE410" s="1">
        <f>(Table2[[#This Row],[Close Price]]/Table2[[#This Row],[Current Week Low]])-1</f>
        <v>9.1048267063576382E-2</v>
      </c>
      <c r="AF410" s="1">
        <f>(Table2[[#This Row],[Current Week High]]/Table2[[#This Row],[Close Price]])-1</f>
        <v>4.8331774243841608E-3</v>
      </c>
      <c r="AG410" s="1">
        <f>(Table2[[#This Row],[Close Price]]/Table2[[#This Row],[Current Month Low]])-1</f>
        <v>0.16285183338621212</v>
      </c>
      <c r="AH410" s="1">
        <f>(Table2[[#This Row],[Current Month High]]/Table2[[#This Row],[Close Price]])-1</f>
        <v>4.8331774243841608E-3</v>
      </c>
      <c r="AI410">
        <v>7.1874025569067701</v>
      </c>
      <c r="AJ410">
        <v>70.664538016364006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0.12</v>
      </c>
      <c r="AM410" t="s">
        <v>3188</v>
      </c>
      <c r="AN410">
        <v>5.53</v>
      </c>
      <c r="AO410" t="s">
        <v>3188</v>
      </c>
      <c r="AP410">
        <v>-5.0833004312019002E-2</v>
      </c>
      <c r="AQ410">
        <f>(Table2[[#This Row],[Sharpe Ratio]]-AVERAGE(Table2[Sharpe Ratio]))/_xlfn.STDEV.P(Table2[Sharpe Ratio])</f>
        <v>-1.2880562020416464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1.1168035055947403</v>
      </c>
      <c r="AS410">
        <f>_xlfn.RANK.AVG(Table2[[#This Row],[1Y Return vs Nifty Z-Score]],Table2[1Y Return vs Nifty Z-Score])</f>
        <v>445</v>
      </c>
      <c r="AT410">
        <f>_xlfn.RANK.AVG(Table2[[#This Row],[6M Return vs Nifty Z-Score]],Table2[6M Return vs Nifty Z-Score])</f>
        <v>73</v>
      </c>
      <c r="AU410">
        <f>_xlfn.RANK.AVG(Table2[[#This Row],[Sharpe Ratio Z-Score]],Table2[Sharpe Ratio Z-Score])</f>
        <v>669</v>
      </c>
      <c r="AV410">
        <f>(Table2[[#This Row],[Rank 1Y]]+Table2[[#This Row],[Rank 6M]]+Table2[[#This Row],[Rank Sharpe]])/3</f>
        <v>395.66666666666669</v>
      </c>
    </row>
    <row r="411" spans="1:48" x14ac:dyDescent="0.3">
      <c r="A411" t="s">
        <v>1328</v>
      </c>
      <c r="B411" t="s">
        <v>1329</v>
      </c>
      <c r="C411" t="s">
        <v>3155</v>
      </c>
      <c r="D411" t="s">
        <v>139</v>
      </c>
      <c r="E411">
        <v>8708.2524822149899</v>
      </c>
      <c r="F411">
        <v>136.94999999999999</v>
      </c>
      <c r="G411">
        <v>46.332351464545702</v>
      </c>
      <c r="H411">
        <f>(Table2[[#This Row],[1Y Return vs Nifty]]-AVERAGE(Table2[1Y Return vs Nifty]))/_xlfn.STDEV.P(Table2[1Y Return vs Nifty])</f>
        <v>0.55362829169364125</v>
      </c>
      <c r="I411">
        <v>27.7195703109421</v>
      </c>
      <c r="J411">
        <f>(Table2[[#This Row],[1M Return vs Nifty]]-AVERAGE(Table2[1M Return vs Nifty]))/_xlfn.STDEV.P(Table2[1M Return vs Nifty])</f>
        <v>2.377412553197769</v>
      </c>
      <c r="K411">
        <v>-5.8062092031710604</v>
      </c>
      <c r="L411">
        <f>(Table2[[#This Row],[6M Return vs Nifty]]-AVERAGE(Table2[6M Return vs Nifty]))/_xlfn.STDEV.P(Table2[6M Return vs Nifty])</f>
        <v>-0.3777294735353921</v>
      </c>
      <c r="M411">
        <v>12.466427604330599</v>
      </c>
      <c r="N411">
        <f>(Table2[[#This Row],[1W Return vs Nifty]]-AVERAGE(Table2[1W Return vs Nifty]))/_xlfn.STDEV.P(Table2[1W Return vs Nifty])</f>
        <v>1.6635128773608958</v>
      </c>
      <c r="O411">
        <v>123.87</v>
      </c>
      <c r="P411">
        <v>123.396976281156</v>
      </c>
      <c r="Q411">
        <v>121.297844728879</v>
      </c>
      <c r="R411">
        <v>76.593492243985807</v>
      </c>
      <c r="S411" s="1">
        <f>(Table2[[#This Row],[Close Price]]-Table2[[#This Row],[20D EMA]])/Table2[[#This Row],[20D EMA]]</f>
        <v>0.10559457495761672</v>
      </c>
      <c r="T411" s="1">
        <f>(Table2[[#This Row],[Close Price]]-Table2[[#This Row],[50D EMA]])/Table2[[#This Row],[50D EMA]]</f>
        <v>0.10983270520311506</v>
      </c>
      <c r="U411" s="1">
        <f>(Table2[[#This Row],[Close Price]]-Table2[[#This Row],[200D EMA]])/Table2[[#This Row],[200D EMA]]</f>
        <v>0.12903902213684157</v>
      </c>
      <c r="V411">
        <v>1.0500638400823701</v>
      </c>
      <c r="W411">
        <v>133.11000000000001</v>
      </c>
      <c r="X411">
        <v>139.30000000000001</v>
      </c>
      <c r="Y411">
        <v>119.5</v>
      </c>
      <c r="Z411">
        <v>139.30000000000001</v>
      </c>
      <c r="AA411">
        <v>105.22</v>
      </c>
      <c r="AB411">
        <v>139.30000000000001</v>
      </c>
      <c r="AC411" s="1">
        <f>(Table2[[#This Row],[Close Price]]/Table2[[#This Row],[Day Low]])-1</f>
        <v>2.8848320937570282E-2</v>
      </c>
      <c r="AD411" s="1">
        <f>(Table2[[#This Row],[Day High]]/Table2[[#This Row],[Close Price]])-1</f>
        <v>1.7159547280029441E-2</v>
      </c>
      <c r="AE411" s="1">
        <f>(Table2[[#This Row],[Close Price]]/Table2[[#This Row],[Current Week Low]])-1</f>
        <v>0.14602510460251028</v>
      </c>
      <c r="AF411" s="1">
        <f>(Table2[[#This Row],[Current Week High]]/Table2[[#This Row],[Close Price]])-1</f>
        <v>1.7159547280029441E-2</v>
      </c>
      <c r="AG411" s="1">
        <f>(Table2[[#This Row],[Close Price]]/Table2[[#This Row],[Current Month Low]])-1</f>
        <v>0.30155863904200708</v>
      </c>
      <c r="AH411" s="1">
        <f>(Table2[[#This Row],[Current Month High]]/Table2[[#This Row],[Close Price]])-1</f>
        <v>1.7159547280029441E-2</v>
      </c>
      <c r="AI411">
        <v>20.0146038700255</v>
      </c>
      <c r="AJ411">
        <v>71.9397363465159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0.08</v>
      </c>
      <c r="AM411" t="s">
        <v>3188</v>
      </c>
      <c r="AN411">
        <v>12.24</v>
      </c>
      <c r="AO411" t="s">
        <v>3188</v>
      </c>
      <c r="AP411">
        <v>-1.2898728710648E-2</v>
      </c>
      <c r="AQ411">
        <f>(Table2[[#This Row],[Sharpe Ratio]]-AVERAGE(Table2[Sharpe Ratio]))/_xlfn.STDEV.P(Table2[Sharpe Ratio])</f>
        <v>-0.84802763239048073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3.3687966163264331</v>
      </c>
      <c r="AS411">
        <f>_xlfn.RANK.AVG(Table2[[#This Row],[1Y Return vs Nifty Z-Score]],Table2[1Y Return vs Nifty Z-Score])</f>
        <v>154</v>
      </c>
      <c r="AT411">
        <f>_xlfn.RANK.AVG(Table2[[#This Row],[6M Return vs Nifty Z-Score]],Table2[6M Return vs Nifty Z-Score])</f>
        <v>444</v>
      </c>
      <c r="AU411">
        <f>_xlfn.RANK.AVG(Table2[[#This Row],[Sharpe Ratio Z-Score]],Table2[Sharpe Ratio Z-Score])</f>
        <v>590</v>
      </c>
      <c r="AV411">
        <f>(Table2[[#This Row],[Rank 1Y]]+Table2[[#This Row],[Rank 6M]]+Table2[[#This Row],[Rank Sharpe]])/3</f>
        <v>396</v>
      </c>
    </row>
    <row r="412" spans="1:48" x14ac:dyDescent="0.3">
      <c r="A412" t="s">
        <v>1752</v>
      </c>
      <c r="B412" t="s">
        <v>1753</v>
      </c>
      <c r="C412" t="s">
        <v>3154</v>
      </c>
      <c r="D412" t="s">
        <v>1349</v>
      </c>
      <c r="E412">
        <v>4689.3624119099904</v>
      </c>
      <c r="F412">
        <v>843.25</v>
      </c>
      <c r="G412">
        <v>-31.689182248638499</v>
      </c>
      <c r="H412">
        <f>(Table2[[#This Row],[1Y Return vs Nifty]]-AVERAGE(Table2[1Y Return vs Nifty]))/_xlfn.STDEV.P(Table2[1Y Return vs Nifty])</f>
        <v>-0.95708004720142481</v>
      </c>
      <c r="I412">
        <v>-0.68360359561489203</v>
      </c>
      <c r="J412">
        <f>(Table2[[#This Row],[1M Return vs Nifty]]-AVERAGE(Table2[1M Return vs Nifty]))/_xlfn.STDEV.P(Table2[1M Return vs Nifty])</f>
        <v>-0.42055448720434468</v>
      </c>
      <c r="K412">
        <v>-6.87184854467246</v>
      </c>
      <c r="L412">
        <f>(Table2[[#This Row],[6M Return vs Nifty]]-AVERAGE(Table2[6M Return vs Nifty]))/_xlfn.STDEV.P(Table2[6M Return vs Nifty])</f>
        <v>-0.41255731211712598</v>
      </c>
      <c r="M412">
        <v>1.47440912633702</v>
      </c>
      <c r="N412">
        <f>(Table2[[#This Row],[1W Return vs Nifty]]-AVERAGE(Table2[1W Return vs Nifty]))/_xlfn.STDEV.P(Table2[1W Return vs Nifty])</f>
        <v>-0.46081692303282656</v>
      </c>
      <c r="O412">
        <v>841.44</v>
      </c>
      <c r="P412">
        <v>854.30274836948001</v>
      </c>
      <c r="Q412">
        <v>855.03402861576205</v>
      </c>
      <c r="R412">
        <v>41.495744569060697</v>
      </c>
      <c r="S412" s="1">
        <f>(Table2[[#This Row],[Close Price]]-Table2[[#This Row],[20D EMA]])/Table2[[#This Row],[20D EMA]]</f>
        <v>2.1510743487354361E-3</v>
      </c>
      <c r="T412" s="1">
        <f>(Table2[[#This Row],[Close Price]]-Table2[[#This Row],[50D EMA]])/Table2[[#This Row],[50D EMA]]</f>
        <v>-1.2937741790688677E-2</v>
      </c>
      <c r="U412" s="1">
        <f>(Table2[[#This Row],[Close Price]]-Table2[[#This Row],[200D EMA]])/Table2[[#This Row],[200D EMA]]</f>
        <v>-1.3781941094016504E-2</v>
      </c>
      <c r="V412">
        <v>0.52086605170582301</v>
      </c>
      <c r="W412">
        <v>821.65</v>
      </c>
      <c r="X412">
        <v>840</v>
      </c>
      <c r="Y412">
        <v>820.35</v>
      </c>
      <c r="Z412">
        <v>846.95</v>
      </c>
      <c r="AA412">
        <v>809.35</v>
      </c>
      <c r="AB412">
        <v>887.95</v>
      </c>
      <c r="AC412" s="1">
        <f>(Table2[[#This Row],[Close Price]]/Table2[[#This Row],[Day Low]])-1</f>
        <v>2.6288565690987697E-2</v>
      </c>
      <c r="AD412" s="1">
        <f>(Table2[[#This Row],[Day High]]/Table2[[#This Row],[Close Price]])-1</f>
        <v>-3.8541357841683777E-3</v>
      </c>
      <c r="AE412" s="1">
        <f>(Table2[[#This Row],[Close Price]]/Table2[[#This Row],[Current Week Low]])-1</f>
        <v>2.7914914365819499E-2</v>
      </c>
      <c r="AF412" s="1">
        <f>(Table2[[#This Row],[Current Week High]]/Table2[[#This Row],[Close Price]])-1</f>
        <v>4.3877853542839684E-3</v>
      </c>
      <c r="AG412" s="1">
        <f>(Table2[[#This Row],[Close Price]]/Table2[[#This Row],[Current Month Low]])-1</f>
        <v>4.1885463643664744E-2</v>
      </c>
      <c r="AH412" s="1">
        <f>(Table2[[#This Row],[Current Month High]]/Table2[[#This Row],[Close Price]])-1</f>
        <v>5.3009190631485348E-2</v>
      </c>
      <c r="AI412">
        <v>31.1473465757486</v>
      </c>
      <c r="AJ412">
        <v>9.5058762418024791</v>
      </c>
      <c r="AK412" t="str">
        <f>IF(AND(Table2[[#This Row],[20D EMA]]&gt;Table2[[#This Row],[50D EMA]],Table2[[#This Row],[50D EMA]]&gt;Table2[[#This Row],[200D EMA]]),"Uptrend","Downtrend/NoTrend")</f>
        <v>Downtrend/NoTrend</v>
      </c>
      <c r="AL412">
        <v>-0.04</v>
      </c>
      <c r="AM412" t="s">
        <v>3189</v>
      </c>
      <c r="AN412">
        <v>-1.55</v>
      </c>
      <c r="AO412" t="s">
        <v>3189</v>
      </c>
      <c r="AP412">
        <v>0.16349428592804099</v>
      </c>
      <c r="AQ412">
        <f>(Table2[[#This Row],[Sharpe Ratio]]-AVERAGE(Table2[Sharpe Ratio]))/_xlfn.STDEV.P(Table2[Sharpe Ratio])</f>
        <v>1.1980893606835672</v>
      </c>
      <c r="AR4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2">
        <f>_xlfn.RANK.AVG(Table2[[#This Row],[1Y Return vs Nifty Z-Score]],Table2[1Y Return vs Nifty Z-Score])</f>
        <v>647</v>
      </c>
      <c r="AT412">
        <f>_xlfn.RANK.AVG(Table2[[#This Row],[6M Return vs Nifty Z-Score]],Table2[6M Return vs Nifty Z-Score])</f>
        <v>457</v>
      </c>
      <c r="AU412">
        <f>_xlfn.RANK.AVG(Table2[[#This Row],[Sharpe Ratio Z-Score]],Table2[Sharpe Ratio Z-Score])</f>
        <v>84</v>
      </c>
      <c r="AV412">
        <f>(Table2[[#This Row],[Rank 1Y]]+Table2[[#This Row],[Rank 6M]]+Table2[[#This Row],[Rank Sharpe]])/3</f>
        <v>396</v>
      </c>
    </row>
    <row r="413" spans="1:48" x14ac:dyDescent="0.3">
      <c r="A413" t="s">
        <v>272</v>
      </c>
      <c r="B413" t="s">
        <v>273</v>
      </c>
      <c r="C413" t="s">
        <v>3147</v>
      </c>
      <c r="D413" t="s">
        <v>103</v>
      </c>
      <c r="E413">
        <v>95233.776676269903</v>
      </c>
      <c r="F413">
        <v>4761.7</v>
      </c>
      <c r="G413">
        <v>7.59000167863854</v>
      </c>
      <c r="H413">
        <f>(Table2[[#This Row],[1Y Return vs Nifty]]-AVERAGE(Table2[1Y Return vs Nifty]))/_xlfn.STDEV.P(Table2[1Y Return vs Nifty])</f>
        <v>-0.19652859582815849</v>
      </c>
      <c r="I413">
        <v>-1.1057934059212999</v>
      </c>
      <c r="J413">
        <f>(Table2[[#This Row],[1M Return vs Nifty]]-AVERAGE(Table2[1M Return vs Nifty]))/_xlfn.STDEV.P(Table2[1M Return vs Nifty])</f>
        <v>-0.46214396512386158</v>
      </c>
      <c r="K413">
        <v>-13.2860448798475</v>
      </c>
      <c r="L413">
        <f>(Table2[[#This Row],[6M Return vs Nifty]]-AVERAGE(Table2[6M Return vs Nifty]))/_xlfn.STDEV.P(Table2[6M Return vs Nifty])</f>
        <v>-0.62218977020400812</v>
      </c>
      <c r="M413">
        <v>-0.82016824287348</v>
      </c>
      <c r="N413">
        <f>(Table2[[#This Row],[1W Return vs Nifty]]-AVERAGE(Table2[1W Return vs Nifty]))/_xlfn.STDEV.P(Table2[1W Return vs Nifty])</f>
        <v>-0.90426951497321484</v>
      </c>
      <c r="O413">
        <v>4848.87</v>
      </c>
      <c r="P413">
        <v>5073.2464474626604</v>
      </c>
      <c r="Q413">
        <v>4967.20859443265</v>
      </c>
      <c r="R413">
        <v>43.578373180922803</v>
      </c>
      <c r="S413" s="1">
        <f>(Table2[[#This Row],[Close Price]]-Table2[[#This Row],[20D EMA]])/Table2[[#This Row],[20D EMA]]</f>
        <v>-1.7977384421525029E-2</v>
      </c>
      <c r="T413" s="1">
        <f>(Table2[[#This Row],[Close Price]]-Table2[[#This Row],[50D EMA]])/Table2[[#This Row],[50D EMA]]</f>
        <v>-6.1409681293617777E-2</v>
      </c>
      <c r="U413" s="1">
        <f>(Table2[[#This Row],[Close Price]]-Table2[[#This Row],[200D EMA]])/Table2[[#This Row],[200D EMA]]</f>
        <v>-4.1373055011820613E-2</v>
      </c>
      <c r="V413">
        <v>1.0136475247443699</v>
      </c>
      <c r="W413">
        <v>4732.1000000000004</v>
      </c>
      <c r="X413">
        <v>4804.45</v>
      </c>
      <c r="Y413">
        <v>4732.1000000000004</v>
      </c>
      <c r="Z413">
        <v>4909.95</v>
      </c>
      <c r="AA413">
        <v>4467</v>
      </c>
      <c r="AB413">
        <v>5127.5</v>
      </c>
      <c r="AC413" s="1">
        <f>(Table2[[#This Row],[Close Price]]/Table2[[#This Row],[Day Low]])-1</f>
        <v>6.2551509900465874E-3</v>
      </c>
      <c r="AD413" s="1">
        <f>(Table2[[#This Row],[Day High]]/Table2[[#This Row],[Close Price]])-1</f>
        <v>8.9778860491001033E-3</v>
      </c>
      <c r="AE413" s="1">
        <f>(Table2[[#This Row],[Close Price]]/Table2[[#This Row],[Current Week Low]])-1</f>
        <v>6.2551509900465874E-3</v>
      </c>
      <c r="AF413" s="1">
        <f>(Table2[[#This Row],[Current Week High]]/Table2[[#This Row],[Close Price]])-1</f>
        <v>3.1133838755066368E-2</v>
      </c>
      <c r="AG413" s="1">
        <f>(Table2[[#This Row],[Close Price]]/Table2[[#This Row],[Current Month Low]])-1</f>
        <v>6.5972688605328011E-2</v>
      </c>
      <c r="AH413" s="1">
        <f>(Table2[[#This Row],[Current Month High]]/Table2[[#This Row],[Close Price]])-1</f>
        <v>7.6821303316042533E-2</v>
      </c>
      <c r="AI413">
        <v>31.176890606295999</v>
      </c>
      <c r="AJ413">
        <v>31.331880740270801</v>
      </c>
      <c r="AK413" t="str">
        <f>IF(AND(Table2[[#This Row],[20D EMA]]&gt;Table2[[#This Row],[50D EMA]],Table2[[#This Row],[50D EMA]]&gt;Table2[[#This Row],[200D EMA]]),"Uptrend","Downtrend/NoTrend")</f>
        <v>Downtrend/NoTrend</v>
      </c>
      <c r="AL413">
        <v>-0.08</v>
      </c>
      <c r="AM413" t="s">
        <v>3189</v>
      </c>
      <c r="AN413">
        <v>0.09</v>
      </c>
      <c r="AO413" t="s">
        <v>3188</v>
      </c>
      <c r="AP413">
        <v>8.1610076613161997E-2</v>
      </c>
      <c r="AQ413">
        <f>(Table2[[#This Row],[Sharpe Ratio]]-AVERAGE(Table2[Sharpe Ratio]))/_xlfn.STDEV.P(Table2[Sharpe Ratio])</f>
        <v>0.24825201884328613</v>
      </c>
      <c r="AR4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3">
        <f>_xlfn.RANK.AVG(Table2[[#This Row],[1Y Return vs Nifty Z-Score]],Table2[1Y Return vs Nifty Z-Score])</f>
        <v>367</v>
      </c>
      <c r="AT413">
        <f>_xlfn.RANK.AVG(Table2[[#This Row],[6M Return vs Nifty Z-Score]],Table2[6M Return vs Nifty Z-Score])</f>
        <v>542</v>
      </c>
      <c r="AU413">
        <f>_xlfn.RANK.AVG(Table2[[#This Row],[Sharpe Ratio Z-Score]],Table2[Sharpe Ratio Z-Score])</f>
        <v>283</v>
      </c>
      <c r="AV413">
        <f>(Table2[[#This Row],[Rank 1Y]]+Table2[[#This Row],[Rank 6M]]+Table2[[#This Row],[Rank Sharpe]])/3</f>
        <v>397.33333333333331</v>
      </c>
    </row>
    <row r="414" spans="1:48" x14ac:dyDescent="0.3">
      <c r="A414" t="s">
        <v>1170</v>
      </c>
      <c r="B414" t="s">
        <v>1171</v>
      </c>
      <c r="C414" t="s">
        <v>3153</v>
      </c>
      <c r="D414" t="s">
        <v>1172</v>
      </c>
      <c r="E414">
        <v>10477.367170609999</v>
      </c>
      <c r="F414">
        <v>704.4</v>
      </c>
      <c r="G414">
        <v>20.790378243506801</v>
      </c>
      <c r="H414">
        <f>(Table2[[#This Row],[1Y Return vs Nifty]]-AVERAGE(Table2[1Y Return vs Nifty]))/_xlfn.STDEV.P(Table2[1Y Return vs Nifty])</f>
        <v>5.906646881656117E-2</v>
      </c>
      <c r="I414">
        <v>1.5714114366565901</v>
      </c>
      <c r="J414">
        <f>(Table2[[#This Row],[1M Return vs Nifty]]-AVERAGE(Table2[1M Return vs Nifty]))/_xlfn.STDEV.P(Table2[1M Return vs Nifty])</f>
        <v>-0.19841530808780405</v>
      </c>
      <c r="K414">
        <v>11.2841529368447</v>
      </c>
      <c r="L414">
        <f>(Table2[[#This Row],[6M Return vs Nifty]]-AVERAGE(Table2[6M Return vs Nifty]))/_xlfn.STDEV.P(Table2[6M Return vs Nifty])</f>
        <v>0.1808275829986003</v>
      </c>
      <c r="M414">
        <v>11.5966230696687</v>
      </c>
      <c r="N414">
        <f>(Table2[[#This Row],[1W Return vs Nifty]]-AVERAGE(Table2[1W Return vs Nifty]))/_xlfn.STDEV.P(Table2[1W Return vs Nifty])</f>
        <v>1.4954134789474804</v>
      </c>
      <c r="O414">
        <v>682.86</v>
      </c>
      <c r="P414">
        <v>705.26401343490897</v>
      </c>
      <c r="Q414">
        <v>654.80342733822897</v>
      </c>
      <c r="R414">
        <v>66.583957637711904</v>
      </c>
      <c r="S414" s="1">
        <f>(Table2[[#This Row],[Close Price]]-Table2[[#This Row],[20D EMA]])/Table2[[#This Row],[20D EMA]]</f>
        <v>3.1543801071961988E-2</v>
      </c>
      <c r="T414" s="1">
        <f>(Table2[[#This Row],[Close Price]]-Table2[[#This Row],[50D EMA]])/Table2[[#This Row],[50D EMA]]</f>
        <v>-1.2250921902294681E-3</v>
      </c>
      <c r="U414" s="1">
        <f>(Table2[[#This Row],[Close Price]]-Table2[[#This Row],[200D EMA]])/Table2[[#This Row],[200D EMA]]</f>
        <v>7.5742689471526903E-2</v>
      </c>
      <c r="V414">
        <v>1.61423910510835</v>
      </c>
      <c r="W414">
        <v>691.55</v>
      </c>
      <c r="X414">
        <v>708.85</v>
      </c>
      <c r="Y414">
        <v>644.95000000000005</v>
      </c>
      <c r="Z414">
        <v>717</v>
      </c>
      <c r="AA414">
        <v>619</v>
      </c>
      <c r="AB414">
        <v>739</v>
      </c>
      <c r="AC414" s="1">
        <f>(Table2[[#This Row],[Close Price]]/Table2[[#This Row],[Day Low]])-1</f>
        <v>1.8581447473067891E-2</v>
      </c>
      <c r="AD414" s="1">
        <f>(Table2[[#This Row],[Day High]]/Table2[[#This Row],[Close Price]])-1</f>
        <v>6.317433276547435E-3</v>
      </c>
      <c r="AE414" s="1">
        <f>(Table2[[#This Row],[Close Price]]/Table2[[#This Row],[Current Week Low]])-1</f>
        <v>9.2177688192883078E-2</v>
      </c>
      <c r="AF414" s="1">
        <f>(Table2[[#This Row],[Current Week High]]/Table2[[#This Row],[Close Price]])-1</f>
        <v>1.7887563884156688E-2</v>
      </c>
      <c r="AG414" s="1">
        <f>(Table2[[#This Row],[Close Price]]/Table2[[#This Row],[Current Month Low]])-1</f>
        <v>0.13796445880452346</v>
      </c>
      <c r="AH414" s="1">
        <f>(Table2[[#This Row],[Current Month High]]/Table2[[#This Row],[Close Price]])-1</f>
        <v>4.9119818285065397E-2</v>
      </c>
      <c r="AI414">
        <v>24.219193639977199</v>
      </c>
      <c r="AJ414">
        <v>53.297062023938999</v>
      </c>
      <c r="AK414" t="str">
        <f>IF(AND(Table2[[#This Row],[20D EMA]]&gt;Table2[[#This Row],[50D EMA]],Table2[[#This Row],[50D EMA]]&gt;Table2[[#This Row],[200D EMA]]),"Uptrend","Downtrend/NoTrend")</f>
        <v>Downtrend/NoTrend</v>
      </c>
      <c r="AL414">
        <v>-0.15</v>
      </c>
      <c r="AM414" t="s">
        <v>3189</v>
      </c>
      <c r="AN414">
        <v>0.71</v>
      </c>
      <c r="AO414" t="s">
        <v>3188</v>
      </c>
      <c r="AP414">
        <v>-5.1110575512448998E-2</v>
      </c>
      <c r="AQ414">
        <f>(Table2[[#This Row],[Sharpe Ratio]]-AVERAGE(Table2[Sharpe Ratio]))/_xlfn.STDEV.P(Table2[Sharpe Ratio])</f>
        <v>-1.2912759619122463</v>
      </c>
      <c r="AR4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4">
        <f>_xlfn.RANK.AVG(Table2[[#This Row],[1Y Return vs Nifty Z-Score]],Table2[1Y Return vs Nifty Z-Score])</f>
        <v>286</v>
      </c>
      <c r="AT414">
        <f>_xlfn.RANK.AVG(Table2[[#This Row],[6M Return vs Nifty Z-Score]],Table2[6M Return vs Nifty Z-Score])</f>
        <v>237</v>
      </c>
      <c r="AU414">
        <f>_xlfn.RANK.AVG(Table2[[#This Row],[Sharpe Ratio Z-Score]],Table2[Sharpe Ratio Z-Score])</f>
        <v>670</v>
      </c>
      <c r="AV414">
        <f>(Table2[[#This Row],[Rank 1Y]]+Table2[[#This Row],[Rank 6M]]+Table2[[#This Row],[Rank Sharpe]])/3</f>
        <v>397.66666666666669</v>
      </c>
    </row>
    <row r="415" spans="1:48" x14ac:dyDescent="0.3">
      <c r="A415" t="s">
        <v>358</v>
      </c>
      <c r="B415" t="s">
        <v>359</v>
      </c>
      <c r="C415" t="s">
        <v>3146</v>
      </c>
      <c r="D415" t="s">
        <v>51</v>
      </c>
      <c r="E415">
        <v>67463.953425</v>
      </c>
      <c r="F415">
        <v>5457.15</v>
      </c>
      <c r="G415">
        <v>-0.74946719135671802</v>
      </c>
      <c r="H415">
        <f>(Table2[[#This Row],[1Y Return vs Nifty]]-AVERAGE(Table2[1Y Return vs Nifty]))/_xlfn.STDEV.P(Table2[1Y Return vs Nifty])</f>
        <v>-0.35800331395112117</v>
      </c>
      <c r="I415">
        <v>-8.1014445886094109</v>
      </c>
      <c r="J415">
        <f>(Table2[[#This Row],[1M Return vs Nifty]]-AVERAGE(Table2[1M Return vs Nifty]))/_xlfn.STDEV.P(Table2[1M Return vs Nifty])</f>
        <v>-1.151278267498173</v>
      </c>
      <c r="K415">
        <v>-0.78287135658242202</v>
      </c>
      <c r="L415">
        <f>(Table2[[#This Row],[6M Return vs Nifty]]-AVERAGE(Table2[6M Return vs Nifty]))/_xlfn.STDEV.P(Table2[6M Return vs Nifty])</f>
        <v>-0.2135538534648998</v>
      </c>
      <c r="M415">
        <v>-5.1766307872289401</v>
      </c>
      <c r="N415">
        <f>(Table2[[#This Row],[1W Return vs Nifty]]-AVERAGE(Table2[1W Return vs Nifty]))/_xlfn.STDEV.P(Table2[1W Return vs Nifty])</f>
        <v>-1.7462043448501239</v>
      </c>
      <c r="O415">
        <v>5631.88</v>
      </c>
      <c r="P415">
        <v>5777.79347031214</v>
      </c>
      <c r="Q415">
        <v>5413.5155183533298</v>
      </c>
      <c r="R415">
        <v>57.164649910643298</v>
      </c>
      <c r="S415" s="1">
        <f>(Table2[[#This Row],[Close Price]]-Table2[[#This Row],[20D EMA]])/Table2[[#This Row],[20D EMA]]</f>
        <v>-3.1025163888435205E-2</v>
      </c>
      <c r="T415" s="1">
        <f>(Table2[[#This Row],[Close Price]]-Table2[[#This Row],[50D EMA]])/Table2[[#This Row],[50D EMA]]</f>
        <v>-5.5495834518781768E-2</v>
      </c>
      <c r="U415" s="1">
        <f>(Table2[[#This Row],[Close Price]]-Table2[[#This Row],[200D EMA]])/Table2[[#This Row],[200D EMA]]</f>
        <v>8.0602856865814466E-3</v>
      </c>
      <c r="V415">
        <v>2.9740725579563798</v>
      </c>
      <c r="W415">
        <v>5457.15</v>
      </c>
      <c r="X415">
        <v>5650</v>
      </c>
      <c r="Y415">
        <v>5374.2</v>
      </c>
      <c r="Z415">
        <v>5718.5</v>
      </c>
      <c r="AA415">
        <v>5361.05</v>
      </c>
      <c r="AB415">
        <v>5958.9</v>
      </c>
      <c r="AC415" s="1">
        <f>(Table2[[#This Row],[Close Price]]/Table2[[#This Row],[Day Low]])-1</f>
        <v>0</v>
      </c>
      <c r="AD415" s="1">
        <f>(Table2[[#This Row],[Day High]]/Table2[[#This Row],[Close Price]])-1</f>
        <v>3.5338958980420276E-2</v>
      </c>
      <c r="AE415" s="1">
        <f>(Table2[[#This Row],[Close Price]]/Table2[[#This Row],[Current Week Low]])-1</f>
        <v>1.543485542034162E-2</v>
      </c>
      <c r="AF415" s="1">
        <f>(Table2[[#This Row],[Current Week High]]/Table2[[#This Row],[Close Price]])-1</f>
        <v>4.7891298571598906E-2</v>
      </c>
      <c r="AG415" s="1">
        <f>(Table2[[#This Row],[Close Price]]/Table2[[#This Row],[Current Month Low]])-1</f>
        <v>1.7925592934219914E-2</v>
      </c>
      <c r="AH415" s="1">
        <f>(Table2[[#This Row],[Current Month High]]/Table2[[#This Row],[Close Price]])-1</f>
        <v>9.1943596932464677E-2</v>
      </c>
      <c r="AI415">
        <v>18.008484282088599</v>
      </c>
      <c r="AJ415">
        <v>23.827730568067</v>
      </c>
      <c r="AK415" t="str">
        <f>IF(AND(Table2[[#This Row],[20D EMA]]&gt;Table2[[#This Row],[50D EMA]],Table2[[#This Row],[50D EMA]]&gt;Table2[[#This Row],[200D EMA]]),"Uptrend","Downtrend/NoTrend")</f>
        <v>Downtrend/NoTrend</v>
      </c>
      <c r="AL415">
        <v>-7.0000000000000007E-2</v>
      </c>
      <c r="AM415" t="s">
        <v>3189</v>
      </c>
      <c r="AN415">
        <v>0.33</v>
      </c>
      <c r="AO415" t="s">
        <v>3188</v>
      </c>
      <c r="AP415">
        <v>4.7669363525558998E-2</v>
      </c>
      <c r="AQ415">
        <f>(Table2[[#This Row],[Sharpe Ratio]]-AVERAGE(Table2[Sharpe Ratio]))/_xlfn.STDEV.P(Table2[Sharpe Ratio])</f>
        <v>-0.14545217600731436</v>
      </c>
      <c r="AR4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5">
        <f>_xlfn.RANK.AVG(Table2[[#This Row],[1Y Return vs Nifty Z-Score]],Table2[1Y Return vs Nifty Z-Score])</f>
        <v>435</v>
      </c>
      <c r="AT415">
        <f>_xlfn.RANK.AVG(Table2[[#This Row],[6M Return vs Nifty Z-Score]],Table2[6M Return vs Nifty Z-Score])</f>
        <v>370</v>
      </c>
      <c r="AU415">
        <f>_xlfn.RANK.AVG(Table2[[#This Row],[Sharpe Ratio Z-Score]],Table2[Sharpe Ratio Z-Score])</f>
        <v>389</v>
      </c>
      <c r="AV415">
        <f>(Table2[[#This Row],[Rank 1Y]]+Table2[[#This Row],[Rank 6M]]+Table2[[#This Row],[Rank Sharpe]])/3</f>
        <v>398</v>
      </c>
    </row>
    <row r="416" spans="1:48" x14ac:dyDescent="0.3">
      <c r="A416" t="s">
        <v>1284</v>
      </c>
      <c r="B416" t="s">
        <v>1285</v>
      </c>
      <c r="C416" t="s">
        <v>3153</v>
      </c>
      <c r="D416" t="s">
        <v>94</v>
      </c>
      <c r="E416">
        <v>9067.88239187</v>
      </c>
      <c r="F416">
        <v>187.57</v>
      </c>
      <c r="G416">
        <v>9.2433610975092204</v>
      </c>
      <c r="H416">
        <f>(Table2[[#This Row],[1Y Return vs Nifty]]-AVERAGE(Table2[1Y Return vs Nifty]))/_xlfn.STDEV.P(Table2[1Y Return vs Nifty])</f>
        <v>-0.16451507670841622</v>
      </c>
      <c r="I416">
        <v>-2.9090173947219902</v>
      </c>
      <c r="J416">
        <f>(Table2[[#This Row],[1M Return vs Nifty]]-AVERAGE(Table2[1M Return vs Nifty]))/_xlfn.STDEV.P(Table2[1M Return vs Nifty])</f>
        <v>-0.63977767971242794</v>
      </c>
      <c r="K416">
        <v>-10.8026338356353</v>
      </c>
      <c r="L416">
        <f>(Table2[[#This Row],[6M Return vs Nifty]]-AVERAGE(Table2[6M Return vs Nifty]))/_xlfn.STDEV.P(Table2[6M Return vs Nifty])</f>
        <v>-0.54102550044454378</v>
      </c>
      <c r="M416">
        <v>8.9336951133015106</v>
      </c>
      <c r="N416">
        <f>(Table2[[#This Row],[1W Return vs Nifty]]-AVERAGE(Table2[1W Return vs Nifty]))/_xlfn.STDEV.P(Table2[1W Return vs Nifty])</f>
        <v>0.98077304003830568</v>
      </c>
      <c r="O416">
        <v>185.08</v>
      </c>
      <c r="P416">
        <v>196.300735146297</v>
      </c>
      <c r="Q416">
        <v>197.92109791618901</v>
      </c>
      <c r="R416">
        <v>62.706834368020601</v>
      </c>
      <c r="S416" s="1">
        <f>(Table2[[#This Row],[Close Price]]-Table2[[#This Row],[20D EMA]])/Table2[[#This Row],[20D EMA]]</f>
        <v>1.3453641668467584E-2</v>
      </c>
      <c r="T416" s="1">
        <f>(Table2[[#This Row],[Close Price]]-Table2[[#This Row],[50D EMA]])/Table2[[#This Row],[50D EMA]]</f>
        <v>-4.4476324247029714E-2</v>
      </c>
      <c r="U416" s="1">
        <f>(Table2[[#This Row],[Close Price]]-Table2[[#This Row],[200D EMA]])/Table2[[#This Row],[200D EMA]]</f>
        <v>-5.2299113258619148E-2</v>
      </c>
      <c r="V416">
        <v>0.90520396758385002</v>
      </c>
      <c r="W416">
        <v>183.6</v>
      </c>
      <c r="X416">
        <v>189</v>
      </c>
      <c r="Y416">
        <v>177.01</v>
      </c>
      <c r="Z416">
        <v>189</v>
      </c>
      <c r="AA416">
        <v>167.2</v>
      </c>
      <c r="AB416">
        <v>201.45</v>
      </c>
      <c r="AC416" s="1">
        <f>(Table2[[#This Row],[Close Price]]/Table2[[#This Row],[Day Low]])-1</f>
        <v>2.1623093681917283E-2</v>
      </c>
      <c r="AD416" s="1">
        <f>(Table2[[#This Row],[Day High]]/Table2[[#This Row],[Close Price]])-1</f>
        <v>7.6238204403689114E-3</v>
      </c>
      <c r="AE416" s="1">
        <f>(Table2[[#This Row],[Close Price]]/Table2[[#This Row],[Current Week Low]])-1</f>
        <v>5.965764646065197E-2</v>
      </c>
      <c r="AF416" s="1">
        <f>(Table2[[#This Row],[Current Week High]]/Table2[[#This Row],[Close Price]])-1</f>
        <v>7.6238204403689114E-3</v>
      </c>
      <c r="AG416" s="1">
        <f>(Table2[[#This Row],[Close Price]]/Table2[[#This Row],[Current Month Low]])-1</f>
        <v>0.1218301435406699</v>
      </c>
      <c r="AH416" s="1">
        <f>(Table2[[#This Row],[Current Month High]]/Table2[[#This Row],[Close Price]])-1</f>
        <v>7.399904035826621E-2</v>
      </c>
      <c r="AI416">
        <v>33.651436796929097</v>
      </c>
      <c r="AJ416">
        <v>35.920289855072397</v>
      </c>
      <c r="AK416" t="str">
        <f>IF(AND(Table2[[#This Row],[20D EMA]]&gt;Table2[[#This Row],[50D EMA]],Table2[[#This Row],[50D EMA]]&gt;Table2[[#This Row],[200D EMA]]),"Uptrend","Downtrend/NoTrend")</f>
        <v>Downtrend/NoTrend</v>
      </c>
      <c r="AL416">
        <v>-0.13</v>
      </c>
      <c r="AM416" t="s">
        <v>3189</v>
      </c>
      <c r="AN416">
        <v>2.65</v>
      </c>
      <c r="AO416" t="s">
        <v>3188</v>
      </c>
      <c r="AP416">
        <v>6.6538282532320997E-2</v>
      </c>
      <c r="AQ416">
        <f>(Table2[[#This Row],[Sharpe Ratio]]-AVERAGE(Table2[Sharpe Ratio]))/_xlfn.STDEV.P(Table2[Sharpe Ratio])</f>
        <v>7.3422794182154597E-2</v>
      </c>
      <c r="AR4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6">
        <f>_xlfn.RANK.AVG(Table2[[#This Row],[1Y Return vs Nifty Z-Score]],Table2[1Y Return vs Nifty Z-Score])</f>
        <v>355</v>
      </c>
      <c r="AT416">
        <f>_xlfn.RANK.AVG(Table2[[#This Row],[6M Return vs Nifty Z-Score]],Table2[6M Return vs Nifty Z-Score])</f>
        <v>512</v>
      </c>
      <c r="AU416">
        <f>_xlfn.RANK.AVG(Table2[[#This Row],[Sharpe Ratio Z-Score]],Table2[Sharpe Ratio Z-Score])</f>
        <v>333</v>
      </c>
      <c r="AV416">
        <f>(Table2[[#This Row],[Rank 1Y]]+Table2[[#This Row],[Rank 6M]]+Table2[[#This Row],[Rank Sharpe]])/3</f>
        <v>400</v>
      </c>
    </row>
    <row r="417" spans="1:48" x14ac:dyDescent="0.3">
      <c r="A417" t="s">
        <v>549</v>
      </c>
      <c r="B417" t="s">
        <v>550</v>
      </c>
      <c r="C417" t="s">
        <v>3156</v>
      </c>
      <c r="D417" t="s">
        <v>266</v>
      </c>
      <c r="E417">
        <v>37197.792106724999</v>
      </c>
      <c r="F417">
        <v>2727.25</v>
      </c>
      <c r="G417">
        <v>2.6873093397813301</v>
      </c>
      <c r="H417">
        <f>(Table2[[#This Row],[1Y Return vs Nifty]]-AVERAGE(Table2[1Y Return vs Nifty]))/_xlfn.STDEV.P(Table2[1Y Return vs Nifty])</f>
        <v>-0.29145800629803975</v>
      </c>
      <c r="I417">
        <v>1.78042818702673</v>
      </c>
      <c r="J417">
        <f>(Table2[[#This Row],[1M Return vs Nifty]]-AVERAGE(Table2[1M Return vs Nifty]))/_xlfn.STDEV.P(Table2[1M Return vs Nifty])</f>
        <v>-0.17782528598845695</v>
      </c>
      <c r="K417">
        <v>13.985278313274</v>
      </c>
      <c r="L417">
        <f>(Table2[[#This Row],[6M Return vs Nifty]]-AVERAGE(Table2[6M Return vs Nifty]))/_xlfn.STDEV.P(Table2[6M Return vs Nifty])</f>
        <v>0.26910731792914583</v>
      </c>
      <c r="M417">
        <v>2.5594277622768602</v>
      </c>
      <c r="N417">
        <f>(Table2[[#This Row],[1W Return vs Nifty]]-AVERAGE(Table2[1W Return vs Nifty]))/_xlfn.STDEV.P(Table2[1W Return vs Nifty])</f>
        <v>-0.25112500640039748</v>
      </c>
      <c r="O417">
        <v>2689.96</v>
      </c>
      <c r="P417">
        <v>2736.53362875937</v>
      </c>
      <c r="Q417">
        <v>2618.6616744144899</v>
      </c>
      <c r="R417">
        <v>57.516420847882102</v>
      </c>
      <c r="S417" s="1">
        <f>(Table2[[#This Row],[Close Price]]-Table2[[#This Row],[20D EMA]])/Table2[[#This Row],[20D EMA]]</f>
        <v>1.3862659667801739E-2</v>
      </c>
      <c r="T417" s="1">
        <f>(Table2[[#This Row],[Close Price]]-Table2[[#This Row],[50D EMA]])/Table2[[#This Row],[50D EMA]]</f>
        <v>-3.3924774984690443E-3</v>
      </c>
      <c r="U417" s="1">
        <f>(Table2[[#This Row],[Close Price]]-Table2[[#This Row],[200D EMA]])/Table2[[#This Row],[200D EMA]]</f>
        <v>4.1467107662844428E-2</v>
      </c>
      <c r="V417">
        <v>1.2642188100571801</v>
      </c>
      <c r="W417">
        <v>2707.1</v>
      </c>
      <c r="X417">
        <v>2739</v>
      </c>
      <c r="Y417">
        <v>2685</v>
      </c>
      <c r="Z417">
        <v>2744.65</v>
      </c>
      <c r="AA417">
        <v>2453</v>
      </c>
      <c r="AB417">
        <v>2885.1</v>
      </c>
      <c r="AC417" s="1">
        <f>(Table2[[#This Row],[Close Price]]/Table2[[#This Row],[Day Low]])-1</f>
        <v>7.4433896051124826E-3</v>
      </c>
      <c r="AD417" s="1">
        <f>(Table2[[#This Row],[Day High]]/Table2[[#This Row],[Close Price]])-1</f>
        <v>4.3083692364103143E-3</v>
      </c>
      <c r="AE417" s="1">
        <f>(Table2[[#This Row],[Close Price]]/Table2[[#This Row],[Current Week Low]])-1</f>
        <v>1.5735567970204922E-2</v>
      </c>
      <c r="AF417" s="1">
        <f>(Table2[[#This Row],[Current Week High]]/Table2[[#This Row],[Close Price]])-1</f>
        <v>6.3800531671096561E-3</v>
      </c>
      <c r="AG417" s="1">
        <f>(Table2[[#This Row],[Close Price]]/Table2[[#This Row],[Current Month Low]])-1</f>
        <v>0.11180187525479002</v>
      </c>
      <c r="AH417" s="1">
        <f>(Table2[[#This Row],[Current Month High]]/Table2[[#This Row],[Close Price]])-1</f>
        <v>5.7878815656797089E-2</v>
      </c>
      <c r="AI417">
        <v>16.197634980291401</v>
      </c>
      <c r="AJ417">
        <v>34.945571499257703</v>
      </c>
      <c r="AK417" t="str">
        <f>IF(AND(Table2[[#This Row],[20D EMA]]&gt;Table2[[#This Row],[50D EMA]],Table2[[#This Row],[50D EMA]]&gt;Table2[[#This Row],[200D EMA]]),"Uptrend","Downtrend/NoTrend")</f>
        <v>Downtrend/NoTrend</v>
      </c>
      <c r="AL417">
        <v>0</v>
      </c>
      <c r="AM417" t="s">
        <v>3187</v>
      </c>
      <c r="AN417">
        <v>4.01</v>
      </c>
      <c r="AO417" t="s">
        <v>3188</v>
      </c>
      <c r="AP417">
        <v>-8.693089985253E-3</v>
      </c>
      <c r="AQ417">
        <f>(Table2[[#This Row],[Sharpe Ratio]]-AVERAGE(Table2[Sharpe Ratio]))/_xlfn.STDEV.P(Table2[Sharpe Ratio])</f>
        <v>-0.79924322400340631</v>
      </c>
      <c r="AR4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7">
        <f>_xlfn.RANK.AVG(Table2[[#This Row],[1Y Return vs Nifty Z-Score]],Table2[1Y Return vs Nifty Z-Score])</f>
        <v>404</v>
      </c>
      <c r="AT417">
        <f>_xlfn.RANK.AVG(Table2[[#This Row],[6M Return vs Nifty Z-Score]],Table2[6M Return vs Nifty Z-Score])</f>
        <v>217</v>
      </c>
      <c r="AU417">
        <f>_xlfn.RANK.AVG(Table2[[#This Row],[Sharpe Ratio Z-Score]],Table2[Sharpe Ratio Z-Score])</f>
        <v>581</v>
      </c>
      <c r="AV417">
        <f>(Table2[[#This Row],[Rank 1Y]]+Table2[[#This Row],[Rank 6M]]+Table2[[#This Row],[Rank Sharpe]])/3</f>
        <v>400.66666666666669</v>
      </c>
    </row>
    <row r="418" spans="1:48" x14ac:dyDescent="0.3">
      <c r="A418" t="s">
        <v>582</v>
      </c>
      <c r="B418" t="s">
        <v>583</v>
      </c>
      <c r="C418" t="s">
        <v>3151</v>
      </c>
      <c r="D418" t="s">
        <v>584</v>
      </c>
      <c r="E418">
        <v>33612.644765550001</v>
      </c>
      <c r="F418">
        <v>1235.55</v>
      </c>
      <c r="G418">
        <v>-27.665896610935398</v>
      </c>
      <c r="H418">
        <f>(Table2[[#This Row],[1Y Return vs Nifty]]-AVERAGE(Table2[1Y Return vs Nifty]))/_xlfn.STDEV.P(Table2[1Y Return vs Nifty])</f>
        <v>-0.87917833374654364</v>
      </c>
      <c r="I418">
        <v>7.2612161275534799</v>
      </c>
      <c r="J418">
        <f>(Table2[[#This Row],[1M Return vs Nifty]]-AVERAGE(Table2[1M Return vs Nifty]))/_xlfn.STDEV.P(Table2[1M Return vs Nifty])</f>
        <v>0.36208141822276013</v>
      </c>
      <c r="K418">
        <v>-0.58497062807174205</v>
      </c>
      <c r="L418">
        <f>(Table2[[#This Row],[6M Return vs Nifty]]-AVERAGE(Table2[6M Return vs Nifty]))/_xlfn.STDEV.P(Table2[6M Return vs Nifty])</f>
        <v>-0.20708594789933898</v>
      </c>
      <c r="M418">
        <v>8.1287282548566093</v>
      </c>
      <c r="N418">
        <f>(Table2[[#This Row],[1W Return vs Nifty]]-AVERAGE(Table2[1W Return vs Nifty]))/_xlfn.STDEV.P(Table2[1W Return vs Nifty])</f>
        <v>0.82520424353861532</v>
      </c>
      <c r="O418">
        <v>1183.2</v>
      </c>
      <c r="P418">
        <v>1202.08178571344</v>
      </c>
      <c r="Q418">
        <v>1199.40211249616</v>
      </c>
      <c r="R418">
        <v>76.535929391730207</v>
      </c>
      <c r="S418" s="1">
        <f>(Table2[[#This Row],[Close Price]]-Table2[[#This Row],[20D EMA]])/Table2[[#This Row],[20D EMA]]</f>
        <v>4.4244421906693636E-2</v>
      </c>
      <c r="T418" s="1">
        <f>(Table2[[#This Row],[Close Price]]-Table2[[#This Row],[50D EMA]])/Table2[[#This Row],[50D EMA]]</f>
        <v>2.7841877885784978E-2</v>
      </c>
      <c r="U418" s="1">
        <f>(Table2[[#This Row],[Close Price]]-Table2[[#This Row],[200D EMA]])/Table2[[#This Row],[200D EMA]]</f>
        <v>3.0138255658571422E-2</v>
      </c>
      <c r="V418">
        <v>0.60220952537855499</v>
      </c>
      <c r="W418">
        <v>1215.0999999999999</v>
      </c>
      <c r="X418">
        <v>1239</v>
      </c>
      <c r="Y418">
        <v>1145.05</v>
      </c>
      <c r="Z418">
        <v>1239.9000000000001</v>
      </c>
      <c r="AA418">
        <v>1097.3</v>
      </c>
      <c r="AB418">
        <v>1239.9000000000001</v>
      </c>
      <c r="AC418" s="1">
        <f>(Table2[[#This Row],[Close Price]]/Table2[[#This Row],[Day Low]])-1</f>
        <v>1.6829890543988091E-2</v>
      </c>
      <c r="AD418" s="1">
        <f>(Table2[[#This Row],[Day High]]/Table2[[#This Row],[Close Price]])-1</f>
        <v>2.7922787422605122E-3</v>
      </c>
      <c r="AE418" s="1">
        <f>(Table2[[#This Row],[Close Price]]/Table2[[#This Row],[Current Week Low]])-1</f>
        <v>7.903584996288382E-2</v>
      </c>
      <c r="AF418" s="1">
        <f>(Table2[[#This Row],[Current Week High]]/Table2[[#This Row],[Close Price]])-1</f>
        <v>3.520699283720008E-3</v>
      </c>
      <c r="AG418" s="1">
        <f>(Table2[[#This Row],[Close Price]]/Table2[[#This Row],[Current Month Low]])-1</f>
        <v>0.12599106898751478</v>
      </c>
      <c r="AH418" s="1">
        <f>(Table2[[#This Row],[Current Month High]]/Table2[[#This Row],[Close Price]])-1</f>
        <v>3.520699283720008E-3</v>
      </c>
      <c r="AI418">
        <v>16.644409372344299</v>
      </c>
      <c r="AJ418">
        <v>24.796727438008102</v>
      </c>
      <c r="AK418" t="str">
        <f>IF(AND(Table2[[#This Row],[20D EMA]]&gt;Table2[[#This Row],[50D EMA]],Table2[[#This Row],[50D EMA]]&gt;Table2[[#This Row],[200D EMA]]),"Uptrend","Downtrend/NoTrend")</f>
        <v>Downtrend/NoTrend</v>
      </c>
      <c r="AL418">
        <v>0.06</v>
      </c>
      <c r="AM418" t="s">
        <v>3188</v>
      </c>
      <c r="AN418">
        <v>4.7699999999999996</v>
      </c>
      <c r="AO418" t="s">
        <v>3188</v>
      </c>
      <c r="AP418">
        <v>0.109406573800596</v>
      </c>
      <c r="AQ418">
        <f>(Table2[[#This Row],[Sharpe Ratio]]-AVERAGE(Table2[Sharpe Ratio]))/_xlfn.STDEV.P(Table2[Sharpe Ratio])</f>
        <v>0.57068477140801888</v>
      </c>
      <c r="AR4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8">
        <f>_xlfn.RANK.AVG(Table2[[#This Row],[1Y Return vs Nifty Z-Score]],Table2[1Y Return vs Nifty Z-Score])</f>
        <v>632</v>
      </c>
      <c r="AT418">
        <f>_xlfn.RANK.AVG(Table2[[#This Row],[6M Return vs Nifty Z-Score]],Table2[6M Return vs Nifty Z-Score])</f>
        <v>365</v>
      </c>
      <c r="AU418">
        <f>_xlfn.RANK.AVG(Table2[[#This Row],[Sharpe Ratio Z-Score]],Table2[Sharpe Ratio Z-Score])</f>
        <v>206</v>
      </c>
      <c r="AV418">
        <f>(Table2[[#This Row],[Rank 1Y]]+Table2[[#This Row],[Rank 6M]]+Table2[[#This Row],[Rank Sharpe]])/3</f>
        <v>401</v>
      </c>
    </row>
    <row r="419" spans="1:48" x14ac:dyDescent="0.3">
      <c r="A419" t="s">
        <v>629</v>
      </c>
      <c r="B419" t="s">
        <v>630</v>
      </c>
      <c r="C419" t="s">
        <v>3160</v>
      </c>
      <c r="D419" t="s">
        <v>631</v>
      </c>
      <c r="E419">
        <v>29887.377580799999</v>
      </c>
      <c r="F419">
        <v>758.4</v>
      </c>
      <c r="G419">
        <v>-8.8020487350896808</v>
      </c>
      <c r="H419">
        <f>(Table2[[#This Row],[1Y Return vs Nifty]]-AVERAGE(Table2[1Y Return vs Nifty]))/_xlfn.STDEV.P(Table2[1Y Return vs Nifty])</f>
        <v>-0.51392311594412166</v>
      </c>
      <c r="I419">
        <v>2.9029812969842301</v>
      </c>
      <c r="J419">
        <f>(Table2[[#This Row],[1M Return vs Nifty]]-AVERAGE(Table2[1M Return vs Nifty]))/_xlfn.STDEV.P(Table2[1M Return vs Nifty])</f>
        <v>-6.7243749815948689E-2</v>
      </c>
      <c r="K419">
        <v>7.85909171643197</v>
      </c>
      <c r="L419">
        <f>(Table2[[#This Row],[6M Return vs Nifty]]-AVERAGE(Table2[6M Return vs Nifty]))/_xlfn.STDEV.P(Table2[6M Return vs Nifty])</f>
        <v>6.8887759953943972E-2</v>
      </c>
      <c r="M419">
        <v>1.1430165187943799</v>
      </c>
      <c r="N419">
        <f>(Table2[[#This Row],[1W Return vs Nifty]]-AVERAGE(Table2[1W Return vs Nifty]))/_xlfn.STDEV.P(Table2[1W Return vs Nifty])</f>
        <v>-0.5248622294742612</v>
      </c>
      <c r="O419">
        <v>748.35</v>
      </c>
      <c r="P419">
        <v>763.60540177933899</v>
      </c>
      <c r="Q419">
        <v>736.34871564022797</v>
      </c>
      <c r="R419">
        <v>59.714530787505801</v>
      </c>
      <c r="S419" s="1">
        <f>(Table2[[#This Row],[Close Price]]-Table2[[#This Row],[20D EMA]])/Table2[[#This Row],[20D EMA]]</f>
        <v>1.3429544998997733E-2</v>
      </c>
      <c r="T419" s="1">
        <f>(Table2[[#This Row],[Close Price]]-Table2[[#This Row],[50D EMA]])/Table2[[#This Row],[50D EMA]]</f>
        <v>-6.8168739603065714E-3</v>
      </c>
      <c r="U419" s="1">
        <f>(Table2[[#This Row],[Close Price]]-Table2[[#This Row],[200D EMA]])/Table2[[#This Row],[200D EMA]]</f>
        <v>2.9946795439982857E-2</v>
      </c>
      <c r="V419">
        <v>1.01784819631539</v>
      </c>
      <c r="W419">
        <v>746</v>
      </c>
      <c r="X419">
        <v>763.45</v>
      </c>
      <c r="Y419">
        <v>740.05</v>
      </c>
      <c r="Z419">
        <v>773.3</v>
      </c>
      <c r="AA419">
        <v>702.35</v>
      </c>
      <c r="AB419">
        <v>773.3</v>
      </c>
      <c r="AC419" s="1">
        <f>(Table2[[#This Row],[Close Price]]/Table2[[#This Row],[Day Low]])-1</f>
        <v>1.6621983914208993E-2</v>
      </c>
      <c r="AD419" s="1">
        <f>(Table2[[#This Row],[Day High]]/Table2[[#This Row],[Close Price]])-1</f>
        <v>6.6587552742616296E-3</v>
      </c>
      <c r="AE419" s="1">
        <f>(Table2[[#This Row],[Close Price]]/Table2[[#This Row],[Current Week Low]])-1</f>
        <v>2.4795621917438115E-2</v>
      </c>
      <c r="AF419" s="1">
        <f>(Table2[[#This Row],[Current Week High]]/Table2[[#This Row],[Close Price]])-1</f>
        <v>1.9646624472573704E-2</v>
      </c>
      <c r="AG419" s="1">
        <f>(Table2[[#This Row],[Close Price]]/Table2[[#This Row],[Current Month Low]])-1</f>
        <v>7.980351676514541E-2</v>
      </c>
      <c r="AH419" s="1">
        <f>(Table2[[#This Row],[Current Month High]]/Table2[[#This Row],[Close Price]])-1</f>
        <v>1.9646624472573704E-2</v>
      </c>
      <c r="AI419">
        <v>21.4398734177215</v>
      </c>
      <c r="AJ419">
        <v>33.615221987314897</v>
      </c>
      <c r="AK419" t="str">
        <f>IF(AND(Table2[[#This Row],[20D EMA]]&gt;Table2[[#This Row],[50D EMA]],Table2[[#This Row],[50D EMA]]&gt;Table2[[#This Row],[200D EMA]]),"Uptrend","Downtrend/NoTrend")</f>
        <v>Downtrend/NoTrend</v>
      </c>
      <c r="AL419">
        <v>-0.01</v>
      </c>
      <c r="AM419" t="s">
        <v>3189</v>
      </c>
      <c r="AN419">
        <v>1.84</v>
      </c>
      <c r="AO419" t="s">
        <v>3188</v>
      </c>
      <c r="AP419">
        <v>2.5772082196744001E-2</v>
      </c>
      <c r="AQ419">
        <f>(Table2[[#This Row],[Sharpe Ratio]]-AVERAGE(Table2[Sharpe Ratio]))/_xlfn.STDEV.P(Table2[Sharpe Ratio])</f>
        <v>-0.39945542846482013</v>
      </c>
      <c r="AR4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9">
        <f>_xlfn.RANK.AVG(Table2[[#This Row],[1Y Return vs Nifty Z-Score]],Table2[1Y Return vs Nifty Z-Score])</f>
        <v>490</v>
      </c>
      <c r="AT419">
        <f>_xlfn.RANK.AVG(Table2[[#This Row],[6M Return vs Nifty Z-Score]],Table2[6M Return vs Nifty Z-Score])</f>
        <v>270</v>
      </c>
      <c r="AU419">
        <f>_xlfn.RANK.AVG(Table2[[#This Row],[Sharpe Ratio Z-Score]],Table2[Sharpe Ratio Z-Score])</f>
        <v>445</v>
      </c>
      <c r="AV419">
        <f>(Table2[[#This Row],[Rank 1Y]]+Table2[[#This Row],[Rank 6M]]+Table2[[#This Row],[Rank Sharpe]])/3</f>
        <v>401.66666666666669</v>
      </c>
    </row>
    <row r="420" spans="1:48" x14ac:dyDescent="0.3">
      <c r="A420" t="s">
        <v>587</v>
      </c>
      <c r="B420" t="s">
        <v>588</v>
      </c>
      <c r="C420" t="s">
        <v>3154</v>
      </c>
      <c r="D420" t="s">
        <v>108</v>
      </c>
      <c r="E420">
        <v>33468.578387250003</v>
      </c>
      <c r="F420">
        <v>315.7</v>
      </c>
      <c r="G420">
        <v>19.3637725787543</v>
      </c>
      <c r="H420">
        <f>(Table2[[#This Row],[1Y Return vs Nifty]]-AVERAGE(Table2[1Y Return vs Nifty]))/_xlfn.STDEV.P(Table2[1Y Return vs Nifty])</f>
        <v>3.1443516902039198E-2</v>
      </c>
      <c r="I420">
        <v>5.1357109109577603</v>
      </c>
      <c r="J420">
        <f>(Table2[[#This Row],[1M Return vs Nifty]]-AVERAGE(Table2[1M Return vs Nifty]))/_xlfn.STDEV.P(Table2[1M Return vs Nifty])</f>
        <v>0.15270011598510186</v>
      </c>
      <c r="K420">
        <v>0.99678307543182998</v>
      </c>
      <c r="L420">
        <f>(Table2[[#This Row],[6M Return vs Nifty]]-AVERAGE(Table2[6M Return vs Nifty]))/_xlfn.STDEV.P(Table2[6M Return vs Nifty])</f>
        <v>-0.15539016254660787</v>
      </c>
      <c r="M420">
        <v>7.66020993594248</v>
      </c>
      <c r="N420">
        <f>(Table2[[#This Row],[1W Return vs Nifty]]-AVERAGE(Table2[1W Return vs Nifty]))/_xlfn.STDEV.P(Table2[1W Return vs Nifty])</f>
        <v>0.734657868558237</v>
      </c>
      <c r="O420">
        <v>303.52999999999997</v>
      </c>
      <c r="P420">
        <v>310.776395728365</v>
      </c>
      <c r="Q420">
        <v>295.11179680945997</v>
      </c>
      <c r="R420">
        <v>68.856653448410597</v>
      </c>
      <c r="S420" s="1">
        <f>(Table2[[#This Row],[Close Price]]-Table2[[#This Row],[20D EMA]])/Table2[[#This Row],[20D EMA]]</f>
        <v>4.0094883537047467E-2</v>
      </c>
      <c r="T420" s="1">
        <f>(Table2[[#This Row],[Close Price]]-Table2[[#This Row],[50D EMA]])/Table2[[#This Row],[50D EMA]]</f>
        <v>1.5842915804771981E-2</v>
      </c>
      <c r="U420" s="1">
        <f>(Table2[[#This Row],[Close Price]]-Table2[[#This Row],[200D EMA]])/Table2[[#This Row],[200D EMA]]</f>
        <v>6.9764080640371234E-2</v>
      </c>
      <c r="V420">
        <v>0.78114234563610896</v>
      </c>
      <c r="W420">
        <v>311.25</v>
      </c>
      <c r="X420">
        <v>316.89999999999998</v>
      </c>
      <c r="Y420">
        <v>293.14999999999998</v>
      </c>
      <c r="Z420">
        <v>319.5</v>
      </c>
      <c r="AA420">
        <v>283.75</v>
      </c>
      <c r="AB420">
        <v>319.5</v>
      </c>
      <c r="AC420" s="1">
        <f>(Table2[[#This Row],[Close Price]]/Table2[[#This Row],[Day Low]])-1</f>
        <v>1.4297188755020063E-2</v>
      </c>
      <c r="AD420" s="1">
        <f>(Table2[[#This Row],[Day High]]/Table2[[#This Row],[Close Price]])-1</f>
        <v>3.8010769718086479E-3</v>
      </c>
      <c r="AE420" s="1">
        <f>(Table2[[#This Row],[Close Price]]/Table2[[#This Row],[Current Week Low]])-1</f>
        <v>7.6923076923076872E-2</v>
      </c>
      <c r="AF420" s="1">
        <f>(Table2[[#This Row],[Current Week High]]/Table2[[#This Row],[Close Price]])-1</f>
        <v>1.203674374406094E-2</v>
      </c>
      <c r="AG420" s="1">
        <f>(Table2[[#This Row],[Close Price]]/Table2[[#This Row],[Current Month Low]])-1</f>
        <v>0.11259911894273134</v>
      </c>
      <c r="AH420" s="1">
        <f>(Table2[[#This Row],[Current Month High]]/Table2[[#This Row],[Close Price]])-1</f>
        <v>1.203674374406094E-2</v>
      </c>
      <c r="AI420">
        <v>15.426037377256799</v>
      </c>
      <c r="AJ420">
        <v>58.842767295597397</v>
      </c>
      <c r="AK420" t="str">
        <f>IF(AND(Table2[[#This Row],[20D EMA]]&gt;Table2[[#This Row],[50D EMA]],Table2[[#This Row],[50D EMA]]&gt;Table2[[#This Row],[200D EMA]]),"Uptrend","Downtrend/NoTrend")</f>
        <v>Downtrend/NoTrend</v>
      </c>
      <c r="AL420">
        <v>0.06</v>
      </c>
      <c r="AM420" t="s">
        <v>3188</v>
      </c>
      <c r="AN420">
        <v>5.21</v>
      </c>
      <c r="AO420" t="s">
        <v>3188</v>
      </c>
      <c r="AP420">
        <v>-2.7451174974890001E-3</v>
      </c>
      <c r="AQ420">
        <f>(Table2[[#This Row],[Sharpe Ratio]]-AVERAGE(Table2[Sharpe Ratio]))/_xlfn.STDEV.P(Table2[Sharpe Ratio])</f>
        <v>-0.73024815860084769</v>
      </c>
      <c r="AR4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0">
        <f>_xlfn.RANK.AVG(Table2[[#This Row],[1Y Return vs Nifty Z-Score]],Table2[1Y Return vs Nifty Z-Score])</f>
        <v>297</v>
      </c>
      <c r="AT420">
        <f>_xlfn.RANK.AVG(Table2[[#This Row],[6M Return vs Nifty Z-Score]],Table2[6M Return vs Nifty Z-Score])</f>
        <v>344</v>
      </c>
      <c r="AU420">
        <f>_xlfn.RANK.AVG(Table2[[#This Row],[Sharpe Ratio Z-Score]],Table2[Sharpe Ratio Z-Score])</f>
        <v>568</v>
      </c>
      <c r="AV420">
        <f>(Table2[[#This Row],[Rank 1Y]]+Table2[[#This Row],[Rank 6M]]+Table2[[#This Row],[Rank Sharpe]])/3</f>
        <v>403</v>
      </c>
    </row>
    <row r="421" spans="1:48" x14ac:dyDescent="0.3">
      <c r="A421" t="s">
        <v>1308</v>
      </c>
      <c r="B421" t="s">
        <v>1309</v>
      </c>
      <c r="C421" t="s">
        <v>3156</v>
      </c>
      <c r="D421" t="s">
        <v>375</v>
      </c>
      <c r="E421">
        <v>8931.0768798899899</v>
      </c>
      <c r="F421">
        <v>224.13</v>
      </c>
      <c r="G421">
        <v>-6.9220960117131503</v>
      </c>
      <c r="H421">
        <f>(Table2[[#This Row],[1Y Return vs Nifty]]-AVERAGE(Table2[1Y Return vs Nifty]))/_xlfn.STDEV.P(Table2[1Y Return vs Nifty])</f>
        <v>-0.47752213635848845</v>
      </c>
      <c r="I421">
        <v>9.7930507265368405</v>
      </c>
      <c r="J421">
        <f>(Table2[[#This Row],[1M Return vs Nifty]]-AVERAGE(Table2[1M Return vs Nifty]))/_xlfn.STDEV.P(Table2[1M Return vs Nifty])</f>
        <v>0.6114898041661978</v>
      </c>
      <c r="K421">
        <v>-3.4704730738569398</v>
      </c>
      <c r="L421">
        <f>(Table2[[#This Row],[6M Return vs Nifty]]-AVERAGE(Table2[6M Return vs Nifty]))/_xlfn.STDEV.P(Table2[6M Return vs Nifty])</f>
        <v>-0.30139160037967488</v>
      </c>
      <c r="M421">
        <v>10.559424157138601</v>
      </c>
      <c r="N421">
        <f>(Table2[[#This Row],[1W Return vs Nifty]]-AVERAGE(Table2[1W Return vs Nifty]))/_xlfn.STDEV.P(Table2[1W Return vs Nifty])</f>
        <v>1.294963255611808</v>
      </c>
      <c r="O421">
        <v>204.03</v>
      </c>
      <c r="P421">
        <v>209.07341064186201</v>
      </c>
      <c r="Q421">
        <v>218.38368523817201</v>
      </c>
      <c r="R421">
        <v>79.158414812058993</v>
      </c>
      <c r="S421" s="1">
        <f>(Table2[[#This Row],[Close Price]]-Table2[[#This Row],[20D EMA]])/Table2[[#This Row],[20D EMA]]</f>
        <v>9.8514924275841756E-2</v>
      </c>
      <c r="T421" s="1">
        <f>(Table2[[#This Row],[Close Price]]-Table2[[#This Row],[50D EMA]])/Table2[[#This Row],[50D EMA]]</f>
        <v>7.2015802066431003E-2</v>
      </c>
      <c r="U421" s="1">
        <f>(Table2[[#This Row],[Close Price]]-Table2[[#This Row],[200D EMA]])/Table2[[#This Row],[200D EMA]]</f>
        <v>2.6312930636558245E-2</v>
      </c>
      <c r="V421">
        <v>1.317090854963</v>
      </c>
      <c r="W421">
        <v>211.87</v>
      </c>
      <c r="X421">
        <v>226</v>
      </c>
      <c r="Y421">
        <v>195.72</v>
      </c>
      <c r="Z421">
        <v>226</v>
      </c>
      <c r="AA421">
        <v>189.1</v>
      </c>
      <c r="AB421">
        <v>226</v>
      </c>
      <c r="AC421" s="1">
        <f>(Table2[[#This Row],[Close Price]]/Table2[[#This Row],[Day Low]])-1</f>
        <v>5.7865672346250063E-2</v>
      </c>
      <c r="AD421" s="1">
        <f>(Table2[[#This Row],[Day High]]/Table2[[#This Row],[Close Price]])-1</f>
        <v>8.3433721500913993E-3</v>
      </c>
      <c r="AE421" s="1">
        <f>(Table2[[#This Row],[Close Price]]/Table2[[#This Row],[Current Week Low]])-1</f>
        <v>0.1451563458001226</v>
      </c>
      <c r="AF421" s="1">
        <f>(Table2[[#This Row],[Current Week High]]/Table2[[#This Row],[Close Price]])-1</f>
        <v>8.3433721500913993E-3</v>
      </c>
      <c r="AG421" s="1">
        <f>(Table2[[#This Row],[Close Price]]/Table2[[#This Row],[Current Month Low]])-1</f>
        <v>0.18524590163934418</v>
      </c>
      <c r="AH421" s="1">
        <f>(Table2[[#This Row],[Current Month High]]/Table2[[#This Row],[Close Price]])-1</f>
        <v>8.3433721500913993E-3</v>
      </c>
      <c r="AI421">
        <v>43.778164458126902</v>
      </c>
      <c r="AJ421">
        <v>20.1769436997319</v>
      </c>
      <c r="AK421" t="str">
        <f>IF(AND(Table2[[#This Row],[20D EMA]]&gt;Table2[[#This Row],[50D EMA]],Table2[[#This Row],[50D EMA]]&gt;Table2[[#This Row],[200D EMA]]),"Uptrend","Downtrend/NoTrend")</f>
        <v>Downtrend/NoTrend</v>
      </c>
      <c r="AL421">
        <v>7.0000000000000007E-2</v>
      </c>
      <c r="AM421" t="s">
        <v>3188</v>
      </c>
      <c r="AN421">
        <v>12.7</v>
      </c>
      <c r="AO421" t="s">
        <v>3188</v>
      </c>
      <c r="AP421">
        <v>6.8341240718190005E-2</v>
      </c>
      <c r="AQ421">
        <f>(Table2[[#This Row],[Sharpe Ratio]]-AVERAGE(Table2[Sharpe Ratio]))/_xlfn.STDEV.P(Table2[Sharpe Ratio])</f>
        <v>9.4336680083276878E-2</v>
      </c>
      <c r="AR4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1">
        <f>_xlfn.RANK.AVG(Table2[[#This Row],[1Y Return vs Nifty Z-Score]],Table2[1Y Return vs Nifty Z-Score])</f>
        <v>478</v>
      </c>
      <c r="AT421">
        <f>_xlfn.RANK.AVG(Table2[[#This Row],[6M Return vs Nifty Z-Score]],Table2[6M Return vs Nifty Z-Score])</f>
        <v>406</v>
      </c>
      <c r="AU421">
        <f>_xlfn.RANK.AVG(Table2[[#This Row],[Sharpe Ratio Z-Score]],Table2[Sharpe Ratio Z-Score])</f>
        <v>325</v>
      </c>
      <c r="AV421">
        <f>(Table2[[#This Row],[Rank 1Y]]+Table2[[#This Row],[Rank 6M]]+Table2[[#This Row],[Rank Sharpe]])/3</f>
        <v>403</v>
      </c>
    </row>
    <row r="422" spans="1:48" x14ac:dyDescent="0.3">
      <c r="A422" t="s">
        <v>308</v>
      </c>
      <c r="B422" t="s">
        <v>309</v>
      </c>
      <c r="C422" t="s">
        <v>3142</v>
      </c>
      <c r="D422" t="s">
        <v>24</v>
      </c>
      <c r="E422">
        <v>88158.945432824999</v>
      </c>
      <c r="F422">
        <v>81.99</v>
      </c>
      <c r="G422">
        <v>12.4567228993638</v>
      </c>
      <c r="H422">
        <f>(Table2[[#This Row],[1Y Return vs Nifty]]-AVERAGE(Table2[1Y Return vs Nifty]))/_xlfn.STDEV.P(Table2[1Y Return vs Nifty])</f>
        <v>-0.10229568369066175</v>
      </c>
      <c r="I422">
        <v>2.71661617973739</v>
      </c>
      <c r="J422">
        <f>(Table2[[#This Row],[1M Return vs Nifty]]-AVERAGE(Table2[1M Return vs Nifty]))/_xlfn.STDEV.P(Table2[1M Return vs Nifty])</f>
        <v>-8.5602383159279261E-2</v>
      </c>
      <c r="K422">
        <v>-10.680305438523799</v>
      </c>
      <c r="L422">
        <f>(Table2[[#This Row],[6M Return vs Nifty]]-AVERAGE(Table2[6M Return vs Nifty]))/_xlfn.STDEV.P(Table2[6M Return vs Nifty])</f>
        <v>-0.53702749333028033</v>
      </c>
      <c r="M422">
        <v>6.1116147898101802</v>
      </c>
      <c r="N422">
        <f>(Table2[[#This Row],[1W Return vs Nifty]]-AVERAGE(Table2[1W Return vs Nifty]))/_xlfn.STDEV.P(Table2[1W Return vs Nifty])</f>
        <v>0.43537463643303009</v>
      </c>
      <c r="O422">
        <v>80.819999999999993</v>
      </c>
      <c r="P422">
        <v>83.117413477752294</v>
      </c>
      <c r="Q422">
        <v>83.570927642768893</v>
      </c>
      <c r="R422">
        <v>59.780434601810398</v>
      </c>
      <c r="S422" s="1">
        <f>(Table2[[#This Row],[Close Price]]-Table2[[#This Row],[20D EMA]])/Table2[[#This Row],[20D EMA]]</f>
        <v>1.4476614699331871E-2</v>
      </c>
      <c r="T422" s="1">
        <f>(Table2[[#This Row],[Close Price]]-Table2[[#This Row],[50D EMA]])/Table2[[#This Row],[50D EMA]]</f>
        <v>-1.356410685294086E-2</v>
      </c>
      <c r="U422" s="1">
        <f>(Table2[[#This Row],[Close Price]]-Table2[[#This Row],[200D EMA]])/Table2[[#This Row],[200D EMA]]</f>
        <v>-1.891719629494493E-2</v>
      </c>
      <c r="V422">
        <v>0.79865619072877503</v>
      </c>
      <c r="W422">
        <v>81.010000000000005</v>
      </c>
      <c r="X422">
        <v>83.44</v>
      </c>
      <c r="Y422">
        <v>78.91</v>
      </c>
      <c r="Z422">
        <v>84.35</v>
      </c>
      <c r="AA422">
        <v>74.900000000000006</v>
      </c>
      <c r="AB422">
        <v>87.45</v>
      </c>
      <c r="AC422" s="1">
        <f>(Table2[[#This Row],[Close Price]]/Table2[[#This Row],[Day Low]])-1</f>
        <v>1.2097271941735377E-2</v>
      </c>
      <c r="AD422" s="1">
        <f>(Table2[[#This Row],[Day High]]/Table2[[#This Row],[Close Price]])-1</f>
        <v>1.7685083546774116E-2</v>
      </c>
      <c r="AE422" s="1">
        <f>(Table2[[#This Row],[Close Price]]/Table2[[#This Row],[Current Week Low]])-1</f>
        <v>3.9031808389304201E-2</v>
      </c>
      <c r="AF422" s="1">
        <f>(Table2[[#This Row],[Current Week High]]/Table2[[#This Row],[Close Price]])-1</f>
        <v>2.8783998048542481E-2</v>
      </c>
      <c r="AG422" s="1">
        <f>(Table2[[#This Row],[Close Price]]/Table2[[#This Row],[Current Month Low]])-1</f>
        <v>9.4659546061415023E-2</v>
      </c>
      <c r="AH422" s="1">
        <f>(Table2[[#This Row],[Current Month High]]/Table2[[#This Row],[Close Price]])-1</f>
        <v>6.6593487010611074E-2</v>
      </c>
      <c r="AI422">
        <v>31.6014148066837</v>
      </c>
      <c r="AJ422">
        <v>32.562651576394401</v>
      </c>
      <c r="AK422" t="str">
        <f>IF(AND(Table2[[#This Row],[20D EMA]]&gt;Table2[[#This Row],[50D EMA]],Table2[[#This Row],[50D EMA]]&gt;Table2[[#This Row],[200D EMA]]),"Uptrend","Downtrend/NoTrend")</f>
        <v>Downtrend/NoTrend</v>
      </c>
      <c r="AL422">
        <v>-0.09</v>
      </c>
      <c r="AM422" t="s">
        <v>3189</v>
      </c>
      <c r="AN422">
        <v>0.47</v>
      </c>
      <c r="AO422" t="s">
        <v>3188</v>
      </c>
      <c r="AP422">
        <v>5.6901852894233003E-2</v>
      </c>
      <c r="AQ422">
        <f>(Table2[[#This Row],[Sharpe Ratio]]-AVERAGE(Table2[Sharpe Ratio]))/_xlfn.STDEV.P(Table2[Sharpe Ratio])</f>
        <v>-3.8357496411788101E-2</v>
      </c>
      <c r="AR4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2">
        <f>_xlfn.RANK.AVG(Table2[[#This Row],[1Y Return vs Nifty Z-Score]],Table2[1Y Return vs Nifty Z-Score])</f>
        <v>338</v>
      </c>
      <c r="AT422">
        <f>_xlfn.RANK.AVG(Table2[[#This Row],[6M Return vs Nifty Z-Score]],Table2[6M Return vs Nifty Z-Score])</f>
        <v>510</v>
      </c>
      <c r="AU422">
        <f>_xlfn.RANK.AVG(Table2[[#This Row],[Sharpe Ratio Z-Score]],Table2[Sharpe Ratio Z-Score])</f>
        <v>362</v>
      </c>
      <c r="AV422">
        <f>(Table2[[#This Row],[Rank 1Y]]+Table2[[#This Row],[Rank 6M]]+Table2[[#This Row],[Rank Sharpe]])/3</f>
        <v>403.33333333333331</v>
      </c>
    </row>
    <row r="423" spans="1:48" x14ac:dyDescent="0.3">
      <c r="A423" t="s">
        <v>407</v>
      </c>
      <c r="B423" t="s">
        <v>408</v>
      </c>
      <c r="C423" t="s">
        <v>3141</v>
      </c>
      <c r="D423" t="s">
        <v>21</v>
      </c>
      <c r="E423">
        <v>56339.622818515003</v>
      </c>
      <c r="F423">
        <v>2974.55</v>
      </c>
      <c r="G423">
        <v>6.0562003403171101</v>
      </c>
      <c r="H423">
        <f>(Table2[[#This Row],[1Y Return vs Nifty]]-AVERAGE(Table2[1Y Return vs Nifty]))/_xlfn.STDEV.P(Table2[1Y Return vs Nifty])</f>
        <v>-0.22622714649403761</v>
      </c>
      <c r="I423">
        <v>-0.59170411883493201</v>
      </c>
      <c r="J423">
        <f>(Table2[[#This Row],[1M Return vs Nifty]]-AVERAGE(Table2[1M Return vs Nifty]))/_xlfn.STDEV.P(Table2[1M Return vs Nifty])</f>
        <v>-0.41150156558697681</v>
      </c>
      <c r="K423">
        <v>18.814354048036101</v>
      </c>
      <c r="L423">
        <f>(Table2[[#This Row],[6M Return vs Nifty]]-AVERAGE(Table2[6M Return vs Nifty]))/_xlfn.STDEV.P(Table2[6M Return vs Nifty])</f>
        <v>0.4269339517997584</v>
      </c>
      <c r="M423">
        <v>3.4231586954336302</v>
      </c>
      <c r="N423">
        <f>(Table2[[#This Row],[1W Return vs Nifty]]-AVERAGE(Table2[1W Return vs Nifty]))/_xlfn.STDEV.P(Table2[1W Return vs Nifty])</f>
        <v>-8.4199399015344401E-2</v>
      </c>
      <c r="O423">
        <v>2918.67</v>
      </c>
      <c r="P423">
        <v>2925.2422401071699</v>
      </c>
      <c r="Q423">
        <v>2737.1222195217701</v>
      </c>
      <c r="R423">
        <v>60.682951450570201</v>
      </c>
      <c r="S423" s="1">
        <f>(Table2[[#This Row],[Close Price]]-Table2[[#This Row],[20D EMA]])/Table2[[#This Row],[20D EMA]]</f>
        <v>1.9145706777402072E-2</v>
      </c>
      <c r="T423" s="1">
        <f>(Table2[[#This Row],[Close Price]]-Table2[[#This Row],[50D EMA]])/Table2[[#This Row],[50D EMA]]</f>
        <v>1.6855957847451239E-2</v>
      </c>
      <c r="U423" s="1">
        <f>(Table2[[#This Row],[Close Price]]-Table2[[#This Row],[200D EMA]])/Table2[[#This Row],[200D EMA]]</f>
        <v>8.6743580094758577E-2</v>
      </c>
      <c r="V423">
        <v>0.863345252510345</v>
      </c>
      <c r="W423">
        <v>2938</v>
      </c>
      <c r="X423">
        <v>2992.2</v>
      </c>
      <c r="Y423">
        <v>2898</v>
      </c>
      <c r="Z423">
        <v>3047.85</v>
      </c>
      <c r="AA423">
        <v>2751.05</v>
      </c>
      <c r="AB423">
        <v>3047.85</v>
      </c>
      <c r="AC423" s="1">
        <f>(Table2[[#This Row],[Close Price]]/Table2[[#This Row],[Day Low]])-1</f>
        <v>1.244043567052433E-2</v>
      </c>
      <c r="AD423" s="1">
        <f>(Table2[[#This Row],[Day High]]/Table2[[#This Row],[Close Price]])-1</f>
        <v>5.9336706392563165E-3</v>
      </c>
      <c r="AE423" s="1">
        <f>(Table2[[#This Row],[Close Price]]/Table2[[#This Row],[Current Week Low]])-1</f>
        <v>2.6414768806073186E-2</v>
      </c>
      <c r="AF423" s="1">
        <f>(Table2[[#This Row],[Current Week High]]/Table2[[#This Row],[Close Price]])-1</f>
        <v>2.4642382881444158E-2</v>
      </c>
      <c r="AG423" s="1">
        <f>(Table2[[#This Row],[Close Price]]/Table2[[#This Row],[Current Month Low]])-1</f>
        <v>8.1241707711600997E-2</v>
      </c>
      <c r="AH423" s="1">
        <f>(Table2[[#This Row],[Current Month High]]/Table2[[#This Row],[Close Price]])-1</f>
        <v>2.4642382881444158E-2</v>
      </c>
      <c r="AI423">
        <v>7.1691516363819598</v>
      </c>
      <c r="AJ423">
        <v>36.010516689528998</v>
      </c>
      <c r="AK423" t="str">
        <f>IF(AND(Table2[[#This Row],[20D EMA]]&gt;Table2[[#This Row],[50D EMA]],Table2[[#This Row],[50D EMA]]&gt;Table2[[#This Row],[200D EMA]]),"Uptrend","Downtrend/NoTrend")</f>
        <v>Downtrend/NoTrend</v>
      </c>
      <c r="AL423">
        <v>-0.05</v>
      </c>
      <c r="AM423" t="s">
        <v>3189</v>
      </c>
      <c r="AN423">
        <v>3.95</v>
      </c>
      <c r="AO423" t="s">
        <v>3188</v>
      </c>
      <c r="AP423">
        <v>-3.9521542803639002E-2</v>
      </c>
      <c r="AQ423">
        <f>(Table2[[#This Row],[Sharpe Ratio]]-AVERAGE(Table2[Sharpe Ratio]))/_xlfn.STDEV.P(Table2[Sharpe Ratio])</f>
        <v>-1.1568459403642948</v>
      </c>
      <c r="AR4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3">
        <f>_xlfn.RANK.AVG(Table2[[#This Row],[1Y Return vs Nifty Z-Score]],Table2[1Y Return vs Nifty Z-Score])</f>
        <v>383</v>
      </c>
      <c r="AT423">
        <f>_xlfn.RANK.AVG(Table2[[#This Row],[6M Return vs Nifty Z-Score]],Table2[6M Return vs Nifty Z-Score])</f>
        <v>178</v>
      </c>
      <c r="AU423">
        <f>_xlfn.RANK.AVG(Table2[[#This Row],[Sharpe Ratio Z-Score]],Table2[Sharpe Ratio Z-Score])</f>
        <v>649</v>
      </c>
      <c r="AV423">
        <f>(Table2[[#This Row],[Rank 1Y]]+Table2[[#This Row],[Rank 6M]]+Table2[[#This Row],[Rank Sharpe]])/3</f>
        <v>403.33333333333331</v>
      </c>
    </row>
    <row r="424" spans="1:48" x14ac:dyDescent="0.3">
      <c r="A424" t="s">
        <v>1111</v>
      </c>
      <c r="B424" t="s">
        <v>1112</v>
      </c>
      <c r="C424" t="s">
        <v>3145</v>
      </c>
      <c r="D424" t="s">
        <v>46</v>
      </c>
      <c r="E424">
        <v>11317.285222728</v>
      </c>
      <c r="F424">
        <v>201.36</v>
      </c>
      <c r="G424">
        <v>14.9863584447506</v>
      </c>
      <c r="H424">
        <f>(Table2[[#This Row],[1Y Return vs Nifty]]-AVERAGE(Table2[1Y Return vs Nifty]))/_xlfn.STDEV.P(Table2[1Y Return vs Nifty])</f>
        <v>-5.3315083965083214E-2</v>
      </c>
      <c r="I424">
        <v>12.078998366350501</v>
      </c>
      <c r="J424">
        <f>(Table2[[#This Row],[1M Return vs Nifty]]-AVERAGE(Table2[1M Return vs Nifty]))/_xlfn.STDEV.P(Table2[1M Return vs Nifty])</f>
        <v>0.83667612219268706</v>
      </c>
      <c r="K424">
        <v>-28.465071300718801</v>
      </c>
      <c r="L424">
        <f>(Table2[[#This Row],[6M Return vs Nifty]]-AVERAGE(Table2[6M Return vs Nifty]))/_xlfn.STDEV.P(Table2[6M Return vs Nifty])</f>
        <v>-1.1182794521682171</v>
      </c>
      <c r="M424">
        <v>10.2654618623171</v>
      </c>
      <c r="N424">
        <f>(Table2[[#This Row],[1W Return vs Nifty]]-AVERAGE(Table2[1W Return vs Nifty]))/_xlfn.STDEV.P(Table2[1W Return vs Nifty])</f>
        <v>1.2381517733229401</v>
      </c>
      <c r="O424">
        <v>189.47</v>
      </c>
      <c r="P424">
        <v>195.87411566257799</v>
      </c>
      <c r="Q424">
        <v>207.422434395577</v>
      </c>
      <c r="R424">
        <v>70.924012770598907</v>
      </c>
      <c r="S424" s="1">
        <f>(Table2[[#This Row],[Close Price]]-Table2[[#This Row],[20D EMA]])/Table2[[#This Row],[20D EMA]]</f>
        <v>6.2753997994405522E-2</v>
      </c>
      <c r="T424" s="1">
        <f>(Table2[[#This Row],[Close Price]]-Table2[[#This Row],[50D EMA]])/Table2[[#This Row],[50D EMA]]</f>
        <v>2.8007193900353149E-2</v>
      </c>
      <c r="U424" s="1">
        <f>(Table2[[#This Row],[Close Price]]-Table2[[#This Row],[200D EMA]])/Table2[[#This Row],[200D EMA]]</f>
        <v>-2.9227476831244149E-2</v>
      </c>
      <c r="V424">
        <v>1.00503958322399</v>
      </c>
      <c r="W424">
        <v>197</v>
      </c>
      <c r="X424">
        <v>203.76</v>
      </c>
      <c r="Y424">
        <v>182.5</v>
      </c>
      <c r="Z424">
        <v>204.4</v>
      </c>
      <c r="AA424">
        <v>176</v>
      </c>
      <c r="AB424">
        <v>204.4</v>
      </c>
      <c r="AC424" s="1">
        <f>(Table2[[#This Row],[Close Price]]/Table2[[#This Row],[Day Low]])-1</f>
        <v>2.213197969543157E-2</v>
      </c>
      <c r="AD424" s="1">
        <f>(Table2[[#This Row],[Day High]]/Table2[[#This Row],[Close Price]])-1</f>
        <v>1.1918951132300348E-2</v>
      </c>
      <c r="AE424" s="1">
        <f>(Table2[[#This Row],[Close Price]]/Table2[[#This Row],[Current Week Low]])-1</f>
        <v>0.10334246575342476</v>
      </c>
      <c r="AF424" s="1">
        <f>(Table2[[#This Row],[Current Week High]]/Table2[[#This Row],[Close Price]])-1</f>
        <v>1.5097338100913849E-2</v>
      </c>
      <c r="AG424" s="1">
        <f>(Table2[[#This Row],[Close Price]]/Table2[[#This Row],[Current Month Low]])-1</f>
        <v>0.14409090909090927</v>
      </c>
      <c r="AH424" s="1">
        <f>(Table2[[#This Row],[Current Month High]]/Table2[[#This Row],[Close Price]])-1</f>
        <v>1.5097338100913849E-2</v>
      </c>
      <c r="AI424">
        <v>50.9237187127532</v>
      </c>
      <c r="AJ424">
        <v>39.639389736477099</v>
      </c>
      <c r="AK424" t="str">
        <f>IF(AND(Table2[[#This Row],[20D EMA]]&gt;Table2[[#This Row],[50D EMA]],Table2[[#This Row],[50D EMA]]&gt;Table2[[#This Row],[200D EMA]]),"Uptrend","Downtrend/NoTrend")</f>
        <v>Downtrend/NoTrend</v>
      </c>
      <c r="AL424">
        <v>0</v>
      </c>
      <c r="AM424" t="s">
        <v>3187</v>
      </c>
      <c r="AN424">
        <v>6.35</v>
      </c>
      <c r="AO424" t="s">
        <v>3188</v>
      </c>
      <c r="AP424">
        <v>0.11144821331969799</v>
      </c>
      <c r="AQ424">
        <f>(Table2[[#This Row],[Sharpe Ratio]]-AVERAGE(Table2[Sharpe Ratio]))/_xlfn.STDEV.P(Table2[Sharpe Ratio])</f>
        <v>0.59436730397498527</v>
      </c>
      <c r="AR4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4">
        <f>_xlfn.RANK.AVG(Table2[[#This Row],[1Y Return vs Nifty Z-Score]],Table2[1Y Return vs Nifty Z-Score])</f>
        <v>318</v>
      </c>
      <c r="AT424">
        <f>_xlfn.RANK.AVG(Table2[[#This Row],[6M Return vs Nifty Z-Score]],Table2[6M Return vs Nifty Z-Score])</f>
        <v>694</v>
      </c>
      <c r="AU424">
        <f>_xlfn.RANK.AVG(Table2[[#This Row],[Sharpe Ratio Z-Score]],Table2[Sharpe Ratio Z-Score])</f>
        <v>200</v>
      </c>
      <c r="AV424">
        <f>(Table2[[#This Row],[Rank 1Y]]+Table2[[#This Row],[Rank 6M]]+Table2[[#This Row],[Rank Sharpe]])/3</f>
        <v>404</v>
      </c>
    </row>
    <row r="425" spans="1:48" x14ac:dyDescent="0.3">
      <c r="A425" t="s">
        <v>973</v>
      </c>
      <c r="B425" t="s">
        <v>974</v>
      </c>
      <c r="C425" t="s">
        <v>3144</v>
      </c>
      <c r="D425" t="s">
        <v>43</v>
      </c>
      <c r="E425">
        <v>15426.43513444</v>
      </c>
      <c r="F425">
        <v>420.1</v>
      </c>
      <c r="G425">
        <v>-24.5502654320461</v>
      </c>
      <c r="H425">
        <f>(Table2[[#This Row],[1Y Return vs Nifty]]-AVERAGE(Table2[1Y Return vs Nifty]))/_xlfn.STDEV.P(Table2[1Y Return vs Nifty])</f>
        <v>-0.81885127044922013</v>
      </c>
      <c r="I425">
        <v>-12.2458926216705</v>
      </c>
      <c r="J425">
        <f>(Table2[[#This Row],[1M Return vs Nifty]]-AVERAGE(Table2[1M Return vs Nifty]))/_xlfn.STDEV.P(Table2[1M Return vs Nifty])</f>
        <v>-1.5595435210685602</v>
      </c>
      <c r="K425">
        <v>-4.6248074228581899</v>
      </c>
      <c r="L425">
        <f>(Table2[[#This Row],[6M Return vs Nifty]]-AVERAGE(Table2[6M Return vs Nifty]))/_xlfn.STDEV.P(Table2[6M Return vs Nifty])</f>
        <v>-0.33911822026940563</v>
      </c>
      <c r="M425">
        <v>1.63684388524861</v>
      </c>
      <c r="N425">
        <f>(Table2[[#This Row],[1W Return vs Nifty]]-AVERAGE(Table2[1W Return vs Nifty]))/_xlfn.STDEV.P(Table2[1W Return vs Nifty])</f>
        <v>-0.42942459962411927</v>
      </c>
      <c r="O425">
        <v>441.81</v>
      </c>
      <c r="P425">
        <v>481.153928018415</v>
      </c>
      <c r="Q425">
        <v>474.36563348278798</v>
      </c>
      <c r="R425">
        <v>40.576488321834198</v>
      </c>
      <c r="S425" s="1">
        <f>(Table2[[#This Row],[Close Price]]-Table2[[#This Row],[20D EMA]])/Table2[[#This Row],[20D EMA]]</f>
        <v>-4.9138770059527805E-2</v>
      </c>
      <c r="T425" s="1">
        <f>(Table2[[#This Row],[Close Price]]-Table2[[#This Row],[50D EMA]])/Table2[[#This Row],[50D EMA]]</f>
        <v>-0.12689063616265081</v>
      </c>
      <c r="U425" s="1">
        <f>(Table2[[#This Row],[Close Price]]-Table2[[#This Row],[200D EMA]])/Table2[[#This Row],[200D EMA]]</f>
        <v>-0.11439621602511589</v>
      </c>
      <c r="V425">
        <v>0.93216999095500497</v>
      </c>
      <c r="W425">
        <v>417</v>
      </c>
      <c r="X425">
        <v>423.95</v>
      </c>
      <c r="Y425">
        <v>399</v>
      </c>
      <c r="Z425">
        <v>426.5</v>
      </c>
      <c r="AA425">
        <v>394.7</v>
      </c>
      <c r="AB425">
        <v>535</v>
      </c>
      <c r="AC425" s="1">
        <f>(Table2[[#This Row],[Close Price]]/Table2[[#This Row],[Day Low]])-1</f>
        <v>7.434052757793852E-3</v>
      </c>
      <c r="AD425" s="1">
        <f>(Table2[[#This Row],[Day High]]/Table2[[#This Row],[Close Price]])-1</f>
        <v>9.1644846465126495E-3</v>
      </c>
      <c r="AE425" s="1">
        <f>(Table2[[#This Row],[Close Price]]/Table2[[#This Row],[Current Week Low]])-1</f>
        <v>5.288220551378453E-2</v>
      </c>
      <c r="AF425" s="1">
        <f>(Table2[[#This Row],[Current Week High]]/Table2[[#This Row],[Close Price]])-1</f>
        <v>1.5234467983813227E-2</v>
      </c>
      <c r="AG425" s="1">
        <f>(Table2[[#This Row],[Close Price]]/Table2[[#This Row],[Current Month Low]])-1</f>
        <v>6.4352672916138998E-2</v>
      </c>
      <c r="AH425" s="1">
        <f>(Table2[[#This Row],[Current Month High]]/Table2[[#This Row],[Close Price]])-1</f>
        <v>0.27350630802189957</v>
      </c>
      <c r="AI425">
        <v>41.835277314925001</v>
      </c>
      <c r="AJ425">
        <v>14.5310796074154</v>
      </c>
      <c r="AK425" t="str">
        <f>IF(AND(Table2[[#This Row],[20D EMA]]&gt;Table2[[#This Row],[50D EMA]],Table2[[#This Row],[50D EMA]]&gt;Table2[[#This Row],[200D EMA]]),"Uptrend","Downtrend/NoTrend")</f>
        <v>Downtrend/NoTrend</v>
      </c>
      <c r="AL425">
        <v>-0.17</v>
      </c>
      <c r="AM425" t="s">
        <v>3189</v>
      </c>
      <c r="AN425">
        <v>-12.04</v>
      </c>
      <c r="AO425" t="s">
        <v>3189</v>
      </c>
      <c r="AP425">
        <v>0.11700004302054801</v>
      </c>
      <c r="AQ425">
        <f>(Table2[[#This Row],[Sharpe Ratio]]-AVERAGE(Table2[Sharpe Ratio]))/_xlfn.STDEV.P(Table2[Sharpe Ratio])</f>
        <v>0.65876720732053895</v>
      </c>
      <c r="AR4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5">
        <f>_xlfn.RANK.AVG(Table2[[#This Row],[1Y Return vs Nifty Z-Score]],Table2[1Y Return vs Nifty Z-Score])</f>
        <v>603</v>
      </c>
      <c r="AT425">
        <f>_xlfn.RANK.AVG(Table2[[#This Row],[6M Return vs Nifty Z-Score]],Table2[6M Return vs Nifty Z-Score])</f>
        <v>430</v>
      </c>
      <c r="AU425">
        <f>_xlfn.RANK.AVG(Table2[[#This Row],[Sharpe Ratio Z-Score]],Table2[Sharpe Ratio Z-Score])</f>
        <v>180</v>
      </c>
      <c r="AV425">
        <f>(Table2[[#This Row],[Rank 1Y]]+Table2[[#This Row],[Rank 6M]]+Table2[[#This Row],[Rank Sharpe]])/3</f>
        <v>404.33333333333331</v>
      </c>
    </row>
    <row r="426" spans="1:48" x14ac:dyDescent="0.3">
      <c r="A426" t="s">
        <v>115</v>
      </c>
      <c r="B426" t="s">
        <v>116</v>
      </c>
      <c r="C426" t="s">
        <v>3152</v>
      </c>
      <c r="D426" t="s">
        <v>117</v>
      </c>
      <c r="E426">
        <v>235663.07598960001</v>
      </c>
      <c r="F426">
        <v>966</v>
      </c>
      <c r="G426">
        <v>0.208108074683796</v>
      </c>
      <c r="H426">
        <f>(Table2[[#This Row],[1Y Return vs Nifty]]-AVERAGE(Table2[1Y Return vs Nifty]))/_xlfn.STDEV.P(Table2[1Y Return vs Nifty])</f>
        <v>-0.33946206167524323</v>
      </c>
      <c r="I426">
        <v>-7.8881535622917096E-2</v>
      </c>
      <c r="J426">
        <f>(Table2[[#This Row],[1M Return vs Nifty]]-AVERAGE(Table2[1M Return vs Nifty]))/_xlfn.STDEV.P(Table2[1M Return vs Nifty])</f>
        <v>-0.36098394772773312</v>
      </c>
      <c r="K426">
        <v>-0.48907447701093698</v>
      </c>
      <c r="L426">
        <f>(Table2[[#This Row],[6M Return vs Nifty]]-AVERAGE(Table2[6M Return vs Nifty]))/_xlfn.STDEV.P(Table2[6M Return vs Nifty])</f>
        <v>-0.20395181467087756</v>
      </c>
      <c r="M426">
        <v>0.246069760116054</v>
      </c>
      <c r="N426">
        <f>(Table2[[#This Row],[1W Return vs Nifty]]-AVERAGE(Table2[1W Return vs Nifty]))/_xlfn.STDEV.P(Table2[1W Return vs Nifty])</f>
        <v>-0.69820716449612519</v>
      </c>
      <c r="O426">
        <v>964.12</v>
      </c>
      <c r="P426">
        <v>965.26643547939</v>
      </c>
      <c r="Q426">
        <v>915.036588128208</v>
      </c>
      <c r="R426">
        <v>52.223374841084897</v>
      </c>
      <c r="S426" s="1">
        <f>(Table2[[#This Row],[Close Price]]-Table2[[#This Row],[20D EMA]])/Table2[[#This Row],[20D EMA]]</f>
        <v>1.9499647346803255E-3</v>
      </c>
      <c r="T426" s="1">
        <f>(Table2[[#This Row],[Close Price]]-Table2[[#This Row],[50D EMA]])/Table2[[#This Row],[50D EMA]]</f>
        <v>7.5996066334336489E-4</v>
      </c>
      <c r="U426" s="1">
        <f>(Table2[[#This Row],[Close Price]]-Table2[[#This Row],[200D EMA]])/Table2[[#This Row],[200D EMA]]</f>
        <v>5.5695490795665756E-2</v>
      </c>
      <c r="V426">
        <v>0.86348220340776705</v>
      </c>
      <c r="W426">
        <v>953.4</v>
      </c>
      <c r="X426">
        <v>971.7</v>
      </c>
      <c r="Y426">
        <v>945.65</v>
      </c>
      <c r="Z426">
        <v>980.45</v>
      </c>
      <c r="AA426">
        <v>928.05</v>
      </c>
      <c r="AB426">
        <v>1018.95</v>
      </c>
      <c r="AC426" s="1">
        <f>(Table2[[#This Row],[Close Price]]/Table2[[#This Row],[Day Low]])-1</f>
        <v>1.3215859030837107E-2</v>
      </c>
      <c r="AD426" s="1">
        <f>(Table2[[#This Row],[Day High]]/Table2[[#This Row],[Close Price]])-1</f>
        <v>5.9006211180123724E-3</v>
      </c>
      <c r="AE426" s="1">
        <f>(Table2[[#This Row],[Close Price]]/Table2[[#This Row],[Current Week Low]])-1</f>
        <v>2.1519589700206287E-2</v>
      </c>
      <c r="AF426" s="1">
        <f>(Table2[[#This Row],[Current Week High]]/Table2[[#This Row],[Close Price]])-1</f>
        <v>1.4958592132505277E-2</v>
      </c>
      <c r="AG426" s="1">
        <f>(Table2[[#This Row],[Close Price]]/Table2[[#This Row],[Current Month Low]])-1</f>
        <v>4.0892193308550207E-2</v>
      </c>
      <c r="AH426" s="1">
        <f>(Table2[[#This Row],[Current Month High]]/Table2[[#This Row],[Close Price]])-1</f>
        <v>5.4813664596273348E-2</v>
      </c>
      <c r="AI426">
        <v>10.041407867494801</v>
      </c>
      <c r="AJ426">
        <v>26.813258943222799</v>
      </c>
      <c r="AK426" t="str">
        <f>IF(AND(Table2[[#This Row],[20D EMA]]&gt;Table2[[#This Row],[50D EMA]],Table2[[#This Row],[50D EMA]]&gt;Table2[[#This Row],[200D EMA]]),"Uptrend","Downtrend/NoTrend")</f>
        <v>Downtrend/NoTrend</v>
      </c>
      <c r="AL426">
        <v>0.04</v>
      </c>
      <c r="AM426" t="s">
        <v>3188</v>
      </c>
      <c r="AN426">
        <v>-1.33</v>
      </c>
      <c r="AO426" t="s">
        <v>3189</v>
      </c>
      <c r="AP426">
        <v>3.5040514393683997E-2</v>
      </c>
      <c r="AQ426">
        <f>(Table2[[#This Row],[Sharpe Ratio]]-AVERAGE(Table2[Sharpe Ratio]))/_xlfn.STDEV.P(Table2[Sharpe Ratio])</f>
        <v>-0.29194382061482288</v>
      </c>
      <c r="AR4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6">
        <f>_xlfn.RANK.AVG(Table2[[#This Row],[1Y Return vs Nifty Z-Score]],Table2[1Y Return vs Nifty Z-Score])</f>
        <v>432</v>
      </c>
      <c r="AT426">
        <f>_xlfn.RANK.AVG(Table2[[#This Row],[6M Return vs Nifty Z-Score]],Table2[6M Return vs Nifty Z-Score])</f>
        <v>361</v>
      </c>
      <c r="AU426">
        <f>_xlfn.RANK.AVG(Table2[[#This Row],[Sharpe Ratio Z-Score]],Table2[Sharpe Ratio Z-Score])</f>
        <v>423</v>
      </c>
      <c r="AV426">
        <f>(Table2[[#This Row],[Rank 1Y]]+Table2[[#This Row],[Rank 6M]]+Table2[[#This Row],[Rank Sharpe]])/3</f>
        <v>405.33333333333331</v>
      </c>
    </row>
    <row r="427" spans="1:48" x14ac:dyDescent="0.3">
      <c r="A427" t="s">
        <v>360</v>
      </c>
      <c r="B427" t="s">
        <v>361</v>
      </c>
      <c r="C427" t="s">
        <v>3152</v>
      </c>
      <c r="D427" t="s">
        <v>362</v>
      </c>
      <c r="E427">
        <v>67424.448790950002</v>
      </c>
      <c r="F427">
        <v>230.07</v>
      </c>
      <c r="G427">
        <v>6.0906698209972596</v>
      </c>
      <c r="H427">
        <f>(Table2[[#This Row],[1Y Return vs Nifty]]-AVERAGE(Table2[1Y Return vs Nifty]))/_xlfn.STDEV.P(Table2[1Y Return vs Nifty])</f>
        <v>-0.22555972393230855</v>
      </c>
      <c r="I427">
        <v>1.8088883670765099</v>
      </c>
      <c r="J427">
        <f>(Table2[[#This Row],[1M Return vs Nifty]]-AVERAGE(Table2[1M Return vs Nifty]))/_xlfn.STDEV.P(Table2[1M Return vs Nifty])</f>
        <v>-0.17502170333233658</v>
      </c>
      <c r="K427">
        <v>-17.159796541650799</v>
      </c>
      <c r="L427">
        <f>(Table2[[#This Row],[6M Return vs Nifty]]-AVERAGE(Table2[6M Return vs Nifty]))/_xlfn.STDEV.P(Table2[6M Return vs Nifty])</f>
        <v>-0.74879395262179027</v>
      </c>
      <c r="M427">
        <v>2.8367421897682199</v>
      </c>
      <c r="N427">
        <f>(Table2[[#This Row],[1W Return vs Nifty]]-AVERAGE(Table2[1W Return vs Nifty]))/_xlfn.STDEV.P(Table2[1W Return vs Nifty])</f>
        <v>-0.19753090959475308</v>
      </c>
      <c r="O427">
        <v>226.26</v>
      </c>
      <c r="P427">
        <v>226.59250564101399</v>
      </c>
      <c r="Q427">
        <v>222.84691462094801</v>
      </c>
      <c r="R427">
        <v>60.936444051268097</v>
      </c>
      <c r="S427" s="1">
        <f>(Table2[[#This Row],[Close Price]]-Table2[[#This Row],[20D EMA]])/Table2[[#This Row],[20D EMA]]</f>
        <v>1.6839034738796086E-2</v>
      </c>
      <c r="T427" s="1">
        <f>(Table2[[#This Row],[Close Price]]-Table2[[#This Row],[50D EMA]])/Table2[[#This Row],[50D EMA]]</f>
        <v>1.5346908094548072E-2</v>
      </c>
      <c r="U427" s="1">
        <f>(Table2[[#This Row],[Close Price]]-Table2[[#This Row],[200D EMA]])/Table2[[#This Row],[200D EMA]]</f>
        <v>3.2412768161220018E-2</v>
      </c>
      <c r="V427">
        <v>0.78088278676691403</v>
      </c>
      <c r="W427">
        <v>227.21</v>
      </c>
      <c r="X427">
        <v>232.19</v>
      </c>
      <c r="Y427">
        <v>223.8</v>
      </c>
      <c r="Z427">
        <v>232.19</v>
      </c>
      <c r="AA427">
        <v>215.21</v>
      </c>
      <c r="AB427">
        <v>246.24</v>
      </c>
      <c r="AC427" s="1">
        <f>(Table2[[#This Row],[Close Price]]/Table2[[#This Row],[Day Low]])-1</f>
        <v>1.258747414286332E-2</v>
      </c>
      <c r="AD427" s="1">
        <f>(Table2[[#This Row],[Day High]]/Table2[[#This Row],[Close Price]])-1</f>
        <v>9.2145868648672025E-3</v>
      </c>
      <c r="AE427" s="1">
        <f>(Table2[[#This Row],[Close Price]]/Table2[[#This Row],[Current Week Low]])-1</f>
        <v>2.8016085790884659E-2</v>
      </c>
      <c r="AF427" s="1">
        <f>(Table2[[#This Row],[Current Week High]]/Table2[[#This Row],[Close Price]])-1</f>
        <v>9.2145868648672025E-3</v>
      </c>
      <c r="AG427" s="1">
        <f>(Table2[[#This Row],[Close Price]]/Table2[[#This Row],[Current Month Low]])-1</f>
        <v>6.9048836020630944E-2</v>
      </c>
      <c r="AH427" s="1">
        <f>(Table2[[#This Row],[Current Month High]]/Table2[[#This Row],[Close Price]])-1</f>
        <v>7.0282957360803255E-2</v>
      </c>
      <c r="AI427">
        <v>24.462120224279499</v>
      </c>
      <c r="AJ427">
        <v>30.2037351443124</v>
      </c>
      <c r="AK427" t="str">
        <f>IF(AND(Table2[[#This Row],[20D EMA]]&gt;Table2[[#This Row],[50D EMA]],Table2[[#This Row],[50D EMA]]&gt;Table2[[#This Row],[200D EMA]]),"Uptrend","Downtrend/NoTrend")</f>
        <v>Downtrend/NoTrend</v>
      </c>
      <c r="AL427">
        <v>0.11</v>
      </c>
      <c r="AM427" t="s">
        <v>3188</v>
      </c>
      <c r="AN427">
        <v>-1.23</v>
      </c>
      <c r="AO427" t="s">
        <v>3189</v>
      </c>
      <c r="AP427">
        <v>9.4172497472933006E-2</v>
      </c>
      <c r="AQ427">
        <f>(Table2[[#This Row],[Sharpe Ratio]]-AVERAGE(Table2[Sharpe Ratio]))/_xlfn.STDEV.P(Table2[Sharpe Ratio])</f>
        <v>0.39397311130250845</v>
      </c>
      <c r="AR4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7">
        <f>_xlfn.RANK.AVG(Table2[[#This Row],[1Y Return vs Nifty Z-Score]],Table2[1Y Return vs Nifty Z-Score])</f>
        <v>380</v>
      </c>
      <c r="AT427">
        <f>_xlfn.RANK.AVG(Table2[[#This Row],[6M Return vs Nifty Z-Score]],Table2[6M Return vs Nifty Z-Score])</f>
        <v>592</v>
      </c>
      <c r="AU427">
        <f>_xlfn.RANK.AVG(Table2[[#This Row],[Sharpe Ratio Z-Score]],Table2[Sharpe Ratio Z-Score])</f>
        <v>249</v>
      </c>
      <c r="AV427">
        <f>(Table2[[#This Row],[Rank 1Y]]+Table2[[#This Row],[Rank 6M]]+Table2[[#This Row],[Rank Sharpe]])/3</f>
        <v>407</v>
      </c>
    </row>
    <row r="428" spans="1:48" x14ac:dyDescent="0.3">
      <c r="A428" t="s">
        <v>1478</v>
      </c>
      <c r="B428" t="s">
        <v>1479</v>
      </c>
      <c r="C428" t="s">
        <v>3145</v>
      </c>
      <c r="D428" t="s">
        <v>46</v>
      </c>
      <c r="E428">
        <v>7046.8305273449996</v>
      </c>
      <c r="F428">
        <v>481.95</v>
      </c>
      <c r="G428">
        <v>2.5546634110934501</v>
      </c>
      <c r="H428">
        <f>(Table2[[#This Row],[1Y Return vs Nifty]]-AVERAGE(Table2[1Y Return vs Nifty]))/_xlfn.STDEV.P(Table2[1Y Return vs Nifty])</f>
        <v>-0.29402639096125227</v>
      </c>
      <c r="I428">
        <v>4.0277798197864696</v>
      </c>
      <c r="J428">
        <f>(Table2[[#This Row],[1M Return vs Nifty]]-AVERAGE(Table2[1M Return vs Nifty]))/_xlfn.STDEV.P(Table2[1M Return vs Nifty])</f>
        <v>4.355897963419627E-2</v>
      </c>
      <c r="K428">
        <v>14.671037127733801</v>
      </c>
      <c r="L428">
        <f>(Table2[[#This Row],[6M Return vs Nifty]]-AVERAGE(Table2[6M Return vs Nifty]))/_xlfn.STDEV.P(Table2[6M Return vs Nifty])</f>
        <v>0.29151968238104115</v>
      </c>
      <c r="M428">
        <v>11.9646734984878</v>
      </c>
      <c r="N428">
        <f>(Table2[[#This Row],[1W Return vs Nifty]]-AVERAGE(Table2[1W Return vs Nifty]))/_xlfn.STDEV.P(Table2[1W Return vs Nifty])</f>
        <v>1.5665433169798142</v>
      </c>
      <c r="O428">
        <v>468.71</v>
      </c>
      <c r="P428">
        <v>487.35544688908101</v>
      </c>
      <c r="Q428">
        <v>472.25618519632098</v>
      </c>
      <c r="R428">
        <v>60.741915321317599</v>
      </c>
      <c r="S428" s="1">
        <f>(Table2[[#This Row],[Close Price]]-Table2[[#This Row],[20D EMA]])/Table2[[#This Row],[20D EMA]]</f>
        <v>2.8247743807471592E-2</v>
      </c>
      <c r="T428" s="1">
        <f>(Table2[[#This Row],[Close Price]]-Table2[[#This Row],[50D EMA]])/Table2[[#This Row],[50D EMA]]</f>
        <v>-1.1091384991355735E-2</v>
      </c>
      <c r="U428" s="1">
        <f>(Table2[[#This Row],[Close Price]]-Table2[[#This Row],[200D EMA]])/Table2[[#This Row],[200D EMA]]</f>
        <v>2.0526602101885019E-2</v>
      </c>
      <c r="V428">
        <v>1.0860042253378399</v>
      </c>
      <c r="W428">
        <v>480</v>
      </c>
      <c r="X428">
        <v>490.9</v>
      </c>
      <c r="Y428">
        <v>435.8</v>
      </c>
      <c r="Z428">
        <v>496.4</v>
      </c>
      <c r="AA428">
        <v>422.35</v>
      </c>
      <c r="AB428">
        <v>511.15</v>
      </c>
      <c r="AC428" s="1">
        <f>(Table2[[#This Row],[Close Price]]/Table2[[#This Row],[Day Low]])-1</f>
        <v>4.0625000000000799E-3</v>
      </c>
      <c r="AD428" s="1">
        <f>(Table2[[#This Row],[Day High]]/Table2[[#This Row],[Close Price]])-1</f>
        <v>1.8570391119410612E-2</v>
      </c>
      <c r="AE428" s="1">
        <f>(Table2[[#This Row],[Close Price]]/Table2[[#This Row],[Current Week Low]])-1</f>
        <v>0.10589720055071128</v>
      </c>
      <c r="AF428" s="1">
        <f>(Table2[[#This Row],[Current Week High]]/Table2[[#This Row],[Close Price]])-1</f>
        <v>2.9982363315696592E-2</v>
      </c>
      <c r="AG428" s="1">
        <f>(Table2[[#This Row],[Close Price]]/Table2[[#This Row],[Current Month Low]])-1</f>
        <v>0.14111518882443463</v>
      </c>
      <c r="AH428" s="1">
        <f>(Table2[[#This Row],[Current Month High]]/Table2[[#This Row],[Close Price]])-1</f>
        <v>6.058719784209976E-2</v>
      </c>
      <c r="AI428">
        <v>22.004357298474901</v>
      </c>
      <c r="AJ428">
        <v>41.272167668181098</v>
      </c>
      <c r="AK428" t="str">
        <f>IF(AND(Table2[[#This Row],[20D EMA]]&gt;Table2[[#This Row],[50D EMA]],Table2[[#This Row],[50D EMA]]&gt;Table2[[#This Row],[200D EMA]]),"Uptrend","Downtrend/NoTrend")</f>
        <v>Downtrend/NoTrend</v>
      </c>
      <c r="AL428">
        <v>-0.09</v>
      </c>
      <c r="AM428" t="s">
        <v>3189</v>
      </c>
      <c r="AN428">
        <v>-0.61</v>
      </c>
      <c r="AO428" t="s">
        <v>3189</v>
      </c>
      <c r="AP428">
        <v>-1.9005745680189E-2</v>
      </c>
      <c r="AQ428">
        <f>(Table2[[#This Row],[Sharpe Ratio]]-AVERAGE(Table2[Sharpe Ratio]))/_xlfn.STDEV.P(Table2[Sharpe Ratio])</f>
        <v>-0.9188675759333963</v>
      </c>
      <c r="AR4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8">
        <f>_xlfn.RANK.AVG(Table2[[#This Row],[1Y Return vs Nifty Z-Score]],Table2[1Y Return vs Nifty Z-Score])</f>
        <v>405</v>
      </c>
      <c r="AT428">
        <f>_xlfn.RANK.AVG(Table2[[#This Row],[6M Return vs Nifty Z-Score]],Table2[6M Return vs Nifty Z-Score])</f>
        <v>211</v>
      </c>
      <c r="AU428">
        <f>_xlfn.RANK.AVG(Table2[[#This Row],[Sharpe Ratio Z-Score]],Table2[Sharpe Ratio Z-Score])</f>
        <v>609</v>
      </c>
      <c r="AV428">
        <f>(Table2[[#This Row],[Rank 1Y]]+Table2[[#This Row],[Rank 6M]]+Table2[[#This Row],[Rank Sharpe]])/3</f>
        <v>408.33333333333331</v>
      </c>
    </row>
    <row r="429" spans="1:48" x14ac:dyDescent="0.3">
      <c r="A429" t="s">
        <v>98</v>
      </c>
      <c r="B429" t="s">
        <v>99</v>
      </c>
      <c r="C429" t="s">
        <v>3140</v>
      </c>
      <c r="D429" t="s">
        <v>100</v>
      </c>
      <c r="E429">
        <v>256616.00753627901</v>
      </c>
      <c r="F429">
        <v>416.4</v>
      </c>
      <c r="G429">
        <v>1.20385726949058</v>
      </c>
      <c r="H429">
        <f>(Table2[[#This Row],[1Y Return vs Nifty]]-AVERAGE(Table2[1Y Return vs Nifty]))/_xlfn.STDEV.P(Table2[1Y Return vs Nifty])</f>
        <v>-0.32018165868326182</v>
      </c>
      <c r="I429">
        <v>-5.1247511800697296</v>
      </c>
      <c r="J429">
        <f>(Table2[[#This Row],[1M Return vs Nifty]]-AVERAGE(Table2[1M Return vs Nifty]))/_xlfn.STDEV.P(Table2[1M Return vs Nifty])</f>
        <v>-0.85804730416018005</v>
      </c>
      <c r="K429">
        <v>-20.929331532583799</v>
      </c>
      <c r="L429">
        <f>(Table2[[#This Row],[6M Return vs Nifty]]-AVERAGE(Table2[6M Return vs Nifty]))/_xlfn.STDEV.P(Table2[6M Return vs Nifty])</f>
        <v>-0.87199206579152577</v>
      </c>
      <c r="M429">
        <v>0.91575214287037998</v>
      </c>
      <c r="N429">
        <f>(Table2[[#This Row],[1W Return vs Nifty]]-AVERAGE(Table2[1W Return vs Nifty]))/_xlfn.STDEV.P(Table2[1W Return vs Nifty])</f>
        <v>-0.56878359726578998</v>
      </c>
      <c r="O429">
        <v>425.58</v>
      </c>
      <c r="P429">
        <v>451.09043273625502</v>
      </c>
      <c r="Q429">
        <v>450.97479942313998</v>
      </c>
      <c r="R429">
        <v>44.4741038264266</v>
      </c>
      <c r="S429" s="1">
        <f>(Table2[[#This Row],[Close Price]]-Table2[[#This Row],[20D EMA]])/Table2[[#This Row],[20D EMA]]</f>
        <v>-2.1570562526434529E-2</v>
      </c>
      <c r="T429" s="1">
        <f>(Table2[[#This Row],[Close Price]]-Table2[[#This Row],[50D EMA]])/Table2[[#This Row],[50D EMA]]</f>
        <v>-7.6903499207082407E-2</v>
      </c>
      <c r="U429" s="1">
        <f>(Table2[[#This Row],[Close Price]]-Table2[[#This Row],[200D EMA]])/Table2[[#This Row],[200D EMA]]</f>
        <v>-7.6666810356955703E-2</v>
      </c>
      <c r="V429">
        <v>0.98281457826649199</v>
      </c>
      <c r="W429">
        <v>411</v>
      </c>
      <c r="X429">
        <v>418</v>
      </c>
      <c r="Y429">
        <v>409.7</v>
      </c>
      <c r="Z429">
        <v>427.45</v>
      </c>
      <c r="AA429">
        <v>402.6</v>
      </c>
      <c r="AB429">
        <v>459.55</v>
      </c>
      <c r="AC429" s="1">
        <f>(Table2[[#This Row],[Close Price]]/Table2[[#This Row],[Day Low]])-1</f>
        <v>1.3138686131386912E-2</v>
      </c>
      <c r="AD429" s="1">
        <f>(Table2[[#This Row],[Day High]]/Table2[[#This Row],[Close Price]])-1</f>
        <v>3.842459173871271E-3</v>
      </c>
      <c r="AE429" s="1">
        <f>(Table2[[#This Row],[Close Price]]/Table2[[#This Row],[Current Week Low]])-1</f>
        <v>1.6353429338540337E-2</v>
      </c>
      <c r="AF429" s="1">
        <f>(Table2[[#This Row],[Current Week High]]/Table2[[#This Row],[Close Price]])-1</f>
        <v>2.6536983669548597E-2</v>
      </c>
      <c r="AG429" s="1">
        <f>(Table2[[#This Row],[Close Price]]/Table2[[#This Row],[Current Month Low]])-1</f>
        <v>3.4277198211624338E-2</v>
      </c>
      <c r="AH429" s="1">
        <f>(Table2[[#This Row],[Current Month High]]/Table2[[#This Row],[Close Price]])-1</f>
        <v>0.10362632084534118</v>
      </c>
      <c r="AI429">
        <v>30.535542747358299</v>
      </c>
      <c r="AJ429">
        <v>23.177044815855599</v>
      </c>
      <c r="AK429" t="str">
        <f>IF(AND(Table2[[#This Row],[20D EMA]]&gt;Table2[[#This Row],[50D EMA]],Table2[[#This Row],[50D EMA]]&gt;Table2[[#This Row],[200D EMA]]),"Uptrend","Downtrend/NoTrend")</f>
        <v>Downtrend/NoTrend</v>
      </c>
      <c r="AL429">
        <v>-0.14000000000000001</v>
      </c>
      <c r="AM429" t="s">
        <v>3189</v>
      </c>
      <c r="AN429">
        <v>-1.22</v>
      </c>
      <c r="AO429" t="s">
        <v>3189</v>
      </c>
      <c r="AP429">
        <v>0.12000820067706</v>
      </c>
      <c r="AQ429">
        <f>(Table2[[#This Row],[Sharpe Ratio]]-AVERAGE(Table2[Sharpe Ratio]))/_xlfn.STDEV.P(Table2[Sharpe Ratio])</f>
        <v>0.69366112027646043</v>
      </c>
      <c r="AR4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9">
        <f>_xlfn.RANK.AVG(Table2[[#This Row],[1Y Return vs Nifty Z-Score]],Table2[1Y Return vs Nifty Z-Score])</f>
        <v>422</v>
      </c>
      <c r="AT429">
        <f>_xlfn.RANK.AVG(Table2[[#This Row],[6M Return vs Nifty Z-Score]],Table2[6M Return vs Nifty Z-Score])</f>
        <v>636</v>
      </c>
      <c r="AU429">
        <f>_xlfn.RANK.AVG(Table2[[#This Row],[Sharpe Ratio Z-Score]],Table2[Sharpe Ratio Z-Score])</f>
        <v>170</v>
      </c>
      <c r="AV429">
        <f>(Table2[[#This Row],[Rank 1Y]]+Table2[[#This Row],[Rank 6M]]+Table2[[#This Row],[Rank Sharpe]])/3</f>
        <v>409.33333333333331</v>
      </c>
    </row>
    <row r="430" spans="1:48" x14ac:dyDescent="0.3">
      <c r="A430" t="s">
        <v>1900</v>
      </c>
      <c r="B430" t="s">
        <v>1901</v>
      </c>
      <c r="C430" t="s">
        <v>3158</v>
      </c>
      <c r="D430" t="s">
        <v>91</v>
      </c>
      <c r="E430">
        <v>3922.9992310859998</v>
      </c>
      <c r="F430">
        <v>229.41</v>
      </c>
      <c r="G430">
        <v>24.4538394400277</v>
      </c>
      <c r="H430">
        <f>(Table2[[#This Row],[1Y Return vs Nifty]]-AVERAGE(Table2[1Y Return vs Nifty]))/_xlfn.STDEV.P(Table2[1Y Return vs Nifty])</f>
        <v>0.13000100592970951</v>
      </c>
      <c r="I430">
        <v>1.4991795825521199</v>
      </c>
      <c r="J430">
        <f>(Table2[[#This Row],[1M Return vs Nifty]]-AVERAGE(Table2[1M Return vs Nifty]))/_xlfn.STDEV.P(Table2[1M Return vs Nifty])</f>
        <v>-0.20553079270640104</v>
      </c>
      <c r="K430">
        <v>-23.162834461970199</v>
      </c>
      <c r="L430">
        <f>(Table2[[#This Row],[6M Return vs Nifty]]-AVERAGE(Table2[6M Return vs Nifty]))/_xlfn.STDEV.P(Table2[6M Return vs Nifty])</f>
        <v>-0.94498869463867607</v>
      </c>
      <c r="M430">
        <v>6.1750963745150704</v>
      </c>
      <c r="N430">
        <f>(Table2[[#This Row],[1W Return vs Nifty]]-AVERAGE(Table2[1W Return vs Nifty]))/_xlfn.STDEV.P(Table2[1W Return vs Nifty])</f>
        <v>0.44764315858251541</v>
      </c>
      <c r="O430">
        <v>226.88</v>
      </c>
      <c r="P430">
        <v>239.74339172681101</v>
      </c>
      <c r="Q430">
        <v>246.34059961418799</v>
      </c>
      <c r="R430">
        <v>60.878520771770802</v>
      </c>
      <c r="S430" s="1">
        <f>(Table2[[#This Row],[Close Price]]-Table2[[#This Row],[20D EMA]])/Table2[[#This Row],[20D EMA]]</f>
        <v>1.1151269393511994E-2</v>
      </c>
      <c r="T430" s="1">
        <f>(Table2[[#This Row],[Close Price]]-Table2[[#This Row],[50D EMA]])/Table2[[#This Row],[50D EMA]]</f>
        <v>-4.3101883444553818E-2</v>
      </c>
      <c r="U430" s="1">
        <f>(Table2[[#This Row],[Close Price]]-Table2[[#This Row],[200D EMA]])/Table2[[#This Row],[200D EMA]]</f>
        <v>-6.8728417648995926E-2</v>
      </c>
      <c r="V430">
        <v>0.75111406641053902</v>
      </c>
      <c r="W430">
        <v>224.87</v>
      </c>
      <c r="X430">
        <v>230.8</v>
      </c>
      <c r="Y430">
        <v>216.48</v>
      </c>
      <c r="Z430">
        <v>233.25</v>
      </c>
      <c r="AA430">
        <v>209.53</v>
      </c>
      <c r="AB430">
        <v>243.87</v>
      </c>
      <c r="AC430" s="1">
        <f>(Table2[[#This Row],[Close Price]]/Table2[[#This Row],[Day Low]])-1</f>
        <v>2.0189442789167122E-2</v>
      </c>
      <c r="AD430" s="1">
        <f>(Table2[[#This Row],[Day High]]/Table2[[#This Row],[Close Price]])-1</f>
        <v>6.0590209668280881E-3</v>
      </c>
      <c r="AE430" s="1">
        <f>(Table2[[#This Row],[Close Price]]/Table2[[#This Row],[Current Week Low]])-1</f>
        <v>5.9728381374722916E-2</v>
      </c>
      <c r="AF430" s="1">
        <f>(Table2[[#This Row],[Current Week High]]/Table2[[#This Row],[Close Price]])-1</f>
        <v>1.6738590296848432E-2</v>
      </c>
      <c r="AG430" s="1">
        <f>(Table2[[#This Row],[Close Price]]/Table2[[#This Row],[Current Month Low]])-1</f>
        <v>9.4879014938195061E-2</v>
      </c>
      <c r="AH430" s="1">
        <f>(Table2[[#This Row],[Current Month High]]/Table2[[#This Row],[Close Price]])-1</f>
        <v>6.3031254086569843E-2</v>
      </c>
      <c r="AI430">
        <v>39.684407828778099</v>
      </c>
      <c r="AJ430">
        <v>48.533505988993198</v>
      </c>
      <c r="AK430" t="str">
        <f>IF(AND(Table2[[#This Row],[20D EMA]]&gt;Table2[[#This Row],[50D EMA]],Table2[[#This Row],[50D EMA]]&gt;Table2[[#This Row],[200D EMA]]),"Uptrend","Downtrend/NoTrend")</f>
        <v>Downtrend/NoTrend</v>
      </c>
      <c r="AL430">
        <v>0</v>
      </c>
      <c r="AM430">
        <v>0</v>
      </c>
      <c r="AN430">
        <v>2.06</v>
      </c>
      <c r="AO430" t="s">
        <v>3188</v>
      </c>
      <c r="AP430">
        <v>7.2041221683894999E-2</v>
      </c>
      <c r="AQ430">
        <f>(Table2[[#This Row],[Sharpe Ratio]]-AVERAGE(Table2[Sharpe Ratio]))/_xlfn.STDEV.P(Table2[Sharpe Ratio])</f>
        <v>0.13725557879072617</v>
      </c>
      <c r="AR4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0">
        <f>_xlfn.RANK.AVG(Table2[[#This Row],[1Y Return vs Nifty Z-Score]],Table2[1Y Return vs Nifty Z-Score])</f>
        <v>263</v>
      </c>
      <c r="AT430">
        <f>_xlfn.RANK.AVG(Table2[[#This Row],[6M Return vs Nifty Z-Score]],Table2[6M Return vs Nifty Z-Score])</f>
        <v>656</v>
      </c>
      <c r="AU430">
        <f>_xlfn.RANK.AVG(Table2[[#This Row],[Sharpe Ratio Z-Score]],Table2[Sharpe Ratio Z-Score])</f>
        <v>310</v>
      </c>
      <c r="AV430">
        <f>(Table2[[#This Row],[Rank 1Y]]+Table2[[#This Row],[Rank 6M]]+Table2[[#This Row],[Rank Sharpe]])/3</f>
        <v>409.66666666666669</v>
      </c>
    </row>
    <row r="431" spans="1:48" x14ac:dyDescent="0.3">
      <c r="A431" t="s">
        <v>1393</v>
      </c>
      <c r="B431" t="s">
        <v>1394</v>
      </c>
      <c r="C431" t="s">
        <v>3142</v>
      </c>
      <c r="D431" t="s">
        <v>24</v>
      </c>
      <c r="E431">
        <v>8010.5721735999996</v>
      </c>
      <c r="F431">
        <v>212</v>
      </c>
      <c r="G431">
        <v>-22.964527269193098</v>
      </c>
      <c r="H431">
        <f>(Table2[[#This Row],[1Y Return vs Nifty]]-AVERAGE(Table2[1Y Return vs Nifty]))/_xlfn.STDEV.P(Table2[1Y Return vs Nifty])</f>
        <v>-0.78814708210638884</v>
      </c>
      <c r="I431">
        <v>4.6522491145678799</v>
      </c>
      <c r="J431">
        <f>(Table2[[#This Row],[1M Return vs Nifty]]-AVERAGE(Table2[1M Return vs Nifty]))/_xlfn.STDEV.P(Table2[1M Return vs Nifty])</f>
        <v>0.10507479861589743</v>
      </c>
      <c r="K431">
        <v>-8.3526572906027408</v>
      </c>
      <c r="L431">
        <f>(Table2[[#This Row],[6M Return vs Nifty]]-AVERAGE(Table2[6M Return vs Nifty]))/_xlfn.STDEV.P(Table2[6M Return vs Nifty])</f>
        <v>-0.46095395623972074</v>
      </c>
      <c r="M431">
        <v>3.0835736510537402</v>
      </c>
      <c r="N431">
        <f>(Table2[[#This Row],[1W Return vs Nifty]]-AVERAGE(Table2[1W Return vs Nifty]))/_xlfn.STDEV.P(Table2[1W Return vs Nifty])</f>
        <v>-0.14982798497419039</v>
      </c>
      <c r="O431">
        <v>209.52</v>
      </c>
      <c r="P431">
        <v>215.297598939831</v>
      </c>
      <c r="Q431">
        <v>220.64613618636</v>
      </c>
      <c r="R431">
        <v>61.427096073272203</v>
      </c>
      <c r="S431" s="1">
        <f>(Table2[[#This Row],[Close Price]]-Table2[[#This Row],[20D EMA]])/Table2[[#This Row],[20D EMA]]</f>
        <v>1.1836578846888076E-2</v>
      </c>
      <c r="T431" s="1">
        <f>(Table2[[#This Row],[Close Price]]-Table2[[#This Row],[50D EMA]])/Table2[[#This Row],[50D EMA]]</f>
        <v>-1.531646872082666E-2</v>
      </c>
      <c r="U431" s="1">
        <f>(Table2[[#This Row],[Close Price]]-Table2[[#This Row],[200D EMA]])/Table2[[#This Row],[200D EMA]]</f>
        <v>-3.9185531801279226E-2</v>
      </c>
      <c r="V431">
        <v>0.55343015145274399</v>
      </c>
      <c r="W431">
        <v>209.43</v>
      </c>
      <c r="X431">
        <v>212.57</v>
      </c>
      <c r="Y431">
        <v>202.71</v>
      </c>
      <c r="Z431">
        <v>212.69</v>
      </c>
      <c r="AA431">
        <v>197.6</v>
      </c>
      <c r="AB431">
        <v>221.83</v>
      </c>
      <c r="AC431" s="1">
        <f>(Table2[[#This Row],[Close Price]]/Table2[[#This Row],[Day Low]])-1</f>
        <v>1.2271403332855924E-2</v>
      </c>
      <c r="AD431" s="1">
        <f>(Table2[[#This Row],[Day High]]/Table2[[#This Row],[Close Price]])-1</f>
        <v>2.6886792452829322E-3</v>
      </c>
      <c r="AE431" s="1">
        <f>(Table2[[#This Row],[Close Price]]/Table2[[#This Row],[Current Week Low]])-1</f>
        <v>4.5829016822060975E-2</v>
      </c>
      <c r="AF431" s="1">
        <f>(Table2[[#This Row],[Current Week High]]/Table2[[#This Row],[Close Price]])-1</f>
        <v>3.2547169811321108E-3</v>
      </c>
      <c r="AG431" s="1">
        <f>(Table2[[#This Row],[Close Price]]/Table2[[#This Row],[Current Month Low]])-1</f>
        <v>7.2874493927125528E-2</v>
      </c>
      <c r="AH431" s="1">
        <f>(Table2[[#This Row],[Current Month High]]/Table2[[#This Row],[Close Price]])-1</f>
        <v>4.6367924528301963E-2</v>
      </c>
      <c r="AI431">
        <v>35.165094339622598</v>
      </c>
      <c r="AJ431">
        <v>10.4166666666666</v>
      </c>
      <c r="AK431" t="str">
        <f>IF(AND(Table2[[#This Row],[20D EMA]]&gt;Table2[[#This Row],[50D EMA]],Table2[[#This Row],[50D EMA]]&gt;Table2[[#This Row],[200D EMA]]),"Uptrend","Downtrend/NoTrend")</f>
        <v>Downtrend/NoTrend</v>
      </c>
      <c r="AL431">
        <v>-0.05</v>
      </c>
      <c r="AM431" t="s">
        <v>3189</v>
      </c>
      <c r="AN431">
        <v>-0.16</v>
      </c>
      <c r="AO431" t="s">
        <v>3189</v>
      </c>
      <c r="AP431">
        <v>0.122580174377822</v>
      </c>
      <c r="AQ431">
        <f>(Table2[[#This Row],[Sharpe Ratio]]-AVERAGE(Table2[Sharpe Ratio]))/_xlfn.STDEV.P(Table2[Sharpe Ratio])</f>
        <v>0.72349540314558725</v>
      </c>
      <c r="AR4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1">
        <f>_xlfn.RANK.AVG(Table2[[#This Row],[1Y Return vs Nifty Z-Score]],Table2[1Y Return vs Nifty Z-Score])</f>
        <v>590</v>
      </c>
      <c r="AT431">
        <f>_xlfn.RANK.AVG(Table2[[#This Row],[6M Return vs Nifty Z-Score]],Table2[6M Return vs Nifty Z-Score])</f>
        <v>478</v>
      </c>
      <c r="AU431">
        <f>_xlfn.RANK.AVG(Table2[[#This Row],[Sharpe Ratio Z-Score]],Table2[Sharpe Ratio Z-Score])</f>
        <v>163</v>
      </c>
      <c r="AV431">
        <f>(Table2[[#This Row],[Rank 1Y]]+Table2[[#This Row],[Rank 6M]]+Table2[[#This Row],[Rank Sharpe]])/3</f>
        <v>410.33333333333331</v>
      </c>
    </row>
    <row r="432" spans="1:48" x14ac:dyDescent="0.3">
      <c r="A432" t="s">
        <v>465</v>
      </c>
      <c r="B432" t="s">
        <v>466</v>
      </c>
      <c r="C432" t="s">
        <v>3142</v>
      </c>
      <c r="D432" t="s">
        <v>34</v>
      </c>
      <c r="E432">
        <v>48543.813303743998</v>
      </c>
      <c r="F432">
        <v>55.92</v>
      </c>
      <c r="G432">
        <v>6.0731134834963303</v>
      </c>
      <c r="H432">
        <f>(Table2[[#This Row],[1Y Return vs Nifty]]-AVERAGE(Table2[1Y Return vs Nifty]))/_xlfn.STDEV.P(Table2[1Y Return vs Nifty])</f>
        <v>-0.22589966220576788</v>
      </c>
      <c r="I432">
        <v>8.5889571116134</v>
      </c>
      <c r="J432">
        <f>(Table2[[#This Row],[1M Return vs Nifty]]-AVERAGE(Table2[1M Return vs Nifty]))/_xlfn.STDEV.P(Table2[1M Return vs Nifty])</f>
        <v>0.49287579788654506</v>
      </c>
      <c r="K432">
        <v>-19.780469177431002</v>
      </c>
      <c r="L432">
        <f>(Table2[[#This Row],[6M Return vs Nifty]]-AVERAGE(Table2[6M Return vs Nifty]))/_xlfn.STDEV.P(Table2[6M Return vs Nifty])</f>
        <v>-0.83444428475566634</v>
      </c>
      <c r="M432">
        <v>7.79984088796179</v>
      </c>
      <c r="N432">
        <f>(Table2[[#This Row],[1W Return vs Nifty]]-AVERAGE(Table2[1W Return vs Nifty]))/_xlfn.STDEV.P(Table2[1W Return vs Nifty])</f>
        <v>0.76164310271025504</v>
      </c>
      <c r="O432">
        <v>55.1</v>
      </c>
      <c r="P432">
        <v>56.394739284114301</v>
      </c>
      <c r="Q432">
        <v>57.207123936779901</v>
      </c>
      <c r="R432">
        <v>56.963385360592603</v>
      </c>
      <c r="S432" s="1">
        <f>(Table2[[#This Row],[Close Price]]-Table2[[#This Row],[20D EMA]])/Table2[[#This Row],[20D EMA]]</f>
        <v>1.4882032667876592E-2</v>
      </c>
      <c r="T432" s="1">
        <f>(Table2[[#This Row],[Close Price]]-Table2[[#This Row],[50D EMA]])/Table2[[#This Row],[50D EMA]]</f>
        <v>-8.418148397186187E-3</v>
      </c>
      <c r="U432" s="1">
        <f>(Table2[[#This Row],[Close Price]]-Table2[[#This Row],[200D EMA]])/Table2[[#This Row],[200D EMA]]</f>
        <v>-2.2499364558202773E-2</v>
      </c>
      <c r="V432">
        <v>1.28767085675319</v>
      </c>
      <c r="W432">
        <v>54.86</v>
      </c>
      <c r="X432">
        <v>56.95</v>
      </c>
      <c r="Y432">
        <v>53.7</v>
      </c>
      <c r="Z432">
        <v>57.96</v>
      </c>
      <c r="AA432">
        <v>50.91</v>
      </c>
      <c r="AB432">
        <v>59.67</v>
      </c>
      <c r="AC432" s="1">
        <f>(Table2[[#This Row],[Close Price]]/Table2[[#This Row],[Day Low]])-1</f>
        <v>1.932191031717112E-2</v>
      </c>
      <c r="AD432" s="1">
        <f>(Table2[[#This Row],[Day High]]/Table2[[#This Row],[Close Price]])-1</f>
        <v>1.8419170243204608E-2</v>
      </c>
      <c r="AE432" s="1">
        <f>(Table2[[#This Row],[Close Price]]/Table2[[#This Row],[Current Week Low]])-1</f>
        <v>4.134078212290504E-2</v>
      </c>
      <c r="AF432" s="1">
        <f>(Table2[[#This Row],[Current Week High]]/Table2[[#This Row],[Close Price]])-1</f>
        <v>3.648068669527893E-2</v>
      </c>
      <c r="AG432" s="1">
        <f>(Table2[[#This Row],[Close Price]]/Table2[[#This Row],[Current Month Low]])-1</f>
        <v>9.8408956982911189E-2</v>
      </c>
      <c r="AH432" s="1">
        <f>(Table2[[#This Row],[Current Month High]]/Table2[[#This Row],[Close Price]])-1</f>
        <v>6.7060085836909922E-2</v>
      </c>
      <c r="AI432">
        <v>37.517882689556501</v>
      </c>
      <c r="AJ432">
        <v>28.2568807339449</v>
      </c>
      <c r="AK432" t="str">
        <f>IF(AND(Table2[[#This Row],[20D EMA]]&gt;Table2[[#This Row],[50D EMA]],Table2[[#This Row],[50D EMA]]&gt;Table2[[#This Row],[200D EMA]]),"Uptrend","Downtrend/NoTrend")</f>
        <v>Downtrend/NoTrend</v>
      </c>
      <c r="AL432">
        <v>-0.06</v>
      </c>
      <c r="AM432" t="s">
        <v>3189</v>
      </c>
      <c r="AN432">
        <v>0.41</v>
      </c>
      <c r="AO432" t="s">
        <v>3188</v>
      </c>
      <c r="AP432">
        <v>0.100821331289648</v>
      </c>
      <c r="AQ432">
        <f>(Table2[[#This Row],[Sharpe Ratio]]-AVERAGE(Table2[Sharpe Ratio]))/_xlfn.STDEV.P(Table2[Sharpe Ratio])</f>
        <v>0.47109800133498508</v>
      </c>
      <c r="AR4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2">
        <f>_xlfn.RANK.AVG(Table2[[#This Row],[1Y Return vs Nifty Z-Score]],Table2[1Y Return vs Nifty Z-Score])</f>
        <v>381</v>
      </c>
      <c r="AT432">
        <f>_xlfn.RANK.AVG(Table2[[#This Row],[6M Return vs Nifty Z-Score]],Table2[6M Return vs Nifty Z-Score])</f>
        <v>623</v>
      </c>
      <c r="AU432">
        <f>_xlfn.RANK.AVG(Table2[[#This Row],[Sharpe Ratio Z-Score]],Table2[Sharpe Ratio Z-Score])</f>
        <v>230</v>
      </c>
      <c r="AV432">
        <f>(Table2[[#This Row],[Rank 1Y]]+Table2[[#This Row],[Rank 6M]]+Table2[[#This Row],[Rank Sharpe]])/3</f>
        <v>411.33333333333331</v>
      </c>
    </row>
    <row r="433" spans="1:48" x14ac:dyDescent="0.3">
      <c r="A433" t="s">
        <v>1134</v>
      </c>
      <c r="B433" t="s">
        <v>1135</v>
      </c>
      <c r="C433" t="s">
        <v>3142</v>
      </c>
      <c r="D433" t="s">
        <v>570</v>
      </c>
      <c r="E433">
        <v>10971.234129375</v>
      </c>
      <c r="F433">
        <v>823.95</v>
      </c>
      <c r="G433">
        <v>-13.2515928762071</v>
      </c>
      <c r="H433">
        <f>(Table2[[#This Row],[1Y Return vs Nifty]]-AVERAGE(Table2[1Y Return vs Nifty]))/_xlfn.STDEV.P(Table2[1Y Return vs Nifty])</f>
        <v>-0.60007834922854353</v>
      </c>
      <c r="I433">
        <v>-2.2795521943403401</v>
      </c>
      <c r="J433">
        <f>(Table2[[#This Row],[1M Return vs Nifty]]-AVERAGE(Table2[1M Return vs Nifty]))/_xlfn.STDEV.P(Table2[1M Return vs Nifty])</f>
        <v>-0.57776971928018261</v>
      </c>
      <c r="K433">
        <v>7.8064953635628598</v>
      </c>
      <c r="L433">
        <f>(Table2[[#This Row],[6M Return vs Nifty]]-AVERAGE(Table2[6M Return vs Nifty]))/_xlfn.STDEV.P(Table2[6M Return vs Nifty])</f>
        <v>6.7168775663130897E-2</v>
      </c>
      <c r="M433">
        <v>-1.44477064526022</v>
      </c>
      <c r="N433">
        <f>(Table2[[#This Row],[1W Return vs Nifty]]-AVERAGE(Table2[1W Return vs Nifty]))/_xlfn.STDEV.P(Table2[1W Return vs Nifty])</f>
        <v>-1.0249808747152029</v>
      </c>
      <c r="O433">
        <v>837.56</v>
      </c>
      <c r="P433">
        <v>848.51301091062101</v>
      </c>
      <c r="Q433">
        <v>823.58318671516395</v>
      </c>
      <c r="R433">
        <v>42.067760084588897</v>
      </c>
      <c r="S433" s="1">
        <f>(Table2[[#This Row],[Close Price]]-Table2[[#This Row],[20D EMA]])/Table2[[#This Row],[20D EMA]]</f>
        <v>-1.624958211948983E-2</v>
      </c>
      <c r="T433" s="1">
        <f>(Table2[[#This Row],[Close Price]]-Table2[[#This Row],[50D EMA]])/Table2[[#This Row],[50D EMA]]</f>
        <v>-2.8948302023395055E-2</v>
      </c>
      <c r="U433" s="1">
        <f>(Table2[[#This Row],[Close Price]]-Table2[[#This Row],[200D EMA]])/Table2[[#This Row],[200D EMA]]</f>
        <v>4.4538704863454262E-4</v>
      </c>
      <c r="V433">
        <v>0.67972281000664203</v>
      </c>
      <c r="W433">
        <v>817.6</v>
      </c>
      <c r="X433">
        <v>829.1</v>
      </c>
      <c r="Y433">
        <v>815.6</v>
      </c>
      <c r="Z433">
        <v>873.65</v>
      </c>
      <c r="AA433">
        <v>810.5</v>
      </c>
      <c r="AB433">
        <v>891.9</v>
      </c>
      <c r="AC433" s="1">
        <f>(Table2[[#This Row],[Close Price]]/Table2[[#This Row],[Day Low]])-1</f>
        <v>7.7666340508806275E-3</v>
      </c>
      <c r="AD433" s="1">
        <f>(Table2[[#This Row],[Day High]]/Table2[[#This Row],[Close Price]])-1</f>
        <v>6.2503792705868033E-3</v>
      </c>
      <c r="AE433" s="1">
        <f>(Table2[[#This Row],[Close Price]]/Table2[[#This Row],[Current Week Low]])-1</f>
        <v>1.0237861696910322E-2</v>
      </c>
      <c r="AF433" s="1">
        <f>(Table2[[#This Row],[Current Week High]]/Table2[[#This Row],[Close Price]])-1</f>
        <v>6.0319194125856956E-2</v>
      </c>
      <c r="AG433" s="1">
        <f>(Table2[[#This Row],[Close Price]]/Table2[[#This Row],[Current Month Low]])-1</f>
        <v>1.6594694632942719E-2</v>
      </c>
      <c r="AH433" s="1">
        <f>(Table2[[#This Row],[Current Month High]]/Table2[[#This Row],[Close Price]])-1</f>
        <v>8.2468596395412153E-2</v>
      </c>
      <c r="AI433">
        <v>15.510649918077499</v>
      </c>
      <c r="AJ433">
        <v>21.169117647058801</v>
      </c>
      <c r="AK433" t="str">
        <f>IF(AND(Table2[[#This Row],[20D EMA]]&gt;Table2[[#This Row],[50D EMA]],Table2[[#This Row],[50D EMA]]&gt;Table2[[#This Row],[200D EMA]]),"Uptrend","Downtrend/NoTrend")</f>
        <v>Downtrend/NoTrend</v>
      </c>
      <c r="AL433">
        <v>-0.04</v>
      </c>
      <c r="AM433" t="s">
        <v>3189</v>
      </c>
      <c r="AN433">
        <v>-1.75</v>
      </c>
      <c r="AO433" t="s">
        <v>3189</v>
      </c>
      <c r="AP433">
        <v>2.8071801500991998E-2</v>
      </c>
      <c r="AQ433">
        <f>(Table2[[#This Row],[Sharpe Ratio]]-AVERAGE(Table2[Sharpe Ratio]))/_xlfn.STDEV.P(Table2[Sharpe Ratio])</f>
        <v>-0.37277923180612221</v>
      </c>
      <c r="AR4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3">
        <f>_xlfn.RANK.AVG(Table2[[#This Row],[1Y Return vs Nifty Z-Score]],Table2[1Y Return vs Nifty Z-Score])</f>
        <v>525</v>
      </c>
      <c r="AT433">
        <f>_xlfn.RANK.AVG(Table2[[#This Row],[6M Return vs Nifty Z-Score]],Table2[6M Return vs Nifty Z-Score])</f>
        <v>272</v>
      </c>
      <c r="AU433">
        <f>_xlfn.RANK.AVG(Table2[[#This Row],[Sharpe Ratio Z-Score]],Table2[Sharpe Ratio Z-Score])</f>
        <v>440</v>
      </c>
      <c r="AV433">
        <f>(Table2[[#This Row],[Rank 1Y]]+Table2[[#This Row],[Rank 6M]]+Table2[[#This Row],[Rank Sharpe]])/3</f>
        <v>412.33333333333331</v>
      </c>
    </row>
    <row r="434" spans="1:48" x14ac:dyDescent="0.3">
      <c r="A434" t="s">
        <v>247</v>
      </c>
      <c r="B434" t="s">
        <v>248</v>
      </c>
      <c r="C434" t="s">
        <v>3142</v>
      </c>
      <c r="D434" t="s">
        <v>34</v>
      </c>
      <c r="E434">
        <v>101751.68517404801</v>
      </c>
      <c r="F434">
        <v>53.83</v>
      </c>
      <c r="G434">
        <v>18.3528552024015</v>
      </c>
      <c r="H434">
        <f>(Table2[[#This Row],[1Y Return vs Nifty]]-AVERAGE(Table2[1Y Return vs Nifty]))/_xlfn.STDEV.P(Table2[1Y Return vs Nifty])</f>
        <v>1.1869416808028502E-2</v>
      </c>
      <c r="I434">
        <v>8.3039273458443592</v>
      </c>
      <c r="J434">
        <f>(Table2[[#This Row],[1M Return vs Nifty]]-AVERAGE(Table2[1M Return vs Nifty]))/_xlfn.STDEV.P(Table2[1M Return vs Nifty])</f>
        <v>0.46479781291278821</v>
      </c>
      <c r="K434">
        <v>-28.2123496436217</v>
      </c>
      <c r="L434">
        <f>(Table2[[#This Row],[6M Return vs Nifty]]-AVERAGE(Table2[6M Return vs Nifty]))/_xlfn.STDEV.P(Table2[6M Return vs Nifty])</f>
        <v>-1.1100198574472817</v>
      </c>
      <c r="M434">
        <v>8.1527662418353302</v>
      </c>
      <c r="N434">
        <f>(Table2[[#This Row],[1W Return vs Nifty]]-AVERAGE(Table2[1W Return vs Nifty]))/_xlfn.STDEV.P(Table2[1W Return vs Nifty])</f>
        <v>0.82984985182089821</v>
      </c>
      <c r="O434">
        <v>52.57</v>
      </c>
      <c r="P434">
        <v>54.2985384270564</v>
      </c>
      <c r="Q434">
        <v>56.2631915757621</v>
      </c>
      <c r="R434">
        <v>60.641596759840702</v>
      </c>
      <c r="S434" s="1">
        <f>(Table2[[#This Row],[Close Price]]-Table2[[#This Row],[20D EMA]])/Table2[[#This Row],[20D EMA]]</f>
        <v>2.3968042609853489E-2</v>
      </c>
      <c r="T434" s="1">
        <f>(Table2[[#This Row],[Close Price]]-Table2[[#This Row],[50D EMA]])/Table2[[#This Row],[50D EMA]]</f>
        <v>-8.6289325758892553E-3</v>
      </c>
      <c r="U434" s="1">
        <f>(Table2[[#This Row],[Close Price]]-Table2[[#This Row],[200D EMA]])/Table2[[#This Row],[200D EMA]]</f>
        <v>-4.3246597066674559E-2</v>
      </c>
      <c r="V434">
        <v>1.0972616069372001</v>
      </c>
      <c r="W434">
        <v>52.52</v>
      </c>
      <c r="X434">
        <v>55.37</v>
      </c>
      <c r="Y434">
        <v>51.46</v>
      </c>
      <c r="Z434">
        <v>55.37</v>
      </c>
      <c r="AA434">
        <v>48.57</v>
      </c>
      <c r="AB434">
        <v>56.38</v>
      </c>
      <c r="AC434" s="1">
        <f>(Table2[[#This Row],[Close Price]]/Table2[[#This Row],[Day Low]])-1</f>
        <v>2.4942878903274845E-2</v>
      </c>
      <c r="AD434" s="1">
        <f>(Table2[[#This Row],[Day High]]/Table2[[#This Row],[Close Price]])-1</f>
        <v>2.860858257477239E-2</v>
      </c>
      <c r="AE434" s="1">
        <f>(Table2[[#This Row],[Close Price]]/Table2[[#This Row],[Current Week Low]])-1</f>
        <v>4.6055188495919053E-2</v>
      </c>
      <c r="AF434" s="1">
        <f>(Table2[[#This Row],[Current Week High]]/Table2[[#This Row],[Close Price]])-1</f>
        <v>2.860858257477239E-2</v>
      </c>
      <c r="AG434" s="1">
        <f>(Table2[[#This Row],[Close Price]]/Table2[[#This Row],[Current Month Low]])-1</f>
        <v>0.1082973028618488</v>
      </c>
      <c r="AH434" s="1">
        <f>(Table2[[#This Row],[Current Month High]]/Table2[[#This Row],[Close Price]])-1</f>
        <v>4.7371354263421983E-2</v>
      </c>
      <c r="AI434">
        <v>55.582389002414999</v>
      </c>
      <c r="AJ434">
        <v>37.8489116517285</v>
      </c>
      <c r="AK434" t="str">
        <f>IF(AND(Table2[[#This Row],[20D EMA]]&gt;Table2[[#This Row],[50D EMA]],Table2[[#This Row],[50D EMA]]&gt;Table2[[#This Row],[200D EMA]]),"Uptrend","Downtrend/NoTrend")</f>
        <v>Downtrend/NoTrend</v>
      </c>
      <c r="AL434">
        <v>-0.09</v>
      </c>
      <c r="AM434" t="s">
        <v>3189</v>
      </c>
      <c r="AN434">
        <v>2.3199999999999998</v>
      </c>
      <c r="AO434" t="s">
        <v>3188</v>
      </c>
      <c r="AP434">
        <v>9.4323103379419002E-2</v>
      </c>
      <c r="AQ434">
        <f>(Table2[[#This Row],[Sharpe Ratio]]-AVERAGE(Table2[Sharpe Ratio]))/_xlfn.STDEV.P(Table2[Sharpe Ratio])</f>
        <v>0.39572010397764085</v>
      </c>
      <c r="AR4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4">
        <f>_xlfn.RANK.AVG(Table2[[#This Row],[1Y Return vs Nifty Z-Score]],Table2[1Y Return vs Nifty Z-Score])</f>
        <v>300</v>
      </c>
      <c r="AT434">
        <f>_xlfn.RANK.AVG(Table2[[#This Row],[6M Return vs Nifty Z-Score]],Table2[6M Return vs Nifty Z-Score])</f>
        <v>693</v>
      </c>
      <c r="AU434">
        <f>_xlfn.RANK.AVG(Table2[[#This Row],[Sharpe Ratio Z-Score]],Table2[Sharpe Ratio Z-Score])</f>
        <v>248</v>
      </c>
      <c r="AV434">
        <f>(Table2[[#This Row],[Rank 1Y]]+Table2[[#This Row],[Rank 6M]]+Table2[[#This Row],[Rank Sharpe]])/3</f>
        <v>413.66666666666669</v>
      </c>
    </row>
    <row r="435" spans="1:48" x14ac:dyDescent="0.3">
      <c r="A435" t="s">
        <v>455</v>
      </c>
      <c r="B435" t="s">
        <v>456</v>
      </c>
      <c r="C435" t="s">
        <v>573</v>
      </c>
      <c r="D435" t="s">
        <v>457</v>
      </c>
      <c r="E435">
        <v>49796.358934259901</v>
      </c>
      <c r="F435">
        <v>44815.95</v>
      </c>
      <c r="G435">
        <v>0.31773190977322902</v>
      </c>
      <c r="H435">
        <f>(Table2[[#This Row],[1Y Return vs Nifty]]-AVERAGE(Table2[1Y Return vs Nifty]))/_xlfn.STDEV.P(Table2[1Y Return vs Nifty])</f>
        <v>-0.33733944713628705</v>
      </c>
      <c r="I435">
        <v>6.1313813312577699</v>
      </c>
      <c r="J435">
        <f>(Table2[[#This Row],[1M Return vs Nifty]]-AVERAGE(Table2[1M Return vs Nifty]))/_xlfn.STDEV.P(Table2[1M Return vs Nifty])</f>
        <v>0.25078257072300775</v>
      </c>
      <c r="K435">
        <v>16.548643039939201</v>
      </c>
      <c r="L435">
        <f>(Table2[[#This Row],[6M Return vs Nifty]]-AVERAGE(Table2[6M Return vs Nifty]))/_xlfn.STDEV.P(Table2[6M Return vs Nifty])</f>
        <v>0.3528846799779442</v>
      </c>
      <c r="M435">
        <v>-0.102153527405127</v>
      </c>
      <c r="N435">
        <f>(Table2[[#This Row],[1W Return vs Nifty]]-AVERAGE(Table2[1W Return vs Nifty]))/_xlfn.STDEV.P(Table2[1W Return vs Nifty])</f>
        <v>-0.76550518699793457</v>
      </c>
      <c r="O435">
        <v>44850.83</v>
      </c>
      <c r="P435">
        <v>44007.414439436798</v>
      </c>
      <c r="Q435">
        <v>40942.1209809922</v>
      </c>
      <c r="R435">
        <v>44.888979792851799</v>
      </c>
      <c r="S435" s="1">
        <f>(Table2[[#This Row],[Close Price]]-Table2[[#This Row],[20D EMA]])/Table2[[#This Row],[20D EMA]]</f>
        <v>-7.7768906394830718E-4</v>
      </c>
      <c r="T435" s="1">
        <f>(Table2[[#This Row],[Close Price]]-Table2[[#This Row],[50D EMA]])/Table2[[#This Row],[50D EMA]]</f>
        <v>1.8372712209118982E-2</v>
      </c>
      <c r="U435" s="1">
        <f>(Table2[[#This Row],[Close Price]]-Table2[[#This Row],[200D EMA]])/Table2[[#This Row],[200D EMA]]</f>
        <v>9.4617204145487771E-2</v>
      </c>
      <c r="V435">
        <v>1.27448929146488</v>
      </c>
      <c r="W435">
        <v>44483.95</v>
      </c>
      <c r="X435">
        <v>45300</v>
      </c>
      <c r="Y435">
        <v>44483.95</v>
      </c>
      <c r="Z435">
        <v>46189.5</v>
      </c>
      <c r="AA435">
        <v>42621.05</v>
      </c>
      <c r="AB435">
        <v>48393.7</v>
      </c>
      <c r="AC435" s="1">
        <f>(Table2[[#This Row],[Close Price]]/Table2[[#This Row],[Day Low]])-1</f>
        <v>7.4633660005463121E-3</v>
      </c>
      <c r="AD435" s="1">
        <f>(Table2[[#This Row],[Day High]]/Table2[[#This Row],[Close Price]])-1</f>
        <v>1.0800842110900266E-2</v>
      </c>
      <c r="AE435" s="1">
        <f>(Table2[[#This Row],[Close Price]]/Table2[[#This Row],[Current Week Low]])-1</f>
        <v>7.4633660005463121E-3</v>
      </c>
      <c r="AF435" s="1">
        <f>(Table2[[#This Row],[Current Week High]]/Table2[[#This Row],[Close Price]])-1</f>
        <v>3.0648686460958752E-2</v>
      </c>
      <c r="AG435" s="1">
        <f>(Table2[[#This Row],[Close Price]]/Table2[[#This Row],[Current Month Low]])-1</f>
        <v>5.1498027383182654E-2</v>
      </c>
      <c r="AH435" s="1">
        <f>(Table2[[#This Row],[Current Month High]]/Table2[[#This Row],[Close Price]])-1</f>
        <v>7.983206871660653E-2</v>
      </c>
      <c r="AI435">
        <v>7.9832068716606504</v>
      </c>
      <c r="AJ435">
        <v>35.518240825157399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0.18</v>
      </c>
      <c r="AM435" t="s">
        <v>3188</v>
      </c>
      <c r="AN435">
        <v>-5.7</v>
      </c>
      <c r="AO435" t="s">
        <v>3189</v>
      </c>
      <c r="AP435">
        <v>-1.9875292151742E-2</v>
      </c>
      <c r="AQ435">
        <f>(Table2[[#This Row],[Sharpe Ratio]]-AVERAGE(Table2[Sharpe Ratio]))/_xlfn.STDEV.P(Table2[Sharpe Ratio])</f>
        <v>-0.92895410807502643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-1.4281314915082961</v>
      </c>
      <c r="AS435">
        <f>_xlfn.RANK.AVG(Table2[[#This Row],[1Y Return vs Nifty Z-Score]],Table2[1Y Return vs Nifty Z-Score])</f>
        <v>431</v>
      </c>
      <c r="AT435">
        <f>_xlfn.RANK.AVG(Table2[[#This Row],[6M Return vs Nifty Z-Score]],Table2[6M Return vs Nifty Z-Score])</f>
        <v>199</v>
      </c>
      <c r="AU435">
        <f>_xlfn.RANK.AVG(Table2[[#This Row],[Sharpe Ratio Z-Score]],Table2[Sharpe Ratio Z-Score])</f>
        <v>611</v>
      </c>
      <c r="AV435">
        <f>(Table2[[#This Row],[Rank 1Y]]+Table2[[#This Row],[Rank 6M]]+Table2[[#This Row],[Rank Sharpe]])/3</f>
        <v>413.66666666666669</v>
      </c>
    </row>
    <row r="436" spans="1:48" x14ac:dyDescent="0.3">
      <c r="A436" t="s">
        <v>67</v>
      </c>
      <c r="B436" t="s">
        <v>68</v>
      </c>
      <c r="C436" t="s">
        <v>3140</v>
      </c>
      <c r="D436" t="s">
        <v>69</v>
      </c>
      <c r="E436">
        <v>322935.76721801999</v>
      </c>
      <c r="F436">
        <v>256.7</v>
      </c>
      <c r="G436">
        <v>11.278631501514299</v>
      </c>
      <c r="H436">
        <f>(Table2[[#This Row],[1Y Return vs Nifty]]-AVERAGE(Table2[1Y Return vs Nifty]))/_xlfn.STDEV.P(Table2[1Y Return vs Nifty])</f>
        <v>-0.12510672589926988</v>
      </c>
      <c r="I436">
        <v>-2.7706465187963101</v>
      </c>
      <c r="J436">
        <f>(Table2[[#This Row],[1M Return vs Nifty]]-AVERAGE(Table2[1M Return vs Nifty]))/_xlfn.STDEV.P(Table2[1M Return vs Nifty])</f>
        <v>-0.62614690902935832</v>
      </c>
      <c r="K436">
        <v>-13.510650553005</v>
      </c>
      <c r="L436">
        <f>(Table2[[#This Row],[6M Return vs Nifty]]-AVERAGE(Table2[6M Return vs Nifty]))/_xlfn.STDEV.P(Table2[6M Return vs Nifty])</f>
        <v>-0.62953046214791653</v>
      </c>
      <c r="M436">
        <v>2.2129574071200202</v>
      </c>
      <c r="N436">
        <f>(Table2[[#This Row],[1W Return vs Nifty]]-AVERAGE(Table2[1W Return vs Nifty]))/_xlfn.STDEV.P(Table2[1W Return vs Nifty])</f>
        <v>-0.31808425523046496</v>
      </c>
      <c r="O436">
        <v>257.72000000000003</v>
      </c>
      <c r="P436">
        <v>271.120214598507</v>
      </c>
      <c r="Q436">
        <v>272.00401543632501</v>
      </c>
      <c r="R436">
        <v>53.325185685433901</v>
      </c>
      <c r="S436" s="1">
        <f>(Table2[[#This Row],[Close Price]]-Table2[[#This Row],[20D EMA]])/Table2[[#This Row],[20D EMA]]</f>
        <v>-3.9577836411610993E-3</v>
      </c>
      <c r="T436" s="1">
        <f>(Table2[[#This Row],[Close Price]]-Table2[[#This Row],[50D EMA]])/Table2[[#This Row],[50D EMA]]</f>
        <v>-5.3187530187896306E-2</v>
      </c>
      <c r="U436" s="1">
        <f>(Table2[[#This Row],[Close Price]]-Table2[[#This Row],[200D EMA]])/Table2[[#This Row],[200D EMA]]</f>
        <v>-5.626393202973734E-2</v>
      </c>
      <c r="V436">
        <v>0.94831783232865596</v>
      </c>
      <c r="W436">
        <v>252.25</v>
      </c>
      <c r="X436">
        <v>258.64999999999998</v>
      </c>
      <c r="Y436">
        <v>247.95</v>
      </c>
      <c r="Z436">
        <v>260.5</v>
      </c>
      <c r="AA436">
        <v>240.8</v>
      </c>
      <c r="AB436">
        <v>274.35000000000002</v>
      </c>
      <c r="AC436" s="1">
        <f>(Table2[[#This Row],[Close Price]]/Table2[[#This Row],[Day Low]])-1</f>
        <v>1.7641228939544007E-2</v>
      </c>
      <c r="AD436" s="1">
        <f>(Table2[[#This Row],[Day High]]/Table2[[#This Row],[Close Price]])-1</f>
        <v>7.596416049863608E-3</v>
      </c>
      <c r="AE436" s="1">
        <f>(Table2[[#This Row],[Close Price]]/Table2[[#This Row],[Current Week Low]])-1</f>
        <v>3.5289372857430834E-2</v>
      </c>
      <c r="AF436" s="1">
        <f>(Table2[[#This Row],[Current Week High]]/Table2[[#This Row],[Close Price]])-1</f>
        <v>1.4803272302298387E-2</v>
      </c>
      <c r="AG436" s="1">
        <f>(Table2[[#This Row],[Close Price]]/Table2[[#This Row],[Current Month Low]])-1</f>
        <v>6.6029900332225777E-2</v>
      </c>
      <c r="AH436" s="1">
        <f>(Table2[[#This Row],[Current Month High]]/Table2[[#This Row],[Close Price]])-1</f>
        <v>6.8757304246201967E-2</v>
      </c>
      <c r="AI436">
        <v>34.398130112972297</v>
      </c>
      <c r="AJ436">
        <v>33.907146583202902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-0.02</v>
      </c>
      <c r="AM436" t="s">
        <v>3189</v>
      </c>
      <c r="AN436">
        <v>-0.08</v>
      </c>
      <c r="AO436" t="s">
        <v>3189</v>
      </c>
      <c r="AP436">
        <v>5.8438082768399999E-2</v>
      </c>
      <c r="AQ436">
        <f>(Table2[[#This Row],[Sharpe Ratio]]-AVERAGE(Table2[Sharpe Ratio]))/_xlfn.STDEV.P(Table2[Sharpe Ratio])</f>
        <v>-2.0537595452333315E-2</v>
      </c>
      <c r="AR4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6">
        <f>_xlfn.RANK.AVG(Table2[[#This Row],[1Y Return vs Nifty Z-Score]],Table2[1Y Return vs Nifty Z-Score])</f>
        <v>344</v>
      </c>
      <c r="AT436">
        <f>_xlfn.RANK.AVG(Table2[[#This Row],[6M Return vs Nifty Z-Score]],Table2[6M Return vs Nifty Z-Score])</f>
        <v>543</v>
      </c>
      <c r="AU436">
        <f>_xlfn.RANK.AVG(Table2[[#This Row],[Sharpe Ratio Z-Score]],Table2[Sharpe Ratio Z-Score])</f>
        <v>358</v>
      </c>
      <c r="AV436">
        <f>(Table2[[#This Row],[Rank 1Y]]+Table2[[#This Row],[Rank 6M]]+Table2[[#This Row],[Rank Sharpe]])/3</f>
        <v>415</v>
      </c>
    </row>
    <row r="437" spans="1:48" x14ac:dyDescent="0.3">
      <c r="A437" t="s">
        <v>605</v>
      </c>
      <c r="B437" t="s">
        <v>606</v>
      </c>
      <c r="C437" t="s">
        <v>3145</v>
      </c>
      <c r="D437" t="s">
        <v>46</v>
      </c>
      <c r="E437">
        <v>32242.221000000001</v>
      </c>
      <c r="F437">
        <v>53.39</v>
      </c>
      <c r="G437">
        <v>22.3680239317932</v>
      </c>
      <c r="H437">
        <f>(Table2[[#This Row],[1Y Return vs Nifty]]-AVERAGE(Table2[1Y Return vs Nifty]))/_xlfn.STDEV.P(Table2[1Y Return vs Nifty])</f>
        <v>8.9613964920362638E-2</v>
      </c>
      <c r="I437">
        <v>5.2057595974224604</v>
      </c>
      <c r="J437">
        <f>(Table2[[#This Row],[1M Return vs Nifty]]-AVERAGE(Table2[1M Return vs Nifty]))/_xlfn.STDEV.P(Table2[1M Return vs Nifty])</f>
        <v>0.15960053903628935</v>
      </c>
      <c r="K437">
        <v>-32.8436101332817</v>
      </c>
      <c r="L437">
        <f>(Table2[[#This Row],[6M Return vs Nifty]]-AVERAGE(Table2[6M Return vs Nifty]))/_xlfn.STDEV.P(Table2[6M Return vs Nifty])</f>
        <v>-1.2613813795703162</v>
      </c>
      <c r="M437">
        <v>17.009571548087099</v>
      </c>
      <c r="N437">
        <f>(Table2[[#This Row],[1W Return vs Nifty]]-AVERAGE(Table2[1W Return vs Nifty]))/_xlfn.STDEV.P(Table2[1W Return vs Nifty])</f>
        <v>2.5415259635399372</v>
      </c>
      <c r="O437">
        <v>51.39</v>
      </c>
      <c r="P437">
        <v>54.421918311166003</v>
      </c>
      <c r="Q437">
        <v>57.1734304138878</v>
      </c>
      <c r="R437">
        <v>66.341013953635894</v>
      </c>
      <c r="S437" s="1">
        <f>(Table2[[#This Row],[Close Price]]-Table2[[#This Row],[20D EMA]])/Table2[[#This Row],[20D EMA]]</f>
        <v>3.891807744697412E-2</v>
      </c>
      <c r="T437" s="1">
        <f>(Table2[[#This Row],[Close Price]]-Table2[[#This Row],[50D EMA]])/Table2[[#This Row],[50D EMA]]</f>
        <v>-1.8961446843270845E-2</v>
      </c>
      <c r="U437" s="1">
        <f>(Table2[[#This Row],[Close Price]]-Table2[[#This Row],[200D EMA]])/Table2[[#This Row],[200D EMA]]</f>
        <v>-6.6174626684089605E-2</v>
      </c>
      <c r="V437">
        <v>1.0904067918123299</v>
      </c>
      <c r="W437">
        <v>52.19</v>
      </c>
      <c r="X437">
        <v>53.65</v>
      </c>
      <c r="Y437">
        <v>49.3</v>
      </c>
      <c r="Z437">
        <v>53.82</v>
      </c>
      <c r="AA437">
        <v>45.06</v>
      </c>
      <c r="AB437">
        <v>53.82</v>
      </c>
      <c r="AC437" s="1">
        <f>(Table2[[#This Row],[Close Price]]/Table2[[#This Row],[Day Low]])-1</f>
        <v>2.299291051925656E-2</v>
      </c>
      <c r="AD437" s="1">
        <f>(Table2[[#This Row],[Day High]]/Table2[[#This Row],[Close Price]])-1</f>
        <v>4.8698258100767777E-3</v>
      </c>
      <c r="AE437" s="1">
        <f>(Table2[[#This Row],[Close Price]]/Table2[[#This Row],[Current Week Low]])-1</f>
        <v>8.2961460446247637E-2</v>
      </c>
      <c r="AF437" s="1">
        <f>(Table2[[#This Row],[Current Week High]]/Table2[[#This Row],[Close Price]])-1</f>
        <v>8.0539426858963203E-3</v>
      </c>
      <c r="AG437" s="1">
        <f>(Table2[[#This Row],[Close Price]]/Table2[[#This Row],[Current Month Low]])-1</f>
        <v>0.18486462494451827</v>
      </c>
      <c r="AH437" s="1">
        <f>(Table2[[#This Row],[Current Month High]]/Table2[[#This Row],[Close Price]])-1</f>
        <v>8.0539426858963203E-3</v>
      </c>
      <c r="AI437">
        <v>46.375725791346703</v>
      </c>
      <c r="AJ437">
        <v>45.278911564625801</v>
      </c>
      <c r="AK437" t="str">
        <f>IF(AND(Table2[[#This Row],[20D EMA]]&gt;Table2[[#This Row],[50D EMA]],Table2[[#This Row],[50D EMA]]&gt;Table2[[#This Row],[200D EMA]]),"Uptrend","Downtrend/NoTrend")</f>
        <v>Downtrend/NoTrend</v>
      </c>
      <c r="AL437">
        <v>-0.1</v>
      </c>
      <c r="AM437" t="s">
        <v>3189</v>
      </c>
      <c r="AN437">
        <v>4.4000000000000004</v>
      </c>
      <c r="AO437" t="s">
        <v>3188</v>
      </c>
      <c r="AP437">
        <v>9.1596125072805998E-2</v>
      </c>
      <c r="AQ437">
        <f>(Table2[[#This Row],[Sharpe Ratio]]-AVERAGE(Table2[Sharpe Ratio]))/_xlfn.STDEV.P(Table2[Sharpe Ratio])</f>
        <v>0.36408780456751821</v>
      </c>
      <c r="AR4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7">
        <f>_xlfn.RANK.AVG(Table2[[#This Row],[1Y Return vs Nifty Z-Score]],Table2[1Y Return vs Nifty Z-Score])</f>
        <v>277</v>
      </c>
      <c r="AT437">
        <f>_xlfn.RANK.AVG(Table2[[#This Row],[6M Return vs Nifty Z-Score]],Table2[6M Return vs Nifty Z-Score])</f>
        <v>713</v>
      </c>
      <c r="AU437">
        <f>_xlfn.RANK.AVG(Table2[[#This Row],[Sharpe Ratio Z-Score]],Table2[Sharpe Ratio Z-Score])</f>
        <v>255</v>
      </c>
      <c r="AV437">
        <f>(Table2[[#This Row],[Rank 1Y]]+Table2[[#This Row],[Rank 6M]]+Table2[[#This Row],[Rank Sharpe]])/3</f>
        <v>415</v>
      </c>
    </row>
    <row r="438" spans="1:48" x14ac:dyDescent="0.3">
      <c r="A438" t="s">
        <v>1916</v>
      </c>
      <c r="B438" t="s">
        <v>1917</v>
      </c>
      <c r="C438" t="s">
        <v>3152</v>
      </c>
      <c r="D438" t="s">
        <v>117</v>
      </c>
      <c r="E438">
        <v>3855.4346510639998</v>
      </c>
      <c r="F438">
        <v>213.93</v>
      </c>
      <c r="G438">
        <v>-14.5522644014598</v>
      </c>
      <c r="H438">
        <f>(Table2[[#This Row],[1Y Return vs Nifty]]-AVERAGE(Table2[1Y Return vs Nifty]))/_xlfn.STDEV.P(Table2[1Y Return vs Nifty])</f>
        <v>-0.62526287490815824</v>
      </c>
      <c r="I438">
        <v>3.7063130988688799</v>
      </c>
      <c r="J438">
        <f>(Table2[[#This Row],[1M Return vs Nifty]]-AVERAGE(Table2[1M Return vs Nifty]))/_xlfn.STDEV.P(Table2[1M Return vs Nifty])</f>
        <v>1.1891628208167155E-2</v>
      </c>
      <c r="K438">
        <v>-8.9436900019421799</v>
      </c>
      <c r="L438">
        <f>(Table2[[#This Row],[6M Return vs Nifty]]-AVERAGE(Table2[6M Return vs Nifty]))/_xlfn.STDEV.P(Table2[6M Return vs Nifty])</f>
        <v>-0.48027042764368816</v>
      </c>
      <c r="M438">
        <v>4.1868864329101099</v>
      </c>
      <c r="N438">
        <f>(Table2[[#This Row],[1W Return vs Nifty]]-AVERAGE(Table2[1W Return vs Nifty]))/_xlfn.STDEV.P(Table2[1W Return vs Nifty])</f>
        <v>6.3399478784641319E-2</v>
      </c>
      <c r="O438">
        <v>204.78</v>
      </c>
      <c r="P438">
        <v>210.449457389873</v>
      </c>
      <c r="Q438">
        <v>213.24698646545701</v>
      </c>
      <c r="R438">
        <v>73.1447297309102</v>
      </c>
      <c r="S438" s="1">
        <f>(Table2[[#This Row],[Close Price]]-Table2[[#This Row],[20D EMA]])/Table2[[#This Row],[20D EMA]]</f>
        <v>4.4682097861119277E-2</v>
      </c>
      <c r="T438" s="1">
        <f>(Table2[[#This Row],[Close Price]]-Table2[[#This Row],[50D EMA]])/Table2[[#This Row],[50D EMA]]</f>
        <v>1.6538615272735264E-2</v>
      </c>
      <c r="U438" s="1">
        <f>(Table2[[#This Row],[Close Price]]-Table2[[#This Row],[200D EMA]])/Table2[[#This Row],[200D EMA]]</f>
        <v>3.2029223290038484E-3</v>
      </c>
      <c r="V438">
        <v>0.61628425151650701</v>
      </c>
      <c r="W438">
        <v>204.51</v>
      </c>
      <c r="X438">
        <v>218.8</v>
      </c>
      <c r="Y438">
        <v>198.41</v>
      </c>
      <c r="Z438">
        <v>218.8</v>
      </c>
      <c r="AA438">
        <v>188.15</v>
      </c>
      <c r="AB438">
        <v>225</v>
      </c>
      <c r="AC438" s="1">
        <f>(Table2[[#This Row],[Close Price]]/Table2[[#This Row],[Day Low]])-1</f>
        <v>4.6061317294997961E-2</v>
      </c>
      <c r="AD438" s="1">
        <f>(Table2[[#This Row],[Day High]]/Table2[[#This Row],[Close Price]])-1</f>
        <v>2.2764455663067285E-2</v>
      </c>
      <c r="AE438" s="1">
        <f>(Table2[[#This Row],[Close Price]]/Table2[[#This Row],[Current Week Low]])-1</f>
        <v>7.822186381734797E-2</v>
      </c>
      <c r="AF438" s="1">
        <f>(Table2[[#This Row],[Current Week High]]/Table2[[#This Row],[Close Price]])-1</f>
        <v>2.2764455663067285E-2</v>
      </c>
      <c r="AG438" s="1">
        <f>(Table2[[#This Row],[Close Price]]/Table2[[#This Row],[Current Month Low]])-1</f>
        <v>0.13701833643369654</v>
      </c>
      <c r="AH438" s="1">
        <f>(Table2[[#This Row],[Current Month High]]/Table2[[#This Row],[Close Price]])-1</f>
        <v>5.1745898190997064E-2</v>
      </c>
      <c r="AI438">
        <v>28.5233487589398</v>
      </c>
      <c r="AJ438">
        <v>22.2457142857142</v>
      </c>
      <c r="AK438" t="str">
        <f>IF(AND(Table2[[#This Row],[20D EMA]]&gt;Table2[[#This Row],[50D EMA]],Table2[[#This Row],[50D EMA]]&gt;Table2[[#This Row],[200D EMA]]),"Uptrend","Downtrend/NoTrend")</f>
        <v>Downtrend/NoTrend</v>
      </c>
      <c r="AL438">
        <v>0.03</v>
      </c>
      <c r="AM438" t="s">
        <v>3188</v>
      </c>
      <c r="AN438">
        <v>0.77</v>
      </c>
      <c r="AO438" t="s">
        <v>3188</v>
      </c>
      <c r="AP438">
        <v>0.101739985493737</v>
      </c>
      <c r="AQ438">
        <f>(Table2[[#This Row],[Sharpe Ratio]]-AVERAGE(Table2[Sharpe Ratio]))/_xlfn.STDEV.P(Table2[Sharpe Ratio])</f>
        <v>0.48175417148772959</v>
      </c>
      <c r="AR4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8">
        <f>_xlfn.RANK.AVG(Table2[[#This Row],[1Y Return vs Nifty Z-Score]],Table2[1Y Return vs Nifty Z-Score])</f>
        <v>538</v>
      </c>
      <c r="AT438">
        <f>_xlfn.RANK.AVG(Table2[[#This Row],[6M Return vs Nifty Z-Score]],Table2[6M Return vs Nifty Z-Score])</f>
        <v>486</v>
      </c>
      <c r="AU438">
        <f>_xlfn.RANK.AVG(Table2[[#This Row],[Sharpe Ratio Z-Score]],Table2[Sharpe Ratio Z-Score])</f>
        <v>226</v>
      </c>
      <c r="AV438">
        <f>(Table2[[#This Row],[Rank 1Y]]+Table2[[#This Row],[Rank 6M]]+Table2[[#This Row],[Rank Sharpe]])/3</f>
        <v>416.66666666666669</v>
      </c>
    </row>
    <row r="439" spans="1:48" x14ac:dyDescent="0.3">
      <c r="A439" t="s">
        <v>836</v>
      </c>
      <c r="B439" t="s">
        <v>837</v>
      </c>
      <c r="C439" t="s">
        <v>3147</v>
      </c>
      <c r="D439" t="s">
        <v>213</v>
      </c>
      <c r="E439">
        <v>18543.5152402399</v>
      </c>
      <c r="F439">
        <v>1568.2</v>
      </c>
      <c r="G439">
        <v>2.9502569061738999</v>
      </c>
      <c r="H439">
        <f>(Table2[[#This Row],[1Y Return vs Nifty]]-AVERAGE(Table2[1Y Return vs Nifty]))/_xlfn.STDEV.P(Table2[1Y Return vs Nifty])</f>
        <v>-0.28636662879831376</v>
      </c>
      <c r="I439">
        <v>2.7132485282779899</v>
      </c>
      <c r="J439">
        <f>(Table2[[#This Row],[1M Return vs Nifty]]-AVERAGE(Table2[1M Return vs Nifty]))/_xlfn.STDEV.P(Table2[1M Return vs Nifty])</f>
        <v>-8.5934126992484761E-2</v>
      </c>
      <c r="K439">
        <v>-32.024759856182499</v>
      </c>
      <c r="L439">
        <f>(Table2[[#This Row],[6M Return vs Nifty]]-AVERAGE(Table2[6M Return vs Nifty]))/_xlfn.STDEV.P(Table2[6M Return vs Nifty])</f>
        <v>-1.2346192432989223</v>
      </c>
      <c r="M439">
        <v>8.0555275912859194</v>
      </c>
      <c r="N439">
        <f>(Table2[[#This Row],[1W Return vs Nifty]]-AVERAGE(Table2[1W Return vs Nifty]))/_xlfn.STDEV.P(Table2[1W Return vs Nifty])</f>
        <v>0.81105740132368154</v>
      </c>
      <c r="O439">
        <v>1534.86</v>
      </c>
      <c r="P439">
        <v>1641.42346957166</v>
      </c>
      <c r="Q439">
        <v>1753.3223920052101</v>
      </c>
      <c r="R439">
        <v>64.383821674728907</v>
      </c>
      <c r="S439" s="1">
        <f>(Table2[[#This Row],[Close Price]]-Table2[[#This Row],[20D EMA]])/Table2[[#This Row],[20D EMA]]</f>
        <v>2.172185085284661E-2</v>
      </c>
      <c r="T439" s="1">
        <f>(Table2[[#This Row],[Close Price]]-Table2[[#This Row],[50D EMA]])/Table2[[#This Row],[50D EMA]]</f>
        <v>-4.4609737175725958E-2</v>
      </c>
      <c r="U439" s="1">
        <f>(Table2[[#This Row],[Close Price]]-Table2[[#This Row],[200D EMA]])/Table2[[#This Row],[200D EMA]]</f>
        <v>-0.10558377218549772</v>
      </c>
      <c r="V439">
        <v>0.53327147724953705</v>
      </c>
      <c r="W439">
        <v>1540</v>
      </c>
      <c r="X439">
        <v>1580</v>
      </c>
      <c r="Y439">
        <v>1440.05</v>
      </c>
      <c r="Z439">
        <v>1580</v>
      </c>
      <c r="AA439">
        <v>1388</v>
      </c>
      <c r="AB439">
        <v>1647.1</v>
      </c>
      <c r="AC439" s="1">
        <f>(Table2[[#This Row],[Close Price]]/Table2[[#This Row],[Day Low]])-1</f>
        <v>1.8311688311688279E-2</v>
      </c>
      <c r="AD439" s="1">
        <f>(Table2[[#This Row],[Day High]]/Table2[[#This Row],[Close Price]])-1</f>
        <v>7.5245504399947816E-3</v>
      </c>
      <c r="AE439" s="1">
        <f>(Table2[[#This Row],[Close Price]]/Table2[[#This Row],[Current Week Low]])-1</f>
        <v>8.8989965626193657E-2</v>
      </c>
      <c r="AF439" s="1">
        <f>(Table2[[#This Row],[Current Week High]]/Table2[[#This Row],[Close Price]])-1</f>
        <v>7.5245504399947816E-3</v>
      </c>
      <c r="AG439" s="1">
        <f>(Table2[[#This Row],[Close Price]]/Table2[[#This Row],[Current Month Low]])-1</f>
        <v>0.12982708933717579</v>
      </c>
      <c r="AH439" s="1">
        <f>(Table2[[#This Row],[Current Month High]]/Table2[[#This Row],[Close Price]])-1</f>
        <v>5.0312460145389482E-2</v>
      </c>
      <c r="AI439">
        <v>54.849508991199997</v>
      </c>
      <c r="AJ439">
        <v>27.288961038960998</v>
      </c>
      <c r="AK439" t="str">
        <f>IF(AND(Table2[[#This Row],[20D EMA]]&gt;Table2[[#This Row],[50D EMA]],Table2[[#This Row],[50D EMA]]&gt;Table2[[#This Row],[200D EMA]]),"Uptrend","Downtrend/NoTrend")</f>
        <v>Downtrend/NoTrend</v>
      </c>
      <c r="AL439">
        <v>-0.11</v>
      </c>
      <c r="AM439" t="s">
        <v>3189</v>
      </c>
      <c r="AN439">
        <v>1.23</v>
      </c>
      <c r="AO439" t="s">
        <v>3188</v>
      </c>
      <c r="AP439">
        <v>0.13336925239584199</v>
      </c>
      <c r="AQ439">
        <f>(Table2[[#This Row],[Sharpe Ratio]]-AVERAGE(Table2[Sharpe Ratio]))/_xlfn.STDEV.P(Table2[Sharpe Ratio])</f>
        <v>0.8486461406478103</v>
      </c>
      <c r="AR4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9">
        <f>_xlfn.RANK.AVG(Table2[[#This Row],[1Y Return vs Nifty Z-Score]],Table2[1Y Return vs Nifty Z-Score])</f>
        <v>401</v>
      </c>
      <c r="AT439">
        <f>_xlfn.RANK.AVG(Table2[[#This Row],[6M Return vs Nifty Z-Score]],Table2[6M Return vs Nifty Z-Score])</f>
        <v>710</v>
      </c>
      <c r="AU439">
        <f>_xlfn.RANK.AVG(Table2[[#This Row],[Sharpe Ratio Z-Score]],Table2[Sharpe Ratio Z-Score])</f>
        <v>140</v>
      </c>
      <c r="AV439">
        <f>(Table2[[#This Row],[Rank 1Y]]+Table2[[#This Row],[Rank 6M]]+Table2[[#This Row],[Rank Sharpe]])/3</f>
        <v>417</v>
      </c>
    </row>
    <row r="440" spans="1:48" x14ac:dyDescent="0.3">
      <c r="A440" t="s">
        <v>385</v>
      </c>
      <c r="B440" t="s">
        <v>386</v>
      </c>
      <c r="C440" t="s">
        <v>3156</v>
      </c>
      <c r="D440" t="s">
        <v>169</v>
      </c>
      <c r="E440">
        <v>61674.022848699999</v>
      </c>
      <c r="F440">
        <v>4065.5</v>
      </c>
      <c r="G440">
        <v>-13.1905623322398</v>
      </c>
      <c r="H440">
        <f>(Table2[[#This Row],[1Y Return vs Nifty]]-AVERAGE(Table2[1Y Return vs Nifty]))/_xlfn.STDEV.P(Table2[1Y Return vs Nifty])</f>
        <v>-0.59889663249842084</v>
      </c>
      <c r="I440">
        <v>-5.5629070475229003</v>
      </c>
      <c r="J440">
        <f>(Table2[[#This Row],[1M Return vs Nifty]]-AVERAGE(Table2[1M Return vs Nifty]))/_xlfn.STDEV.P(Table2[1M Return vs Nifty])</f>
        <v>-0.9012095817185255</v>
      </c>
      <c r="K440">
        <v>6.6837458264997798</v>
      </c>
      <c r="L440">
        <f>(Table2[[#This Row],[6M Return vs Nifty]]-AVERAGE(Table2[6M Return vs Nifty]))/_xlfn.STDEV.P(Table2[6M Return vs Nifty])</f>
        <v>3.0474428784517699E-2</v>
      </c>
      <c r="M440">
        <v>-3.3926830905018002</v>
      </c>
      <c r="N440">
        <f>(Table2[[#This Row],[1W Return vs Nifty]]-AVERAGE(Table2[1W Return vs Nifty]))/_xlfn.STDEV.P(Table2[1W Return vs Nifty])</f>
        <v>-1.4014366152390143</v>
      </c>
      <c r="O440">
        <v>4263.1099999999997</v>
      </c>
      <c r="P440">
        <v>4368.1586384662596</v>
      </c>
      <c r="Q440">
        <v>4113.5812329728597</v>
      </c>
      <c r="R440">
        <v>24.147680133857701</v>
      </c>
      <c r="S440" s="1">
        <f>(Table2[[#This Row],[Close Price]]-Table2[[#This Row],[20D EMA]])/Table2[[#This Row],[20D EMA]]</f>
        <v>-4.6353483724323248E-2</v>
      </c>
      <c r="T440" s="1">
        <f>(Table2[[#This Row],[Close Price]]-Table2[[#This Row],[50D EMA]])/Table2[[#This Row],[50D EMA]]</f>
        <v>-6.9287464928821499E-2</v>
      </c>
      <c r="U440" s="1">
        <f>(Table2[[#This Row],[Close Price]]-Table2[[#This Row],[200D EMA]])/Table2[[#This Row],[200D EMA]]</f>
        <v>-1.168841217658698E-2</v>
      </c>
      <c r="V440">
        <v>1.64570142202634</v>
      </c>
      <c r="W440">
        <v>4042.55</v>
      </c>
      <c r="X440">
        <v>4083.9</v>
      </c>
      <c r="Y440">
        <v>4033</v>
      </c>
      <c r="Z440">
        <v>4215.3999999999996</v>
      </c>
      <c r="AA440">
        <v>4033</v>
      </c>
      <c r="AB440">
        <v>4715</v>
      </c>
      <c r="AC440" s="1">
        <f>(Table2[[#This Row],[Close Price]]/Table2[[#This Row],[Day Low]])-1</f>
        <v>5.677109745086506E-3</v>
      </c>
      <c r="AD440" s="1">
        <f>(Table2[[#This Row],[Day High]]/Table2[[#This Row],[Close Price]])-1</f>
        <v>4.5258885745911304E-3</v>
      </c>
      <c r="AE440" s="1">
        <f>(Table2[[#This Row],[Close Price]]/Table2[[#This Row],[Current Week Low]])-1</f>
        <v>8.0585172328291321E-3</v>
      </c>
      <c r="AF440" s="1">
        <f>(Table2[[#This Row],[Current Week High]]/Table2[[#This Row],[Close Price]])-1</f>
        <v>3.6871233550608729E-2</v>
      </c>
      <c r="AG440" s="1">
        <f>(Table2[[#This Row],[Close Price]]/Table2[[#This Row],[Current Month Low]])-1</f>
        <v>8.0585172328291321E-3</v>
      </c>
      <c r="AH440" s="1">
        <f>(Table2[[#This Row],[Current Month High]]/Table2[[#This Row],[Close Price]])-1</f>
        <v>0.159758947238962</v>
      </c>
      <c r="AI440">
        <v>18.166277210675201</v>
      </c>
      <c r="AJ440">
        <v>26.2577639751552</v>
      </c>
      <c r="AK440" t="str">
        <f>IF(AND(Table2[[#This Row],[20D EMA]]&gt;Table2[[#This Row],[50D EMA]],Table2[[#This Row],[50D EMA]]&gt;Table2[[#This Row],[200D EMA]]),"Uptrend","Downtrend/NoTrend")</f>
        <v>Downtrend/NoTrend</v>
      </c>
      <c r="AL440">
        <v>-0.06</v>
      </c>
      <c r="AM440" t="s">
        <v>3189</v>
      </c>
      <c r="AN440">
        <v>-11.61</v>
      </c>
      <c r="AO440" t="s">
        <v>3189</v>
      </c>
      <c r="AP440">
        <v>2.1794657591536998E-2</v>
      </c>
      <c r="AQ440">
        <f>(Table2[[#This Row],[Sharpe Ratio]]-AVERAGE(Table2[Sharpe Ratio]))/_xlfn.STDEV.P(Table2[Sharpe Ratio])</f>
        <v>-0.44559260736646061</v>
      </c>
      <c r="AR4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0">
        <f>_xlfn.RANK.AVG(Table2[[#This Row],[1Y Return vs Nifty Z-Score]],Table2[1Y Return vs Nifty Z-Score])</f>
        <v>522</v>
      </c>
      <c r="AT440">
        <f>_xlfn.RANK.AVG(Table2[[#This Row],[6M Return vs Nifty Z-Score]],Table2[6M Return vs Nifty Z-Score])</f>
        <v>284</v>
      </c>
      <c r="AU440">
        <f>_xlfn.RANK.AVG(Table2[[#This Row],[Sharpe Ratio Z-Score]],Table2[Sharpe Ratio Z-Score])</f>
        <v>454</v>
      </c>
      <c r="AV440">
        <f>(Table2[[#This Row],[Rank 1Y]]+Table2[[#This Row],[Rank 6M]]+Table2[[#This Row],[Rank Sharpe]])/3</f>
        <v>420</v>
      </c>
    </row>
    <row r="441" spans="1:48" x14ac:dyDescent="0.3">
      <c r="A441" t="s">
        <v>396</v>
      </c>
      <c r="B441" t="s">
        <v>397</v>
      </c>
      <c r="C441" t="s">
        <v>3146</v>
      </c>
      <c r="D441" t="s">
        <v>51</v>
      </c>
      <c r="E441">
        <v>58910.289906680002</v>
      </c>
      <c r="F441">
        <v>27723.4</v>
      </c>
      <c r="G441">
        <v>-3.7592269290384901</v>
      </c>
      <c r="H441">
        <f>(Table2[[#This Row],[1Y Return vs Nifty]]-AVERAGE(Table2[1Y Return vs Nifty]))/_xlfn.STDEV.P(Table2[1Y Return vs Nifty])</f>
        <v>-0.41628041922440734</v>
      </c>
      <c r="I441">
        <v>-2.12281876747759</v>
      </c>
      <c r="J441">
        <f>(Table2[[#This Row],[1M Return vs Nifty]]-AVERAGE(Table2[1M Return vs Nifty]))/_xlfn.STDEV.P(Table2[1M Return vs Nifty])</f>
        <v>-0.56233007285425929</v>
      </c>
      <c r="K441">
        <v>-0.34274959653467102</v>
      </c>
      <c r="L441">
        <f>(Table2[[#This Row],[6M Return vs Nifty]]-AVERAGE(Table2[6M Return vs Nifty]))/_xlfn.STDEV.P(Table2[6M Return vs Nifty])</f>
        <v>-0.19916954066948905</v>
      </c>
      <c r="M441">
        <v>-9.5442868558154301E-2</v>
      </c>
      <c r="N441">
        <f>(Table2[[#This Row],[1W Return vs Nifty]]-AVERAGE(Table2[1W Return vs Nifty]))/_xlfn.STDEV.P(Table2[1W Return vs Nifty])</f>
        <v>-0.76420827755428322</v>
      </c>
      <c r="O441">
        <v>27919.26</v>
      </c>
      <c r="P441">
        <v>28278.151988998699</v>
      </c>
      <c r="Q441">
        <v>27447.0806002719</v>
      </c>
      <c r="R441">
        <v>48.646761659998297</v>
      </c>
      <c r="S441" s="1">
        <f>(Table2[[#This Row],[Close Price]]-Table2[[#This Row],[20D EMA]])/Table2[[#This Row],[20D EMA]]</f>
        <v>-7.0152289136602101E-3</v>
      </c>
      <c r="T441" s="1">
        <f>(Table2[[#This Row],[Close Price]]-Table2[[#This Row],[50D EMA]])/Table2[[#This Row],[50D EMA]]</f>
        <v>-1.9617688921628188E-2</v>
      </c>
      <c r="U441" s="1">
        <f>(Table2[[#This Row],[Close Price]]-Table2[[#This Row],[200D EMA]])/Table2[[#This Row],[200D EMA]]</f>
        <v>1.0067351196737627E-2</v>
      </c>
      <c r="V441">
        <v>0.74713551852341897</v>
      </c>
      <c r="W441">
        <v>27378.3</v>
      </c>
      <c r="X441">
        <v>27926.3</v>
      </c>
      <c r="Y441">
        <v>27170</v>
      </c>
      <c r="Z441">
        <v>27978.7</v>
      </c>
      <c r="AA441">
        <v>26912.1</v>
      </c>
      <c r="AB441">
        <v>29809.200000000001</v>
      </c>
      <c r="AC441" s="1">
        <f>(Table2[[#This Row],[Close Price]]/Table2[[#This Row],[Day Low]])-1</f>
        <v>1.2604873202499922E-2</v>
      </c>
      <c r="AD441" s="1">
        <f>(Table2[[#This Row],[Day High]]/Table2[[#This Row],[Close Price]])-1</f>
        <v>7.3187271402497256E-3</v>
      </c>
      <c r="AE441" s="1">
        <f>(Table2[[#This Row],[Close Price]]/Table2[[#This Row],[Current Week Low]])-1</f>
        <v>2.0368052999631958E-2</v>
      </c>
      <c r="AF441" s="1">
        <f>(Table2[[#This Row],[Current Week High]]/Table2[[#This Row],[Close Price]])-1</f>
        <v>9.2088272001269456E-3</v>
      </c>
      <c r="AG441" s="1">
        <f>(Table2[[#This Row],[Close Price]]/Table2[[#This Row],[Current Month Low]])-1</f>
        <v>3.0146291073532172E-2</v>
      </c>
      <c r="AH441" s="1">
        <f>(Table2[[#This Row],[Current Month High]]/Table2[[#This Row],[Close Price]])-1</f>
        <v>7.5236082154425565E-2</v>
      </c>
      <c r="AI441">
        <v>10.091114365481801</v>
      </c>
      <c r="AJ441">
        <v>26.015454545454499</v>
      </c>
      <c r="AK441" t="str">
        <f>IF(AND(Table2[[#This Row],[20D EMA]]&gt;Table2[[#This Row],[50D EMA]],Table2[[#This Row],[50D EMA]]&gt;Table2[[#This Row],[200D EMA]]),"Uptrend","Downtrend/NoTrend")</f>
        <v>Downtrend/NoTrend</v>
      </c>
      <c r="AL441">
        <v>-0.03</v>
      </c>
      <c r="AM441" t="s">
        <v>3189</v>
      </c>
      <c r="AN441">
        <v>-3.48</v>
      </c>
      <c r="AO441" t="s">
        <v>3189</v>
      </c>
      <c r="AP441">
        <v>2.4601523834187001E-2</v>
      </c>
      <c r="AQ441">
        <f>(Table2[[#This Row],[Sharpe Ratio]]-AVERAGE(Table2[Sharpe Ratio]))/_xlfn.STDEV.P(Table2[Sharpe Ratio])</f>
        <v>-0.41303362690946238</v>
      </c>
      <c r="AR4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1">
        <f>_xlfn.RANK.AVG(Table2[[#This Row],[1Y Return vs Nifty Z-Score]],Table2[1Y Return vs Nifty Z-Score])</f>
        <v>454</v>
      </c>
      <c r="AT441">
        <f>_xlfn.RANK.AVG(Table2[[#This Row],[6M Return vs Nifty Z-Score]],Table2[6M Return vs Nifty Z-Score])</f>
        <v>358</v>
      </c>
      <c r="AU441">
        <f>_xlfn.RANK.AVG(Table2[[#This Row],[Sharpe Ratio Z-Score]],Table2[Sharpe Ratio Z-Score])</f>
        <v>448</v>
      </c>
      <c r="AV441">
        <f>(Table2[[#This Row],[Rank 1Y]]+Table2[[#This Row],[Rank 6M]]+Table2[[#This Row],[Rank Sharpe]])/3</f>
        <v>420</v>
      </c>
    </row>
    <row r="442" spans="1:48" x14ac:dyDescent="0.3">
      <c r="A442" t="s">
        <v>1219</v>
      </c>
      <c r="B442" t="s">
        <v>1220</v>
      </c>
      <c r="C442" t="s">
        <v>3160</v>
      </c>
      <c r="D442" t="s">
        <v>1082</v>
      </c>
      <c r="E442">
        <v>9784.7219033000001</v>
      </c>
      <c r="F442">
        <v>508.7</v>
      </c>
      <c r="G442">
        <v>13.2399657041802</v>
      </c>
      <c r="H442">
        <f>(Table2[[#This Row],[1Y Return vs Nifty]]-AVERAGE(Table2[1Y Return vs Nifty]))/_xlfn.STDEV.P(Table2[1Y Return vs Nifty])</f>
        <v>-8.712998032259596E-2</v>
      </c>
      <c r="I442">
        <v>3.5976776998972002</v>
      </c>
      <c r="J442">
        <f>(Table2[[#This Row],[1M Return vs Nifty]]-AVERAGE(Table2[1M Return vs Nifty]))/_xlfn.STDEV.P(Table2[1M Return vs Nifty])</f>
        <v>1.1900683492697135E-3</v>
      </c>
      <c r="K442">
        <v>-5.4835322509056699</v>
      </c>
      <c r="L442">
        <f>(Table2[[#This Row],[6M Return vs Nifty]]-AVERAGE(Table2[6M Return vs Nifty]))/_xlfn.STDEV.P(Table2[6M Return vs Nifty])</f>
        <v>-0.36718355957569243</v>
      </c>
      <c r="M442">
        <v>10.2020386346428</v>
      </c>
      <c r="N442">
        <f>(Table2[[#This Row],[1W Return vs Nifty]]-AVERAGE(Table2[1W Return vs Nifty]))/_xlfn.STDEV.P(Table2[1W Return vs Nifty])</f>
        <v>1.2258945293185375</v>
      </c>
      <c r="O442">
        <v>492.98</v>
      </c>
      <c r="P442">
        <v>511.14379245564498</v>
      </c>
      <c r="Q442">
        <v>485.73985815375801</v>
      </c>
      <c r="R442">
        <v>63.687132677599699</v>
      </c>
      <c r="S442" s="1">
        <f>(Table2[[#This Row],[Close Price]]-Table2[[#This Row],[20D EMA]])/Table2[[#This Row],[20D EMA]]</f>
        <v>3.1887703355105622E-2</v>
      </c>
      <c r="T442" s="1">
        <f>(Table2[[#This Row],[Close Price]]-Table2[[#This Row],[50D EMA]])/Table2[[#This Row],[50D EMA]]</f>
        <v>-4.7810273580835049E-3</v>
      </c>
      <c r="U442" s="1">
        <f>(Table2[[#This Row],[Close Price]]-Table2[[#This Row],[200D EMA]])/Table2[[#This Row],[200D EMA]]</f>
        <v>4.726839163150183E-2</v>
      </c>
      <c r="V442">
        <v>0.37979198237973599</v>
      </c>
      <c r="W442">
        <v>488</v>
      </c>
      <c r="X442">
        <v>515.5</v>
      </c>
      <c r="Y442">
        <v>456.25</v>
      </c>
      <c r="Z442">
        <v>515.5</v>
      </c>
      <c r="AA442">
        <v>439.1</v>
      </c>
      <c r="AB442">
        <v>550</v>
      </c>
      <c r="AC442" s="1">
        <f>(Table2[[#This Row],[Close Price]]/Table2[[#This Row],[Day Low]])-1</f>
        <v>4.2418032786885274E-2</v>
      </c>
      <c r="AD442" s="1">
        <f>(Table2[[#This Row],[Day High]]/Table2[[#This Row],[Close Price]])-1</f>
        <v>1.3367407116178454E-2</v>
      </c>
      <c r="AE442" s="1">
        <f>(Table2[[#This Row],[Close Price]]/Table2[[#This Row],[Current Week Low]])-1</f>
        <v>0.11495890410958909</v>
      </c>
      <c r="AF442" s="1">
        <f>(Table2[[#This Row],[Current Week High]]/Table2[[#This Row],[Close Price]])-1</f>
        <v>1.3367407116178454E-2</v>
      </c>
      <c r="AG442" s="1">
        <f>(Table2[[#This Row],[Close Price]]/Table2[[#This Row],[Current Month Low]])-1</f>
        <v>0.15850603507173755</v>
      </c>
      <c r="AH442" s="1">
        <f>(Table2[[#This Row],[Current Month High]]/Table2[[#This Row],[Close Price]])-1</f>
        <v>8.1187340279142983E-2</v>
      </c>
      <c r="AI442">
        <v>35.423628857872998</v>
      </c>
      <c r="AJ442">
        <v>56.114776737762703</v>
      </c>
      <c r="AK442" t="str">
        <f>IF(AND(Table2[[#This Row],[20D EMA]]&gt;Table2[[#This Row],[50D EMA]],Table2[[#This Row],[50D EMA]]&gt;Table2[[#This Row],[200D EMA]]),"Uptrend","Downtrend/NoTrend")</f>
        <v>Downtrend/NoTrend</v>
      </c>
      <c r="AL442">
        <v>0.02</v>
      </c>
      <c r="AM442" t="s">
        <v>3188</v>
      </c>
      <c r="AN442">
        <v>5.53</v>
      </c>
      <c r="AO442" t="s">
        <v>3188</v>
      </c>
      <c r="AP442">
        <v>1.222445427457E-2</v>
      </c>
      <c r="AQ442">
        <f>(Table2[[#This Row],[Sharpe Ratio]]-AVERAGE(Table2[Sharpe Ratio]))/_xlfn.STDEV.P(Table2[Sharpe Ratio])</f>
        <v>-0.55660468839546107</v>
      </c>
      <c r="AR4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2">
        <f>_xlfn.RANK.AVG(Table2[[#This Row],[1Y Return vs Nifty Z-Score]],Table2[1Y Return vs Nifty Z-Score])</f>
        <v>334</v>
      </c>
      <c r="AT442">
        <f>_xlfn.RANK.AVG(Table2[[#This Row],[6M Return vs Nifty Z-Score]],Table2[6M Return vs Nifty Z-Score])</f>
        <v>439</v>
      </c>
      <c r="AU442">
        <f>_xlfn.RANK.AVG(Table2[[#This Row],[Sharpe Ratio Z-Score]],Table2[Sharpe Ratio Z-Score])</f>
        <v>487</v>
      </c>
      <c r="AV442">
        <f>(Table2[[#This Row],[Rank 1Y]]+Table2[[#This Row],[Rank 6M]]+Table2[[#This Row],[Rank Sharpe]])/3</f>
        <v>420</v>
      </c>
    </row>
    <row r="443" spans="1:48" x14ac:dyDescent="0.3">
      <c r="A443" t="s">
        <v>1427</v>
      </c>
      <c r="B443" t="s">
        <v>1428</v>
      </c>
      <c r="C443" t="s">
        <v>3142</v>
      </c>
      <c r="D443" t="s">
        <v>21</v>
      </c>
      <c r="E443">
        <v>7502.9979132079998</v>
      </c>
      <c r="F443">
        <v>27.02</v>
      </c>
      <c r="G443">
        <v>20.038257938295899</v>
      </c>
      <c r="H443">
        <f>(Table2[[#This Row],[1Y Return vs Nifty]]-AVERAGE(Table2[1Y Return vs Nifty]))/_xlfn.STDEV.P(Table2[1Y Return vs Nifty])</f>
        <v>4.4503381385963672E-2</v>
      </c>
      <c r="I443">
        <v>0.71580977948865399</v>
      </c>
      <c r="J443">
        <f>(Table2[[#This Row],[1M Return vs Nifty]]-AVERAGE(Table2[1M Return vs Nifty]))/_xlfn.STDEV.P(Table2[1M Return vs Nifty])</f>
        <v>-0.28269973504463303</v>
      </c>
      <c r="K443">
        <v>-13.627610407330801</v>
      </c>
      <c r="L443">
        <f>(Table2[[#This Row],[6M Return vs Nifty]]-AVERAGE(Table2[6M Return vs Nifty]))/_xlfn.STDEV.P(Table2[6M Return vs Nifty])</f>
        <v>-0.63335301145551137</v>
      </c>
      <c r="M443">
        <v>4.1968263762352196</v>
      </c>
      <c r="N443">
        <f>(Table2[[#This Row],[1W Return vs Nifty]]-AVERAGE(Table2[1W Return vs Nifty]))/_xlfn.STDEV.P(Table2[1W Return vs Nifty])</f>
        <v>6.5320483362829557E-2</v>
      </c>
      <c r="O443">
        <v>27.11</v>
      </c>
      <c r="P443">
        <v>27.795393983068799</v>
      </c>
      <c r="Q443">
        <v>27.936611778646402</v>
      </c>
      <c r="R443">
        <v>51.992319362340602</v>
      </c>
      <c r="S443" s="1">
        <f>(Table2[[#This Row],[Close Price]]-Table2[[#This Row],[20D EMA]])/Table2[[#This Row],[20D EMA]]</f>
        <v>-3.319808188860194E-3</v>
      </c>
      <c r="T443" s="1">
        <f>(Table2[[#This Row],[Close Price]]-Table2[[#This Row],[50D EMA]])/Table2[[#This Row],[50D EMA]]</f>
        <v>-2.7896491898662064E-2</v>
      </c>
      <c r="U443" s="1">
        <f>(Table2[[#This Row],[Close Price]]-Table2[[#This Row],[200D EMA]])/Table2[[#This Row],[200D EMA]]</f>
        <v>-3.2810413299547744E-2</v>
      </c>
      <c r="V443">
        <v>0.65713009904216002</v>
      </c>
      <c r="W443">
        <v>26.92</v>
      </c>
      <c r="X443">
        <v>27.5</v>
      </c>
      <c r="Y443">
        <v>25.52</v>
      </c>
      <c r="Z443">
        <v>27.5</v>
      </c>
      <c r="AA443">
        <v>25.47</v>
      </c>
      <c r="AB443">
        <v>29.5</v>
      </c>
      <c r="AC443" s="1">
        <f>(Table2[[#This Row],[Close Price]]/Table2[[#This Row],[Day Low]])-1</f>
        <v>3.714710252600284E-3</v>
      </c>
      <c r="AD443" s="1">
        <f>(Table2[[#This Row],[Day High]]/Table2[[#This Row],[Close Price]])-1</f>
        <v>1.7764618800888199E-2</v>
      </c>
      <c r="AE443" s="1">
        <f>(Table2[[#This Row],[Close Price]]/Table2[[#This Row],[Current Week Low]])-1</f>
        <v>5.8777429467084641E-2</v>
      </c>
      <c r="AF443" s="1">
        <f>(Table2[[#This Row],[Current Week High]]/Table2[[#This Row],[Close Price]])-1</f>
        <v>1.7764618800888199E-2</v>
      </c>
      <c r="AG443" s="1">
        <f>(Table2[[#This Row],[Close Price]]/Table2[[#This Row],[Current Month Low]])-1</f>
        <v>6.0855908912446077E-2</v>
      </c>
      <c r="AH443" s="1">
        <f>(Table2[[#This Row],[Current Month High]]/Table2[[#This Row],[Close Price]])-1</f>
        <v>9.1783863804589139E-2</v>
      </c>
      <c r="AI443">
        <v>49.899309015874799</v>
      </c>
      <c r="AJ443">
        <v>42.117120387174801</v>
      </c>
      <c r="AK443" t="str">
        <f>IF(AND(Table2[[#This Row],[20D EMA]]&gt;Table2[[#This Row],[50D EMA]],Table2[[#This Row],[50D EMA]]&gt;Table2[[#This Row],[200D EMA]]),"Uptrend","Downtrend/NoTrend")</f>
        <v>Downtrend/NoTrend</v>
      </c>
      <c r="AL443">
        <v>-0.12</v>
      </c>
      <c r="AM443" t="s">
        <v>3189</v>
      </c>
      <c r="AN443">
        <v>-2.4900000000000002</v>
      </c>
      <c r="AO443" t="s">
        <v>3189</v>
      </c>
      <c r="AP443">
        <v>3.4750634152802003E-2</v>
      </c>
      <c r="AQ443">
        <f>(Table2[[#This Row],[Sharpe Ratio]]-AVERAGE(Table2[Sharpe Ratio]))/_xlfn.STDEV.P(Table2[Sharpe Ratio])</f>
        <v>-0.29530636242544944</v>
      </c>
      <c r="AR4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3">
        <f>_xlfn.RANK.AVG(Table2[[#This Row],[1Y Return vs Nifty Z-Score]],Table2[1Y Return vs Nifty Z-Score])</f>
        <v>290</v>
      </c>
      <c r="AT443">
        <f>_xlfn.RANK.AVG(Table2[[#This Row],[6M Return vs Nifty Z-Score]],Table2[6M Return vs Nifty Z-Score])</f>
        <v>546</v>
      </c>
      <c r="AU443">
        <f>_xlfn.RANK.AVG(Table2[[#This Row],[Sharpe Ratio Z-Score]],Table2[Sharpe Ratio Z-Score])</f>
        <v>425</v>
      </c>
      <c r="AV443">
        <f>(Table2[[#This Row],[Rank 1Y]]+Table2[[#This Row],[Rank 6M]]+Table2[[#This Row],[Rank Sharpe]])/3</f>
        <v>420.33333333333331</v>
      </c>
    </row>
    <row r="444" spans="1:48" x14ac:dyDescent="0.3">
      <c r="A444" t="s">
        <v>657</v>
      </c>
      <c r="B444" t="s">
        <v>658</v>
      </c>
      <c r="C444" t="s">
        <v>3143</v>
      </c>
      <c r="D444" t="s">
        <v>659</v>
      </c>
      <c r="E444">
        <v>27541.902303893999</v>
      </c>
      <c r="F444">
        <v>286.63</v>
      </c>
      <c r="G444">
        <v>-12.284795099530699</v>
      </c>
      <c r="H444">
        <f>(Table2[[#This Row],[1Y Return vs Nifty]]-AVERAGE(Table2[1Y Return vs Nifty]))/_xlfn.STDEV.P(Table2[1Y Return vs Nifty])</f>
        <v>-0.58135852415282296</v>
      </c>
      <c r="I444">
        <v>36.814317143433797</v>
      </c>
      <c r="J444">
        <f>(Table2[[#This Row],[1M Return vs Nifty]]-AVERAGE(Table2[1M Return vs Nifty]))/_xlfn.STDEV.P(Table2[1M Return vs Nifty])</f>
        <v>3.2733265789270827</v>
      </c>
      <c r="K444">
        <v>-7.9193248681055097</v>
      </c>
      <c r="L444">
        <f>(Table2[[#This Row],[6M Return vs Nifty]]-AVERAGE(Table2[6M Return vs Nifty]))/_xlfn.STDEV.P(Table2[6M Return vs Nifty])</f>
        <v>-0.44679153648361286</v>
      </c>
      <c r="M444">
        <v>4.9475006854135204</v>
      </c>
      <c r="N444">
        <f>(Table2[[#This Row],[1W Return vs Nifty]]-AVERAGE(Table2[1W Return vs Nifty]))/_xlfn.STDEV.P(Table2[1W Return vs Nifty])</f>
        <v>0.21039664099211686</v>
      </c>
      <c r="O444">
        <v>274.68</v>
      </c>
      <c r="P444">
        <v>268.50521604954099</v>
      </c>
      <c r="Q444">
        <v>271.80943268417502</v>
      </c>
      <c r="R444">
        <v>56.386383108872899</v>
      </c>
      <c r="S444" s="1">
        <f>(Table2[[#This Row],[Close Price]]-Table2[[#This Row],[20D EMA]])/Table2[[#This Row],[20D EMA]]</f>
        <v>4.3505169651958601E-2</v>
      </c>
      <c r="T444" s="1">
        <f>(Table2[[#This Row],[Close Price]]-Table2[[#This Row],[50D EMA]])/Table2[[#This Row],[50D EMA]]</f>
        <v>6.750253949299391E-2</v>
      </c>
      <c r="U444" s="1">
        <f>(Table2[[#This Row],[Close Price]]-Table2[[#This Row],[200D EMA]])/Table2[[#This Row],[200D EMA]]</f>
        <v>5.4525581284905277E-2</v>
      </c>
      <c r="V444">
        <v>1.2699058740175699</v>
      </c>
      <c r="W444">
        <v>285.10000000000002</v>
      </c>
      <c r="X444">
        <v>297.08999999999997</v>
      </c>
      <c r="Y444">
        <v>273.56</v>
      </c>
      <c r="Z444">
        <v>302.8</v>
      </c>
      <c r="AA444">
        <v>220.15</v>
      </c>
      <c r="AB444">
        <v>344.64</v>
      </c>
      <c r="AC444" s="1">
        <f>(Table2[[#This Row],[Close Price]]/Table2[[#This Row],[Day Low]])-1</f>
        <v>5.3665380568219678E-3</v>
      </c>
      <c r="AD444" s="1">
        <f>(Table2[[#This Row],[Day High]]/Table2[[#This Row],[Close Price]])-1</f>
        <v>3.6493039807417249E-2</v>
      </c>
      <c r="AE444" s="1">
        <f>(Table2[[#This Row],[Close Price]]/Table2[[#This Row],[Current Week Low]])-1</f>
        <v>4.7777452843982937E-2</v>
      </c>
      <c r="AF444" s="1">
        <f>(Table2[[#This Row],[Current Week High]]/Table2[[#This Row],[Close Price]])-1</f>
        <v>5.6414192512995953E-2</v>
      </c>
      <c r="AG444" s="1">
        <f>(Table2[[#This Row],[Close Price]]/Table2[[#This Row],[Current Month Low]])-1</f>
        <v>0.30197592550533714</v>
      </c>
      <c r="AH444" s="1">
        <f>(Table2[[#This Row],[Current Month High]]/Table2[[#This Row],[Close Price]])-1</f>
        <v>0.20238635174266473</v>
      </c>
      <c r="AI444">
        <v>34.075288699717397</v>
      </c>
      <c r="AJ444">
        <v>36.490476190476102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-0.04</v>
      </c>
      <c r="AM444" t="s">
        <v>3189</v>
      </c>
      <c r="AN444">
        <v>-12.44</v>
      </c>
      <c r="AO444" t="s">
        <v>3189</v>
      </c>
      <c r="AP444">
        <v>8.5862885119613999E-2</v>
      </c>
      <c r="AQ444">
        <f>(Table2[[#This Row],[Sharpe Ratio]]-AVERAGE(Table2[Sharpe Ratio]))/_xlfn.STDEV.P(Table2[Sharpe Ratio])</f>
        <v>0.29758358546549812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4">
        <f>_xlfn.RANK.AVG(Table2[[#This Row],[1Y Return vs Nifty Z-Score]],Table2[1Y Return vs Nifty Z-Score])</f>
        <v>515</v>
      </c>
      <c r="AT444">
        <f>_xlfn.RANK.AVG(Table2[[#This Row],[6M Return vs Nifty Z-Score]],Table2[6M Return vs Nifty Z-Score])</f>
        <v>471</v>
      </c>
      <c r="AU444">
        <f>_xlfn.RANK.AVG(Table2[[#This Row],[Sharpe Ratio Z-Score]],Table2[Sharpe Ratio Z-Score])</f>
        <v>276</v>
      </c>
      <c r="AV444">
        <f>(Table2[[#This Row],[Rank 1Y]]+Table2[[#This Row],[Rank 6M]]+Table2[[#This Row],[Rank Sharpe]])/3</f>
        <v>420.66666666666669</v>
      </c>
    </row>
    <row r="445" spans="1:48" x14ac:dyDescent="0.3">
      <c r="A445" t="s">
        <v>1569</v>
      </c>
      <c r="B445" t="s">
        <v>1570</v>
      </c>
      <c r="C445" t="s">
        <v>3144</v>
      </c>
      <c r="D445" t="s">
        <v>123</v>
      </c>
      <c r="E445">
        <v>6351.94669032</v>
      </c>
      <c r="F445">
        <v>554.4</v>
      </c>
      <c r="G445">
        <v>-16.163303605861898</v>
      </c>
      <c r="H445">
        <f>(Table2[[#This Row],[1Y Return vs Nifty]]-AVERAGE(Table2[1Y Return vs Nifty]))/_xlfn.STDEV.P(Table2[1Y Return vs Nifty])</f>
        <v>-0.65645695998374898</v>
      </c>
      <c r="I445">
        <v>-1.01349071374994</v>
      </c>
      <c r="J445">
        <f>(Table2[[#This Row],[1M Return vs Nifty]]-AVERAGE(Table2[1M Return vs Nifty]))/_xlfn.STDEV.P(Table2[1M Return vs Nifty])</f>
        <v>-0.4530513231787926</v>
      </c>
      <c r="K445">
        <v>5.9390382554977998</v>
      </c>
      <c r="L445">
        <f>(Table2[[#This Row],[6M Return vs Nifty]]-AVERAGE(Table2[6M Return vs Nifty]))/_xlfn.STDEV.P(Table2[6M Return vs Nifty])</f>
        <v>6.1354671270872187E-3</v>
      </c>
      <c r="M445">
        <v>4.0542391912771496</v>
      </c>
      <c r="N445">
        <f>(Table2[[#This Row],[1W Return vs Nifty]]-AVERAGE(Table2[1W Return vs Nifty]))/_xlfn.STDEV.P(Table2[1W Return vs Nifty])</f>
        <v>3.7763924322549478E-2</v>
      </c>
      <c r="O445">
        <v>563.33000000000004</v>
      </c>
      <c r="P445">
        <v>580.75354459662503</v>
      </c>
      <c r="Q445">
        <v>564.18307383614399</v>
      </c>
      <c r="R445">
        <v>47.816072133088902</v>
      </c>
      <c r="S445" s="1">
        <f>(Table2[[#This Row],[Close Price]]-Table2[[#This Row],[20D EMA]])/Table2[[#This Row],[20D EMA]]</f>
        <v>-1.5852164805709022E-2</v>
      </c>
      <c r="T445" s="1">
        <f>(Table2[[#This Row],[Close Price]]-Table2[[#This Row],[50D EMA]])/Table2[[#This Row],[50D EMA]]</f>
        <v>-4.5378189839425744E-2</v>
      </c>
      <c r="U445" s="1">
        <f>(Table2[[#This Row],[Close Price]]-Table2[[#This Row],[200D EMA]])/Table2[[#This Row],[200D EMA]]</f>
        <v>-1.7340246969169651E-2</v>
      </c>
      <c r="V445">
        <v>0.56132025637567995</v>
      </c>
      <c r="W445">
        <v>550</v>
      </c>
      <c r="X445">
        <v>560.29999999999995</v>
      </c>
      <c r="Y445">
        <v>532.5</v>
      </c>
      <c r="Z445">
        <v>568.9</v>
      </c>
      <c r="AA445">
        <v>523.54999999999995</v>
      </c>
      <c r="AB445">
        <v>619.29999999999995</v>
      </c>
      <c r="AC445" s="1">
        <f>(Table2[[#This Row],[Close Price]]/Table2[[#This Row],[Day Low]])-1</f>
        <v>8.0000000000000071E-3</v>
      </c>
      <c r="AD445" s="1">
        <f>(Table2[[#This Row],[Day High]]/Table2[[#This Row],[Close Price]])-1</f>
        <v>1.0642135642135564E-2</v>
      </c>
      <c r="AE445" s="1">
        <f>(Table2[[#This Row],[Close Price]]/Table2[[#This Row],[Current Week Low]])-1</f>
        <v>4.1126760563380271E-2</v>
      </c>
      <c r="AF445" s="1">
        <f>(Table2[[#This Row],[Current Week High]]/Table2[[#This Row],[Close Price]])-1</f>
        <v>2.6154401154401263E-2</v>
      </c>
      <c r="AG445" s="1">
        <f>(Table2[[#This Row],[Close Price]]/Table2[[#This Row],[Current Month Low]])-1</f>
        <v>5.8924649030656084E-2</v>
      </c>
      <c r="AH445" s="1">
        <f>(Table2[[#This Row],[Current Month High]]/Table2[[#This Row],[Close Price]])-1</f>
        <v>0.11706349206349209</v>
      </c>
      <c r="AI445">
        <v>23.8095238095238</v>
      </c>
      <c r="AJ445">
        <v>18.715203426124098</v>
      </c>
      <c r="AK445" t="str">
        <f>IF(AND(Table2[[#This Row],[20D EMA]]&gt;Table2[[#This Row],[50D EMA]],Table2[[#This Row],[50D EMA]]&gt;Table2[[#This Row],[200D EMA]]),"Uptrend","Downtrend/NoTrend")</f>
        <v>Downtrend/NoTrend</v>
      </c>
      <c r="AL445">
        <v>0.05</v>
      </c>
      <c r="AM445" t="s">
        <v>3188</v>
      </c>
      <c r="AN445">
        <v>-5.28</v>
      </c>
      <c r="AO445" t="s">
        <v>3189</v>
      </c>
      <c r="AP445">
        <v>3.6845076816130001E-2</v>
      </c>
      <c r="AQ445">
        <f>(Table2[[#This Row],[Sharpe Ratio]]-AVERAGE(Table2[Sharpe Ratio]))/_xlfn.STDEV.P(Table2[Sharpe Ratio])</f>
        <v>-0.27101132595117206</v>
      </c>
      <c r="AR4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5">
        <f>_xlfn.RANK.AVG(Table2[[#This Row],[1Y Return vs Nifty Z-Score]],Table2[1Y Return vs Nifty Z-Score])</f>
        <v>547</v>
      </c>
      <c r="AT445">
        <f>_xlfn.RANK.AVG(Table2[[#This Row],[6M Return vs Nifty Z-Score]],Table2[6M Return vs Nifty Z-Score])</f>
        <v>297</v>
      </c>
      <c r="AU445">
        <f>_xlfn.RANK.AVG(Table2[[#This Row],[Sharpe Ratio Z-Score]],Table2[Sharpe Ratio Z-Score])</f>
        <v>418</v>
      </c>
      <c r="AV445">
        <f>(Table2[[#This Row],[Rank 1Y]]+Table2[[#This Row],[Rank 6M]]+Table2[[#This Row],[Rank Sharpe]])/3</f>
        <v>420.66666666666669</v>
      </c>
    </row>
    <row r="446" spans="1:48" x14ac:dyDescent="0.3">
      <c r="A446" t="s">
        <v>1567</v>
      </c>
      <c r="B446" t="s">
        <v>1568</v>
      </c>
      <c r="C446" t="s">
        <v>3147</v>
      </c>
      <c r="D446" t="s">
        <v>213</v>
      </c>
      <c r="E446">
        <v>6355.2220355250001</v>
      </c>
      <c r="F446">
        <v>463.65</v>
      </c>
      <c r="G446">
        <v>4.1640839832211203</v>
      </c>
      <c r="H446">
        <f>(Table2[[#This Row],[1Y Return vs Nifty]]-AVERAGE(Table2[1Y Return vs Nifty]))/_xlfn.STDEV.P(Table2[1Y Return vs Nifty])</f>
        <v>-0.26286364699315101</v>
      </c>
      <c r="I446">
        <v>-2.2391026785666499</v>
      </c>
      <c r="J446">
        <f>(Table2[[#This Row],[1M Return vs Nifty]]-AVERAGE(Table2[1M Return vs Nifty]))/_xlfn.STDEV.P(Table2[1M Return vs Nifty])</f>
        <v>-0.57378507966535131</v>
      </c>
      <c r="K446">
        <v>6.2540080876287503</v>
      </c>
      <c r="L446">
        <f>(Table2[[#This Row],[6M Return vs Nifty]]-AVERAGE(Table2[6M Return vs Nifty]))/_xlfn.STDEV.P(Table2[6M Return vs Nifty])</f>
        <v>1.6429492548593421E-2</v>
      </c>
      <c r="M446">
        <v>3.1057551025999799</v>
      </c>
      <c r="N446">
        <f>(Table2[[#This Row],[1W Return vs Nifty]]-AVERAGE(Table2[1W Return vs Nifty]))/_xlfn.STDEV.P(Table2[1W Return vs Nifty])</f>
        <v>-0.14554117280861736</v>
      </c>
      <c r="O446">
        <v>473.18</v>
      </c>
      <c r="P446">
        <v>491.71902804150699</v>
      </c>
      <c r="Q446">
        <v>477.33820780383797</v>
      </c>
      <c r="R446">
        <v>46.968244144781799</v>
      </c>
      <c r="S446" s="1">
        <f>(Table2[[#This Row],[Close Price]]-Table2[[#This Row],[20D EMA]])/Table2[[#This Row],[20D EMA]]</f>
        <v>-2.014032714823118E-2</v>
      </c>
      <c r="T446" s="1">
        <f>(Table2[[#This Row],[Close Price]]-Table2[[#This Row],[50D EMA]])/Table2[[#This Row],[50D EMA]]</f>
        <v>-5.7083469300150104E-2</v>
      </c>
      <c r="U446" s="1">
        <f>(Table2[[#This Row],[Close Price]]-Table2[[#This Row],[200D EMA]])/Table2[[#This Row],[200D EMA]]</f>
        <v>-2.8676120159782312E-2</v>
      </c>
      <c r="V446">
        <v>0.56629860794167597</v>
      </c>
      <c r="W446">
        <v>462.15</v>
      </c>
      <c r="X446">
        <v>472.05</v>
      </c>
      <c r="Y446">
        <v>440.05</v>
      </c>
      <c r="Z446">
        <v>472.95</v>
      </c>
      <c r="AA446">
        <v>425</v>
      </c>
      <c r="AB446">
        <v>535.5</v>
      </c>
      <c r="AC446" s="1">
        <f>(Table2[[#This Row],[Close Price]]/Table2[[#This Row],[Day Low]])-1</f>
        <v>3.2456994482310542E-3</v>
      </c>
      <c r="AD446" s="1">
        <f>(Table2[[#This Row],[Day High]]/Table2[[#This Row],[Close Price]])-1</f>
        <v>1.8117114202523599E-2</v>
      </c>
      <c r="AE446" s="1">
        <f>(Table2[[#This Row],[Close Price]]/Table2[[#This Row],[Current Week Low]])-1</f>
        <v>5.3630269287580967E-2</v>
      </c>
      <c r="AF446" s="1">
        <f>(Table2[[#This Row],[Current Week High]]/Table2[[#This Row],[Close Price]])-1</f>
        <v>2.005823358136527E-2</v>
      </c>
      <c r="AG446" s="1">
        <f>(Table2[[#This Row],[Close Price]]/Table2[[#This Row],[Current Month Low]])-1</f>
        <v>9.0941176470588081E-2</v>
      </c>
      <c r="AH446" s="1">
        <f>(Table2[[#This Row],[Current Month High]]/Table2[[#This Row],[Close Price]])-1</f>
        <v>0.15496603041087043</v>
      </c>
      <c r="AI446">
        <v>37.948883856357099</v>
      </c>
      <c r="AJ446">
        <v>29.656040268456302</v>
      </c>
      <c r="AK446" t="str">
        <f>IF(AND(Table2[[#This Row],[20D EMA]]&gt;Table2[[#This Row],[50D EMA]],Table2[[#This Row],[50D EMA]]&gt;Table2[[#This Row],[200D EMA]]),"Uptrend","Downtrend/NoTrend")</f>
        <v>Downtrend/NoTrend</v>
      </c>
      <c r="AL446">
        <v>-0.08</v>
      </c>
      <c r="AM446" t="s">
        <v>3189</v>
      </c>
      <c r="AN446">
        <v>-7.8</v>
      </c>
      <c r="AO446" t="s">
        <v>3189</v>
      </c>
      <c r="AP446">
        <v>-8.9903573407370003E-3</v>
      </c>
      <c r="AQ446">
        <f>(Table2[[#This Row],[Sharpe Ratio]]-AVERAGE(Table2[Sharpe Ratio]))/_xlfn.STDEV.P(Table2[Sharpe Ratio])</f>
        <v>-0.80269145458548408</v>
      </c>
      <c r="AR4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6">
        <f>_xlfn.RANK.AVG(Table2[[#This Row],[1Y Return vs Nifty Z-Score]],Table2[1Y Return vs Nifty Z-Score])</f>
        <v>393</v>
      </c>
      <c r="AT446">
        <f>_xlfn.RANK.AVG(Table2[[#This Row],[6M Return vs Nifty Z-Score]],Table2[6M Return vs Nifty Z-Score])</f>
        <v>289</v>
      </c>
      <c r="AU446">
        <f>_xlfn.RANK.AVG(Table2[[#This Row],[Sharpe Ratio Z-Score]],Table2[Sharpe Ratio Z-Score])</f>
        <v>582</v>
      </c>
      <c r="AV446">
        <f>(Table2[[#This Row],[Rank 1Y]]+Table2[[#This Row],[Rank 6M]]+Table2[[#This Row],[Rank Sharpe]])/3</f>
        <v>421.33333333333331</v>
      </c>
    </row>
    <row r="447" spans="1:48" x14ac:dyDescent="0.3">
      <c r="A447" t="s">
        <v>718</v>
      </c>
      <c r="B447" t="s">
        <v>719</v>
      </c>
      <c r="C447" t="s">
        <v>3146</v>
      </c>
      <c r="D447" t="s">
        <v>51</v>
      </c>
      <c r="E447">
        <v>24306.913704899998</v>
      </c>
      <c r="F447">
        <v>5313.25</v>
      </c>
      <c r="G447">
        <v>11.362662350114</v>
      </c>
      <c r="H447">
        <f>(Table2[[#This Row],[1Y Return vs Nifty]]-AVERAGE(Table2[1Y Return vs Nifty]))/_xlfn.STDEV.P(Table2[1Y Return vs Nifty])</f>
        <v>-0.12347966093832377</v>
      </c>
      <c r="I447">
        <v>1.4288398741033601</v>
      </c>
      <c r="J447">
        <f>(Table2[[#This Row],[1M Return vs Nifty]]-AVERAGE(Table2[1M Return vs Nifty]))/_xlfn.STDEV.P(Table2[1M Return vs Nifty])</f>
        <v>-0.21245988402973692</v>
      </c>
      <c r="K447">
        <v>8.5024476909952096</v>
      </c>
      <c r="L447">
        <f>(Table2[[#This Row],[6M Return vs Nifty]]-AVERAGE(Table2[6M Return vs Nifty]))/_xlfn.STDEV.P(Table2[6M Return vs Nifty])</f>
        <v>8.9914290375684339E-2</v>
      </c>
      <c r="M447">
        <v>2.46141448866751</v>
      </c>
      <c r="N447">
        <f>(Table2[[#This Row],[1W Return vs Nifty]]-AVERAGE(Table2[1W Return vs Nifty]))/_xlfn.STDEV.P(Table2[1W Return vs Nifty])</f>
        <v>-0.27006716141763432</v>
      </c>
      <c r="O447">
        <v>5283.9</v>
      </c>
      <c r="P447">
        <v>5394.6781319373204</v>
      </c>
      <c r="Q447">
        <v>5089.5679293200701</v>
      </c>
      <c r="R447">
        <v>60.123277833735997</v>
      </c>
      <c r="S447" s="1">
        <f>(Table2[[#This Row],[Close Price]]-Table2[[#This Row],[20D EMA]])/Table2[[#This Row],[20D EMA]]</f>
        <v>5.5546092848086388E-3</v>
      </c>
      <c r="T447" s="1">
        <f>(Table2[[#This Row],[Close Price]]-Table2[[#This Row],[50D EMA]])/Table2[[#This Row],[50D EMA]]</f>
        <v>-1.5094159456011537E-2</v>
      </c>
      <c r="U447" s="1">
        <f>(Table2[[#This Row],[Close Price]]-Table2[[#This Row],[200D EMA]])/Table2[[#This Row],[200D EMA]]</f>
        <v>4.3949127663929659E-2</v>
      </c>
      <c r="V447">
        <v>0.34081264096394798</v>
      </c>
      <c r="W447">
        <v>5281.2</v>
      </c>
      <c r="X447">
        <v>5337</v>
      </c>
      <c r="Y447">
        <v>5208.95</v>
      </c>
      <c r="Z447">
        <v>5448</v>
      </c>
      <c r="AA447">
        <v>5036.6499999999996</v>
      </c>
      <c r="AB447">
        <v>5448</v>
      </c>
      <c r="AC447" s="1">
        <f>(Table2[[#This Row],[Close Price]]/Table2[[#This Row],[Day Low]])-1</f>
        <v>6.0686965083693867E-3</v>
      </c>
      <c r="AD447" s="1">
        <f>(Table2[[#This Row],[Day High]]/Table2[[#This Row],[Close Price]])-1</f>
        <v>4.469957182515305E-3</v>
      </c>
      <c r="AE447" s="1">
        <f>(Table2[[#This Row],[Close Price]]/Table2[[#This Row],[Current Week Low]])-1</f>
        <v>2.0023229249656938E-2</v>
      </c>
      <c r="AF447" s="1">
        <f>(Table2[[#This Row],[Current Week High]]/Table2[[#This Row],[Close Price]])-1</f>
        <v>2.536112548816627E-2</v>
      </c>
      <c r="AG447" s="1">
        <f>(Table2[[#This Row],[Close Price]]/Table2[[#This Row],[Current Month Low]])-1</f>
        <v>5.4917455054450892E-2</v>
      </c>
      <c r="AH447" s="1">
        <f>(Table2[[#This Row],[Current Month High]]/Table2[[#This Row],[Close Price]])-1</f>
        <v>2.536112548816627E-2</v>
      </c>
      <c r="AI447">
        <v>21.416270644144301</v>
      </c>
      <c r="AJ447">
        <v>34.5126582278481</v>
      </c>
      <c r="AK447" t="str">
        <f>IF(AND(Table2[[#This Row],[20D EMA]]&gt;Table2[[#This Row],[50D EMA]],Table2[[#This Row],[50D EMA]]&gt;Table2[[#This Row],[200D EMA]]),"Uptrend","Downtrend/NoTrend")</f>
        <v>Downtrend/NoTrend</v>
      </c>
      <c r="AL447">
        <v>-0.09</v>
      </c>
      <c r="AM447" t="s">
        <v>3189</v>
      </c>
      <c r="AN447">
        <v>2.11</v>
      </c>
      <c r="AO447" t="s">
        <v>3188</v>
      </c>
      <c r="AP447">
        <v>-4.3504119717266997E-2</v>
      </c>
      <c r="AQ447">
        <f>(Table2[[#This Row],[Sharpe Ratio]]-AVERAGE(Table2[Sharpe Ratio]))/_xlfn.STDEV.P(Table2[Sharpe Ratio])</f>
        <v>-1.2030428848175097</v>
      </c>
      <c r="AR4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7">
        <f>_xlfn.RANK.AVG(Table2[[#This Row],[1Y Return vs Nifty Z-Score]],Table2[1Y Return vs Nifty Z-Score])</f>
        <v>343</v>
      </c>
      <c r="AT447">
        <f>_xlfn.RANK.AVG(Table2[[#This Row],[6M Return vs Nifty Z-Score]],Table2[6M Return vs Nifty Z-Score])</f>
        <v>265</v>
      </c>
      <c r="AU447">
        <f>_xlfn.RANK.AVG(Table2[[#This Row],[Sharpe Ratio Z-Score]],Table2[Sharpe Ratio Z-Score])</f>
        <v>657</v>
      </c>
      <c r="AV447">
        <f>(Table2[[#This Row],[Rank 1Y]]+Table2[[#This Row],[Rank 6M]]+Table2[[#This Row],[Rank Sharpe]])/3</f>
        <v>421.66666666666669</v>
      </c>
    </row>
    <row r="448" spans="1:48" x14ac:dyDescent="0.3">
      <c r="A448" t="s">
        <v>1874</v>
      </c>
      <c r="B448" t="s">
        <v>1875</v>
      </c>
      <c r="C448" t="s">
        <v>3156</v>
      </c>
      <c r="D448" t="s">
        <v>493</v>
      </c>
      <c r="E448">
        <v>4033.0431680000002</v>
      </c>
      <c r="F448">
        <v>352</v>
      </c>
      <c r="G448">
        <v>-24.655063582761699</v>
      </c>
      <c r="H448">
        <f>(Table2[[#This Row],[1Y Return vs Nifty]]-AVERAGE(Table2[1Y Return vs Nifty]))/_xlfn.STDEV.P(Table2[1Y Return vs Nifty])</f>
        <v>-0.82088044666060866</v>
      </c>
      <c r="I448">
        <v>-3.2402063348734398</v>
      </c>
      <c r="J448">
        <f>(Table2[[#This Row],[1M Return vs Nifty]]-AVERAGE(Table2[1M Return vs Nifty]))/_xlfn.STDEV.P(Table2[1M Return vs Nifty])</f>
        <v>-0.67240275681606598</v>
      </c>
      <c r="K448">
        <v>-9.0134341621201397</v>
      </c>
      <c r="L448">
        <f>(Table2[[#This Row],[6M Return vs Nifty]]-AVERAGE(Table2[6M Return vs Nifty]))/_xlfn.STDEV.P(Table2[6M Return vs Nifty])</f>
        <v>-0.48254984644712146</v>
      </c>
      <c r="M448">
        <v>7.2397737824721196</v>
      </c>
      <c r="N448">
        <f>(Table2[[#This Row],[1W Return vs Nifty]]-AVERAGE(Table2[1W Return vs Nifty]))/_xlfn.STDEV.P(Table2[1W Return vs Nifty])</f>
        <v>0.65340390671600534</v>
      </c>
      <c r="O448">
        <v>354.24</v>
      </c>
      <c r="P448">
        <v>367.89735338660802</v>
      </c>
      <c r="Q448">
        <v>367.15765934910399</v>
      </c>
      <c r="R448">
        <v>53.085739447749702</v>
      </c>
      <c r="S448" s="1">
        <f>(Table2[[#This Row],[Close Price]]-Table2[[#This Row],[20D EMA]])/Table2[[#This Row],[20D EMA]]</f>
        <v>-6.3233965672990318E-3</v>
      </c>
      <c r="T448" s="1">
        <f>(Table2[[#This Row],[Close Price]]-Table2[[#This Row],[50D EMA]])/Table2[[#This Row],[50D EMA]]</f>
        <v>-4.3211382849775902E-2</v>
      </c>
      <c r="U448" s="1">
        <f>(Table2[[#This Row],[Close Price]]-Table2[[#This Row],[200D EMA]])/Table2[[#This Row],[200D EMA]]</f>
        <v>-4.1283789029419808E-2</v>
      </c>
      <c r="V448">
        <v>0.401707777398362</v>
      </c>
      <c r="W448">
        <v>346.1</v>
      </c>
      <c r="X448">
        <v>354</v>
      </c>
      <c r="Y448">
        <v>334.6</v>
      </c>
      <c r="Z448">
        <v>356.9</v>
      </c>
      <c r="AA448">
        <v>321.35000000000002</v>
      </c>
      <c r="AB448">
        <v>383.9</v>
      </c>
      <c r="AC448" s="1">
        <f>(Table2[[#This Row],[Close Price]]/Table2[[#This Row],[Day Low]])-1</f>
        <v>1.7047096214966695E-2</v>
      </c>
      <c r="AD448" s="1">
        <f>(Table2[[#This Row],[Day High]]/Table2[[#This Row],[Close Price]])-1</f>
        <v>5.6818181818181213E-3</v>
      </c>
      <c r="AE448" s="1">
        <f>(Table2[[#This Row],[Close Price]]/Table2[[#This Row],[Current Week Low]])-1</f>
        <v>5.2002390914524632E-2</v>
      </c>
      <c r="AF448" s="1">
        <f>(Table2[[#This Row],[Current Week High]]/Table2[[#This Row],[Close Price]])-1</f>
        <v>1.3920454545454541E-2</v>
      </c>
      <c r="AG448" s="1">
        <f>(Table2[[#This Row],[Close Price]]/Table2[[#This Row],[Current Month Low]])-1</f>
        <v>9.5378870390539827E-2</v>
      </c>
      <c r="AH448" s="1">
        <f>(Table2[[#This Row],[Current Month High]]/Table2[[#This Row],[Close Price]])-1</f>
        <v>9.0624999999999956E-2</v>
      </c>
      <c r="AI448">
        <v>30.355113636363601</v>
      </c>
      <c r="AJ448">
        <v>15.865701119157301</v>
      </c>
      <c r="AK448" t="str">
        <f>IF(AND(Table2[[#This Row],[20D EMA]]&gt;Table2[[#This Row],[50D EMA]],Table2[[#This Row],[50D EMA]]&gt;Table2[[#This Row],[200D EMA]]),"Uptrend","Downtrend/NoTrend")</f>
        <v>Downtrend/NoTrend</v>
      </c>
      <c r="AL448">
        <v>0.02</v>
      </c>
      <c r="AM448" t="s">
        <v>3188</v>
      </c>
      <c r="AN448">
        <v>-4.8600000000000003</v>
      </c>
      <c r="AO448" t="s">
        <v>3189</v>
      </c>
      <c r="AP448">
        <v>0.118967879423756</v>
      </c>
      <c r="AQ448">
        <f>(Table2[[#This Row],[Sharpe Ratio]]-AVERAGE(Table2[Sharpe Ratio]))/_xlfn.STDEV.P(Table2[Sharpe Ratio])</f>
        <v>0.68159364130626698</v>
      </c>
      <c r="AR4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8">
        <f>_xlfn.RANK.AVG(Table2[[#This Row],[1Y Return vs Nifty Z-Score]],Table2[1Y Return vs Nifty Z-Score])</f>
        <v>605</v>
      </c>
      <c r="AT448">
        <f>_xlfn.RANK.AVG(Table2[[#This Row],[6M Return vs Nifty Z-Score]],Table2[6M Return vs Nifty Z-Score])</f>
        <v>487</v>
      </c>
      <c r="AU448">
        <f>_xlfn.RANK.AVG(Table2[[#This Row],[Sharpe Ratio Z-Score]],Table2[Sharpe Ratio Z-Score])</f>
        <v>174</v>
      </c>
      <c r="AV448">
        <f>(Table2[[#This Row],[Rank 1Y]]+Table2[[#This Row],[Rank 6M]]+Table2[[#This Row],[Rank Sharpe]])/3</f>
        <v>422</v>
      </c>
    </row>
    <row r="449" spans="1:48" x14ac:dyDescent="0.3">
      <c r="A449" t="s">
        <v>1173</v>
      </c>
      <c r="B449" t="s">
        <v>1174</v>
      </c>
      <c r="C449" t="s">
        <v>3147</v>
      </c>
      <c r="D449" t="s">
        <v>426</v>
      </c>
      <c r="E449">
        <v>10467.565031399999</v>
      </c>
      <c r="F449">
        <v>382</v>
      </c>
      <c r="G449">
        <v>-10.8728148641828</v>
      </c>
      <c r="H449">
        <f>(Table2[[#This Row],[1Y Return vs Nifty]]-AVERAGE(Table2[1Y Return vs Nifty]))/_xlfn.STDEV.P(Table2[1Y Return vs Nifty])</f>
        <v>-0.55401876018795948</v>
      </c>
      <c r="I449">
        <v>0.62265945091578301</v>
      </c>
      <c r="J449">
        <f>(Table2[[#This Row],[1M Return vs Nifty]]-AVERAGE(Table2[1M Return vs Nifty]))/_xlfn.STDEV.P(Table2[1M Return vs Nifty])</f>
        <v>-0.29187587676763088</v>
      </c>
      <c r="K449">
        <v>-14.3018999840537</v>
      </c>
      <c r="L449">
        <f>(Table2[[#This Row],[6M Return vs Nifty]]-AVERAGE(Table2[6M Return vs Nifty]))/_xlfn.STDEV.P(Table2[6M Return vs Nifty])</f>
        <v>-0.65539053167540451</v>
      </c>
      <c r="M449">
        <v>2.8310318775891501</v>
      </c>
      <c r="N449">
        <f>(Table2[[#This Row],[1W Return vs Nifty]]-AVERAGE(Table2[1W Return vs Nifty]))/_xlfn.STDEV.P(Table2[1W Return vs Nifty])</f>
        <v>-0.19863449092113414</v>
      </c>
      <c r="O449">
        <v>377.74</v>
      </c>
      <c r="P449">
        <v>391.25065367686102</v>
      </c>
      <c r="Q449">
        <v>398.09980304876001</v>
      </c>
      <c r="R449">
        <v>60.0908845341702</v>
      </c>
      <c r="S449" s="1">
        <f>(Table2[[#This Row],[Close Price]]-Table2[[#This Row],[20D EMA]])/Table2[[#This Row],[20D EMA]]</f>
        <v>1.1277598348070076E-2</v>
      </c>
      <c r="T449" s="1">
        <f>(Table2[[#This Row],[Close Price]]-Table2[[#This Row],[50D EMA]])/Table2[[#This Row],[50D EMA]]</f>
        <v>-2.3643803760903758E-2</v>
      </c>
      <c r="U449" s="1">
        <f>(Table2[[#This Row],[Close Price]]-Table2[[#This Row],[200D EMA]])/Table2[[#This Row],[200D EMA]]</f>
        <v>-4.0441625254429167E-2</v>
      </c>
      <c r="V449">
        <v>0.63626884912272297</v>
      </c>
      <c r="W449">
        <v>374.55</v>
      </c>
      <c r="X449">
        <v>382.9</v>
      </c>
      <c r="Y449">
        <v>363.5</v>
      </c>
      <c r="Z449">
        <v>384.05</v>
      </c>
      <c r="AA449">
        <v>355.15</v>
      </c>
      <c r="AB449">
        <v>401.5</v>
      </c>
      <c r="AC449" s="1">
        <f>(Table2[[#This Row],[Close Price]]/Table2[[#This Row],[Day Low]])-1</f>
        <v>1.9890535309037505E-2</v>
      </c>
      <c r="AD449" s="1">
        <f>(Table2[[#This Row],[Day High]]/Table2[[#This Row],[Close Price]])-1</f>
        <v>2.3560209424082768E-3</v>
      </c>
      <c r="AE449" s="1">
        <f>(Table2[[#This Row],[Close Price]]/Table2[[#This Row],[Current Week Low]])-1</f>
        <v>5.0894085281980805E-2</v>
      </c>
      <c r="AF449" s="1">
        <f>(Table2[[#This Row],[Current Week High]]/Table2[[#This Row],[Close Price]])-1</f>
        <v>5.3664921465967907E-3</v>
      </c>
      <c r="AG449" s="1">
        <f>(Table2[[#This Row],[Close Price]]/Table2[[#This Row],[Current Month Low]])-1</f>
        <v>7.5601858369702901E-2</v>
      </c>
      <c r="AH449" s="1">
        <f>(Table2[[#This Row],[Current Month High]]/Table2[[#This Row],[Close Price]])-1</f>
        <v>5.1047120418848069E-2</v>
      </c>
      <c r="AI449">
        <v>45.013089005235599</v>
      </c>
      <c r="AJ449">
        <v>13.4709639091044</v>
      </c>
      <c r="AK449" t="str">
        <f>IF(AND(Table2[[#This Row],[20D EMA]]&gt;Table2[[#This Row],[50D EMA]],Table2[[#This Row],[50D EMA]]&gt;Table2[[#This Row],[200D EMA]]),"Uptrend","Downtrend/NoTrend")</f>
        <v>Downtrend/NoTrend</v>
      </c>
      <c r="AL449">
        <v>-0.02</v>
      </c>
      <c r="AM449" t="s">
        <v>3189</v>
      </c>
      <c r="AN449">
        <v>1.79</v>
      </c>
      <c r="AO449" t="s">
        <v>3188</v>
      </c>
      <c r="AP449">
        <v>0.10944867998718601</v>
      </c>
      <c r="AQ449">
        <f>(Table2[[#This Row],[Sharpe Ratio]]-AVERAGE(Table2[Sharpe Ratio]))/_xlfn.STDEV.P(Table2[Sharpe Ratio])</f>
        <v>0.57117319315233706</v>
      </c>
      <c r="AR4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9">
        <f>_xlfn.RANK.AVG(Table2[[#This Row],[1Y Return vs Nifty Z-Score]],Table2[1Y Return vs Nifty Z-Score])</f>
        <v>505</v>
      </c>
      <c r="AT449">
        <f>_xlfn.RANK.AVG(Table2[[#This Row],[6M Return vs Nifty Z-Score]],Table2[6M Return vs Nifty Z-Score])</f>
        <v>557</v>
      </c>
      <c r="AU449">
        <f>_xlfn.RANK.AVG(Table2[[#This Row],[Sharpe Ratio Z-Score]],Table2[Sharpe Ratio Z-Score])</f>
        <v>205</v>
      </c>
      <c r="AV449">
        <f>(Table2[[#This Row],[Rank 1Y]]+Table2[[#This Row],[Rank 6M]]+Table2[[#This Row],[Rank Sharpe]])/3</f>
        <v>422.33333333333331</v>
      </c>
    </row>
    <row r="450" spans="1:48" x14ac:dyDescent="0.3">
      <c r="A450" t="s">
        <v>2151</v>
      </c>
      <c r="B450" t="s">
        <v>2152</v>
      </c>
      <c r="C450" t="s">
        <v>3144</v>
      </c>
      <c r="D450" t="s">
        <v>538</v>
      </c>
      <c r="E450">
        <v>2826.4441050999999</v>
      </c>
      <c r="F450">
        <v>388.85</v>
      </c>
      <c r="G450">
        <v>-4.0133589993492</v>
      </c>
      <c r="H450">
        <f>(Table2[[#This Row],[1Y Return vs Nifty]]-AVERAGE(Table2[1Y Return vs Nifty]))/_xlfn.STDEV.P(Table2[1Y Return vs Nifty])</f>
        <v>-0.42120110482910705</v>
      </c>
      <c r="I450">
        <v>0.71640072418974599</v>
      </c>
      <c r="J450">
        <f>(Table2[[#This Row],[1M Return vs Nifty]]-AVERAGE(Table2[1M Return vs Nifty]))/_xlfn.STDEV.P(Table2[1M Return vs Nifty])</f>
        <v>-0.2826415216984135</v>
      </c>
      <c r="K450">
        <v>10.700151463839401</v>
      </c>
      <c r="L450">
        <f>(Table2[[#This Row],[6M Return vs Nifty]]-AVERAGE(Table2[6M Return vs Nifty]))/_xlfn.STDEV.P(Table2[6M Return vs Nifty])</f>
        <v>0.16174091057463871</v>
      </c>
      <c r="M450">
        <v>2.3252691968510102</v>
      </c>
      <c r="N450">
        <f>(Table2[[#This Row],[1W Return vs Nifty]]-AVERAGE(Table2[1W Return vs Nifty]))/_xlfn.STDEV.P(Table2[1W Return vs Nifty])</f>
        <v>-0.29637875297546457</v>
      </c>
      <c r="O450">
        <v>387.55</v>
      </c>
      <c r="P450">
        <v>403.59052608192002</v>
      </c>
      <c r="Q450">
        <v>392.81554326397702</v>
      </c>
      <c r="R450">
        <v>55.353446824074098</v>
      </c>
      <c r="S450" s="1">
        <f>(Table2[[#This Row],[Close Price]]-Table2[[#This Row],[20D EMA]])/Table2[[#This Row],[20D EMA]]</f>
        <v>3.3544058831118857E-3</v>
      </c>
      <c r="T450" s="1">
        <f>(Table2[[#This Row],[Close Price]]-Table2[[#This Row],[50D EMA]])/Table2[[#This Row],[50D EMA]]</f>
        <v>-3.6523469034374687E-2</v>
      </c>
      <c r="U450" s="1">
        <f>(Table2[[#This Row],[Close Price]]-Table2[[#This Row],[200D EMA]])/Table2[[#This Row],[200D EMA]]</f>
        <v>-1.0095179103725286E-2</v>
      </c>
      <c r="V450">
        <v>0.42514774501458602</v>
      </c>
      <c r="W450">
        <v>385.5</v>
      </c>
      <c r="X450">
        <v>391.35</v>
      </c>
      <c r="Y450">
        <v>376.35</v>
      </c>
      <c r="Z450">
        <v>397</v>
      </c>
      <c r="AA450">
        <v>358</v>
      </c>
      <c r="AB450">
        <v>408.9</v>
      </c>
      <c r="AC450" s="1">
        <f>(Table2[[#This Row],[Close Price]]/Table2[[#This Row],[Day Low]])-1</f>
        <v>8.6900129701685813E-3</v>
      </c>
      <c r="AD450" s="1">
        <f>(Table2[[#This Row],[Day High]]/Table2[[#This Row],[Close Price]])-1</f>
        <v>6.4292143500064292E-3</v>
      </c>
      <c r="AE450" s="1">
        <f>(Table2[[#This Row],[Close Price]]/Table2[[#This Row],[Current Week Low]])-1</f>
        <v>3.3213763783711991E-2</v>
      </c>
      <c r="AF450" s="1">
        <f>(Table2[[#This Row],[Current Week High]]/Table2[[#This Row],[Close Price]])-1</f>
        <v>2.0959238781020906E-2</v>
      </c>
      <c r="AG450" s="1">
        <f>(Table2[[#This Row],[Close Price]]/Table2[[#This Row],[Current Month Low]])-1</f>
        <v>8.6173184357541954E-2</v>
      </c>
      <c r="AH450" s="1">
        <f>(Table2[[#This Row],[Current Month High]]/Table2[[#This Row],[Close Price]])-1</f>
        <v>5.1562299087051455E-2</v>
      </c>
      <c r="AI450">
        <v>29.870129870129801</v>
      </c>
      <c r="AJ450">
        <v>31.791221826809</v>
      </c>
      <c r="AK450" t="str">
        <f>IF(AND(Table2[[#This Row],[20D EMA]]&gt;Table2[[#This Row],[50D EMA]],Table2[[#This Row],[50D EMA]]&gt;Table2[[#This Row],[200D EMA]]),"Uptrend","Downtrend/NoTrend")</f>
        <v>Downtrend/NoTrend</v>
      </c>
      <c r="AL450">
        <v>-0.06</v>
      </c>
      <c r="AM450" t="s">
        <v>3189</v>
      </c>
      <c r="AN450">
        <v>-0.42</v>
      </c>
      <c r="AO450" t="s">
        <v>3189</v>
      </c>
      <c r="AP450">
        <v>-1.027726592661E-3</v>
      </c>
      <c r="AQ450">
        <f>(Table2[[#This Row],[Sharpe Ratio]]-AVERAGE(Table2[Sharpe Ratio]))/_xlfn.STDEV.P(Table2[Sharpe Ratio])</f>
        <v>-0.71032683279711795</v>
      </c>
      <c r="AR4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0">
        <f>_xlfn.RANK.AVG(Table2[[#This Row],[1Y Return vs Nifty Z-Score]],Table2[1Y Return vs Nifty Z-Score])</f>
        <v>458</v>
      </c>
      <c r="AT450">
        <f>_xlfn.RANK.AVG(Table2[[#This Row],[6M Return vs Nifty Z-Score]],Table2[6M Return vs Nifty Z-Score])</f>
        <v>245</v>
      </c>
      <c r="AU450">
        <f>_xlfn.RANK.AVG(Table2[[#This Row],[Sharpe Ratio Z-Score]],Table2[Sharpe Ratio Z-Score])</f>
        <v>564</v>
      </c>
      <c r="AV450">
        <f>(Table2[[#This Row],[Rank 1Y]]+Table2[[#This Row],[Rank 6M]]+Table2[[#This Row],[Rank Sharpe]])/3</f>
        <v>422.33333333333331</v>
      </c>
    </row>
    <row r="451" spans="1:48" x14ac:dyDescent="0.3">
      <c r="A451" t="s">
        <v>852</v>
      </c>
      <c r="B451" t="s">
        <v>853</v>
      </c>
      <c r="C451" t="s">
        <v>3158</v>
      </c>
      <c r="D451" t="s">
        <v>169</v>
      </c>
      <c r="E451">
        <v>17858.6904774</v>
      </c>
      <c r="F451">
        <v>1153.5</v>
      </c>
      <c r="G451">
        <v>-3.27837470998998</v>
      </c>
      <c r="H451">
        <f>(Table2[[#This Row],[1Y Return vs Nifty]]-AVERAGE(Table2[1Y Return vs Nifty]))/_xlfn.STDEV.P(Table2[1Y Return vs Nifty])</f>
        <v>-0.40696981710572544</v>
      </c>
      <c r="I451">
        <v>12.4690327088215</v>
      </c>
      <c r="J451">
        <f>(Table2[[#This Row],[1M Return vs Nifty]]-AVERAGE(Table2[1M Return vs Nifty]))/_xlfn.STDEV.P(Table2[1M Return vs Nifty])</f>
        <v>0.87509799851006698</v>
      </c>
      <c r="K451">
        <v>10.943210076735999</v>
      </c>
      <c r="L451">
        <f>(Table2[[#This Row],[6M Return vs Nifty]]-AVERAGE(Table2[6M Return vs Nifty]))/_xlfn.STDEV.P(Table2[6M Return vs Nifty])</f>
        <v>0.1696846921207818</v>
      </c>
      <c r="M451">
        <v>-14.5958422037669</v>
      </c>
      <c r="N451">
        <f>(Table2[[#This Row],[1W Return vs Nifty]]-AVERAGE(Table2[1W Return vs Nifty]))/_xlfn.STDEV.P(Table2[1W Return vs Nifty])</f>
        <v>-3.5665716912497065</v>
      </c>
      <c r="O451" t="e">
        <v>#N/A</v>
      </c>
      <c r="P451">
        <v>1133.9780423740499</v>
      </c>
      <c r="Q451">
        <v>1053.8808131999899</v>
      </c>
      <c r="R451">
        <v>42.562983437431001</v>
      </c>
      <c r="S451" s="1" t="e">
        <f>(Table2[[#This Row],[Close Price]]-Table2[[#This Row],[20D EMA]])/Table2[[#This Row],[20D EMA]]</f>
        <v>#N/A</v>
      </c>
      <c r="T451" s="1">
        <f>(Table2[[#This Row],[Close Price]]-Table2[[#This Row],[50D EMA]])/Table2[[#This Row],[50D EMA]]</f>
        <v>1.7215463524390417E-2</v>
      </c>
      <c r="U451" s="1">
        <f>(Table2[[#This Row],[Close Price]]-Table2[[#This Row],[200D EMA]])/Table2[[#This Row],[200D EMA]]</f>
        <v>9.4526046543657705E-2</v>
      </c>
      <c r="V451">
        <v>1.8494642721990999</v>
      </c>
      <c r="W451" t="e">
        <v>#N/A</v>
      </c>
      <c r="X451" t="e">
        <v>#N/A</v>
      </c>
      <c r="Y451" t="e">
        <v>#N/A</v>
      </c>
      <c r="Z451" t="e">
        <v>#N/A</v>
      </c>
      <c r="AA451" t="e">
        <v>#N/A</v>
      </c>
      <c r="AB451" t="e">
        <v>#N/A</v>
      </c>
      <c r="AC451" s="1" t="e">
        <f>(Table2[[#This Row],[Close Price]]/Table2[[#This Row],[Day Low]])-1</f>
        <v>#N/A</v>
      </c>
      <c r="AD451" s="1" t="e">
        <f>(Table2[[#This Row],[Day High]]/Table2[[#This Row],[Close Price]])-1</f>
        <v>#N/A</v>
      </c>
      <c r="AE451" s="1" t="e">
        <f>(Table2[[#This Row],[Close Price]]/Table2[[#This Row],[Current Week Low]])-1</f>
        <v>#N/A</v>
      </c>
      <c r="AF451" s="1" t="e">
        <f>(Table2[[#This Row],[Current Week High]]/Table2[[#This Row],[Close Price]])-1</f>
        <v>#N/A</v>
      </c>
      <c r="AG451" s="1" t="e">
        <f>(Table2[[#This Row],[Close Price]]/Table2[[#This Row],[Current Month Low]])-1</f>
        <v>#N/A</v>
      </c>
      <c r="AH451" s="1" t="e">
        <f>(Table2[[#This Row],[Current Month High]]/Table2[[#This Row],[Close Price]])-1</f>
        <v>#N/A</v>
      </c>
      <c r="AI451">
        <v>18.864325964455901</v>
      </c>
      <c r="AJ451">
        <v>38.575204228736098</v>
      </c>
      <c r="AK451" t="e">
        <f>IF(AND(Table2[[#This Row],[20D EMA]]&gt;Table2[[#This Row],[50D EMA]],Table2[[#This Row],[50D EMA]]&gt;Table2[[#This Row],[200D EMA]]),"Uptrend","Downtrend/NoTrend")</f>
        <v>#N/A</v>
      </c>
      <c r="AL451" t="e">
        <v>#N/A</v>
      </c>
      <c r="AM451" t="e">
        <v>#N/A</v>
      </c>
      <c r="AN451" t="e">
        <v>#N/A</v>
      </c>
      <c r="AO451" t="e">
        <v>#N/A</v>
      </c>
      <c r="AP451">
        <v>-8.2213712118830006E-3</v>
      </c>
      <c r="AQ451">
        <f>(Table2[[#This Row],[Sharpe Ratio]]-AVERAGE(Table2[Sharpe Ratio]))/_xlfn.STDEV.P(Table2[Sharpe Ratio])</f>
        <v>-0.79377139848853862</v>
      </c>
      <c r="AR451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451">
        <f>_xlfn.RANK.AVG(Table2[[#This Row],[1Y Return vs Nifty Z-Score]],Table2[1Y Return vs Nifty Z-Score])</f>
        <v>453</v>
      </c>
      <c r="AT451">
        <f>_xlfn.RANK.AVG(Table2[[#This Row],[6M Return vs Nifty Z-Score]],Table2[6M Return vs Nifty Z-Score])</f>
        <v>239</v>
      </c>
      <c r="AU451">
        <f>_xlfn.RANK.AVG(Table2[[#This Row],[Sharpe Ratio Z-Score]],Table2[Sharpe Ratio Z-Score])</f>
        <v>578</v>
      </c>
      <c r="AV451">
        <f>(Table2[[#This Row],[Rank 1Y]]+Table2[[#This Row],[Rank 6M]]+Table2[[#This Row],[Rank Sharpe]])/3</f>
        <v>423.33333333333331</v>
      </c>
    </row>
    <row r="452" spans="1:48" x14ac:dyDescent="0.3">
      <c r="A452" t="s">
        <v>948</v>
      </c>
      <c r="B452" t="s">
        <v>949</v>
      </c>
      <c r="C452" t="s">
        <v>3145</v>
      </c>
      <c r="D452" t="s">
        <v>46</v>
      </c>
      <c r="E452">
        <v>15823.628074800001</v>
      </c>
      <c r="F452">
        <v>1636</v>
      </c>
      <c r="G452">
        <v>34.265881858147701</v>
      </c>
      <c r="H452">
        <f>(Table2[[#This Row],[1Y Return vs Nifty]]-AVERAGE(Table2[1Y Return vs Nifty]))/_xlfn.STDEV.P(Table2[1Y Return vs Nifty])</f>
        <v>0.31998873876687056</v>
      </c>
      <c r="I452">
        <v>6.3429967867961299</v>
      </c>
      <c r="J452">
        <f>(Table2[[#This Row],[1M Return vs Nifty]]-AVERAGE(Table2[1M Return vs Nifty]))/_xlfn.STDEV.P(Table2[1M Return vs Nifty])</f>
        <v>0.27162858855833577</v>
      </c>
      <c r="K452">
        <v>-4.0782306510851898</v>
      </c>
      <c r="L452">
        <f>(Table2[[#This Row],[6M Return vs Nifty]]-AVERAGE(Table2[6M Return vs Nifty]))/_xlfn.STDEV.P(Table2[6M Return vs Nifty])</f>
        <v>-0.32125468348123221</v>
      </c>
      <c r="M452">
        <v>3.8514051955106301</v>
      </c>
      <c r="N452">
        <f>(Table2[[#This Row],[1W Return vs Nifty]]-AVERAGE(Table2[1W Return vs Nifty]))/_xlfn.STDEV.P(Table2[1W Return vs Nifty])</f>
        <v>-1.4360008415504164E-3</v>
      </c>
      <c r="O452">
        <v>1594.86</v>
      </c>
      <c r="P452">
        <v>1602.4810231358199</v>
      </c>
      <c r="Q452">
        <v>1528.58119716379</v>
      </c>
      <c r="R452">
        <v>68.270668544530196</v>
      </c>
      <c r="S452" s="1">
        <f>(Table2[[#This Row],[Close Price]]-Table2[[#This Row],[20D EMA]])/Table2[[#This Row],[20D EMA]]</f>
        <v>2.5795367618474414E-2</v>
      </c>
      <c r="T452" s="1">
        <f>(Table2[[#This Row],[Close Price]]-Table2[[#This Row],[50D EMA]])/Table2[[#This Row],[50D EMA]]</f>
        <v>2.0916925929386914E-2</v>
      </c>
      <c r="U452" s="1">
        <f>(Table2[[#This Row],[Close Price]]-Table2[[#This Row],[200D EMA]])/Table2[[#This Row],[200D EMA]]</f>
        <v>7.0273534069057328E-2</v>
      </c>
      <c r="V452">
        <v>0.47442019385839901</v>
      </c>
      <c r="W452">
        <v>1600.15</v>
      </c>
      <c r="X452">
        <v>1642.5</v>
      </c>
      <c r="Y452">
        <v>1567.8</v>
      </c>
      <c r="Z452">
        <v>1643.95</v>
      </c>
      <c r="AA452">
        <v>1523.05</v>
      </c>
      <c r="AB452">
        <v>1671.45</v>
      </c>
      <c r="AC452" s="1">
        <f>(Table2[[#This Row],[Close Price]]/Table2[[#This Row],[Day Low]])-1</f>
        <v>2.2404149610973922E-2</v>
      </c>
      <c r="AD452" s="1">
        <f>(Table2[[#This Row],[Day High]]/Table2[[#This Row],[Close Price]])-1</f>
        <v>3.9731051344742419E-3</v>
      </c>
      <c r="AE452" s="1">
        <f>(Table2[[#This Row],[Close Price]]/Table2[[#This Row],[Current Week Low]])-1</f>
        <v>4.3500446485521094E-2</v>
      </c>
      <c r="AF452" s="1">
        <f>(Table2[[#This Row],[Current Week High]]/Table2[[#This Row],[Close Price]])-1</f>
        <v>4.8594132029340376E-3</v>
      </c>
      <c r="AG452" s="1">
        <f>(Table2[[#This Row],[Close Price]]/Table2[[#This Row],[Current Month Low]])-1</f>
        <v>7.4160401825284827E-2</v>
      </c>
      <c r="AH452" s="1">
        <f>(Table2[[#This Row],[Current Month High]]/Table2[[#This Row],[Close Price]])-1</f>
        <v>2.1668704156479146E-2</v>
      </c>
      <c r="AI452">
        <v>13.6919315403422</v>
      </c>
      <c r="AJ452">
        <v>59.617542319137499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0.05</v>
      </c>
      <c r="AM452" t="s">
        <v>3188</v>
      </c>
      <c r="AN452">
        <v>-0.31</v>
      </c>
      <c r="AO452" t="s">
        <v>3189</v>
      </c>
      <c r="AP452">
        <v>-3.9292778517244997E-2</v>
      </c>
      <c r="AQ452">
        <f>(Table2[[#This Row],[Sharpe Ratio]]-AVERAGE(Table2[Sharpe Ratio]))/_xlfn.STDEV.P(Table2[Sharpe Ratio])</f>
        <v>-1.1541923290817957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208</v>
      </c>
      <c r="AT452">
        <f>_xlfn.RANK.AVG(Table2[[#This Row],[6M Return vs Nifty Z-Score]],Table2[6M Return vs Nifty Z-Score])</f>
        <v>414</v>
      </c>
      <c r="AU452">
        <f>_xlfn.RANK.AVG(Table2[[#This Row],[Sharpe Ratio Z-Score]],Table2[Sharpe Ratio Z-Score])</f>
        <v>648</v>
      </c>
      <c r="AV452">
        <f>(Table2[[#This Row],[Rank 1Y]]+Table2[[#This Row],[Rank 6M]]+Table2[[#This Row],[Rank Sharpe]])/3</f>
        <v>423.33333333333331</v>
      </c>
    </row>
    <row r="453" spans="1:48" x14ac:dyDescent="0.3">
      <c r="A453" t="s">
        <v>394</v>
      </c>
      <c r="B453" t="s">
        <v>395</v>
      </c>
      <c r="C453" t="s">
        <v>3156</v>
      </c>
      <c r="D453" t="s">
        <v>266</v>
      </c>
      <c r="E453">
        <v>59023.078632725003</v>
      </c>
      <c r="F453">
        <v>6920.75</v>
      </c>
      <c r="G453">
        <v>1.8074365639732499</v>
      </c>
      <c r="H453">
        <f>(Table2[[#This Row],[1Y Return vs Nifty]]-AVERAGE(Table2[1Y Return vs Nifty]))/_xlfn.STDEV.P(Table2[1Y Return vs Nifty])</f>
        <v>-0.30849472778144993</v>
      </c>
      <c r="I453">
        <v>-7.5943631154422704</v>
      </c>
      <c r="J453">
        <f>(Table2[[#This Row],[1M Return vs Nifty]]-AVERAGE(Table2[1M Return vs Nifty]))/_xlfn.STDEV.P(Table2[1M Return vs Nifty])</f>
        <v>-1.1013262004021547</v>
      </c>
      <c r="K453">
        <v>-23.6736265299755</v>
      </c>
      <c r="L453">
        <f>(Table2[[#This Row],[6M Return vs Nifty]]-AVERAGE(Table2[6M Return vs Nifty]))/_xlfn.STDEV.P(Table2[6M Return vs Nifty])</f>
        <v>-0.96168269513255256</v>
      </c>
      <c r="M453">
        <v>7.06945260231858</v>
      </c>
      <c r="N453">
        <f>(Table2[[#This Row],[1W Return vs Nifty]]-AVERAGE(Table2[1W Return vs Nifty]))/_xlfn.STDEV.P(Table2[1W Return vs Nifty])</f>
        <v>0.62048744470652406</v>
      </c>
      <c r="O453">
        <v>7076.56</v>
      </c>
      <c r="P453">
        <v>7469.7090633693697</v>
      </c>
      <c r="Q453">
        <v>7396.4764977234299</v>
      </c>
      <c r="R453">
        <v>48.569078615355799</v>
      </c>
      <c r="S453" s="1">
        <f>(Table2[[#This Row],[Close Price]]-Table2[[#This Row],[20D EMA]])/Table2[[#This Row],[20D EMA]]</f>
        <v>-2.2017760041602191E-2</v>
      </c>
      <c r="T453" s="1">
        <f>(Table2[[#This Row],[Close Price]]-Table2[[#This Row],[50D EMA]])/Table2[[#This Row],[50D EMA]]</f>
        <v>-7.3491358058562745E-2</v>
      </c>
      <c r="U453" s="1">
        <f>(Table2[[#This Row],[Close Price]]-Table2[[#This Row],[200D EMA]])/Table2[[#This Row],[200D EMA]]</f>
        <v>-6.4317989500791942E-2</v>
      </c>
      <c r="V453">
        <v>0.697775671378013</v>
      </c>
      <c r="W453">
        <v>6879.4</v>
      </c>
      <c r="X453">
        <v>6989.85</v>
      </c>
      <c r="Y453">
        <v>6551.5</v>
      </c>
      <c r="Z453">
        <v>7100</v>
      </c>
      <c r="AA453">
        <v>6351</v>
      </c>
      <c r="AB453">
        <v>8040</v>
      </c>
      <c r="AC453" s="1">
        <f>(Table2[[#This Row],[Close Price]]/Table2[[#This Row],[Day Low]])-1</f>
        <v>6.0106986074366375E-3</v>
      </c>
      <c r="AD453" s="1">
        <f>(Table2[[#This Row],[Day High]]/Table2[[#This Row],[Close Price]])-1</f>
        <v>9.9844670014088699E-3</v>
      </c>
      <c r="AE453" s="1">
        <f>(Table2[[#This Row],[Close Price]]/Table2[[#This Row],[Current Week Low]])-1</f>
        <v>5.6361138670533384E-2</v>
      </c>
      <c r="AF453" s="1">
        <f>(Table2[[#This Row],[Current Week High]]/Table2[[#This Row],[Close Price]])-1</f>
        <v>2.5900372069501243E-2</v>
      </c>
      <c r="AG453" s="1">
        <f>(Table2[[#This Row],[Close Price]]/Table2[[#This Row],[Current Month Low]])-1</f>
        <v>8.971028184537877E-2</v>
      </c>
      <c r="AH453" s="1">
        <f>(Table2[[#This Row],[Current Month High]]/Table2[[#This Row],[Close Price]])-1</f>
        <v>0.16172380161109712</v>
      </c>
      <c r="AI453">
        <v>43.554528049705503</v>
      </c>
      <c r="AJ453">
        <v>29.967136150234701</v>
      </c>
      <c r="AK453" t="str">
        <f>IF(AND(Table2[[#This Row],[20D EMA]]&gt;Table2[[#This Row],[50D EMA]],Table2[[#This Row],[50D EMA]]&gt;Table2[[#This Row],[200D EMA]]),"Uptrend","Downtrend/NoTrend")</f>
        <v>Downtrend/NoTrend</v>
      </c>
      <c r="AL453">
        <v>0</v>
      </c>
      <c r="AM453" t="s">
        <v>3187</v>
      </c>
      <c r="AN453">
        <v>-5.41</v>
      </c>
      <c r="AO453" t="s">
        <v>3189</v>
      </c>
      <c r="AP453">
        <v>0.11264307652854499</v>
      </c>
      <c r="AQ453">
        <f>(Table2[[#This Row],[Sharpe Ratio]]-AVERAGE(Table2[Sharpe Ratio]))/_xlfn.STDEV.P(Table2[Sharpe Ratio])</f>
        <v>0.60822743285269987</v>
      </c>
      <c r="AR4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3">
        <f>_xlfn.RANK.AVG(Table2[[#This Row],[1Y Return vs Nifty Z-Score]],Table2[1Y Return vs Nifty Z-Score])</f>
        <v>418</v>
      </c>
      <c r="AT453">
        <f>_xlfn.RANK.AVG(Table2[[#This Row],[6M Return vs Nifty Z-Score]],Table2[6M Return vs Nifty Z-Score])</f>
        <v>663</v>
      </c>
      <c r="AU453">
        <f>_xlfn.RANK.AVG(Table2[[#This Row],[Sharpe Ratio Z-Score]],Table2[Sharpe Ratio Z-Score])</f>
        <v>195</v>
      </c>
      <c r="AV453">
        <f>(Table2[[#This Row],[Rank 1Y]]+Table2[[#This Row],[Rank 6M]]+Table2[[#This Row],[Rank Sharpe]])/3</f>
        <v>425.33333333333331</v>
      </c>
    </row>
    <row r="454" spans="1:48" x14ac:dyDescent="0.3">
      <c r="A454" t="s">
        <v>1581</v>
      </c>
      <c r="B454" t="s">
        <v>1582</v>
      </c>
      <c r="C454" t="s">
        <v>3150</v>
      </c>
      <c r="D454" t="s">
        <v>117</v>
      </c>
      <c r="E454">
        <v>6211.4613642000004</v>
      </c>
      <c r="F454">
        <v>571.5</v>
      </c>
      <c r="G454">
        <v>-4.7459645140739104</v>
      </c>
      <c r="H454">
        <f>(Table2[[#This Row],[1Y Return vs Nifty]]-AVERAGE(Table2[1Y Return vs Nifty]))/_xlfn.STDEV.P(Table2[1Y Return vs Nifty])</f>
        <v>-0.43538633302884583</v>
      </c>
      <c r="I454">
        <v>-7.2299715000046199</v>
      </c>
      <c r="J454">
        <f>(Table2[[#This Row],[1M Return vs Nifty]]-AVERAGE(Table2[1M Return vs Nifty]))/_xlfn.STDEV.P(Table2[1M Return vs Nifty])</f>
        <v>-1.065430362382515</v>
      </c>
      <c r="K454">
        <v>-7.9175115554372599</v>
      </c>
      <c r="L454">
        <f>(Table2[[#This Row],[6M Return vs Nifty]]-AVERAGE(Table2[6M Return vs Nifty]))/_xlfn.STDEV.P(Table2[6M Return vs Nifty])</f>
        <v>-0.44673227275483662</v>
      </c>
      <c r="M454">
        <v>-0.58554196528708202</v>
      </c>
      <c r="N454">
        <f>(Table2[[#This Row],[1W Return vs Nifty]]-AVERAGE(Table2[1W Return vs Nifty]))/_xlfn.STDEV.P(Table2[1W Return vs Nifty])</f>
        <v>-0.85892537782223599</v>
      </c>
      <c r="O454">
        <v>604.79</v>
      </c>
      <c r="P454">
        <v>635.09000982039595</v>
      </c>
      <c r="Q454">
        <v>619.14485189869401</v>
      </c>
      <c r="R454">
        <v>38.833046802632701</v>
      </c>
      <c r="S454" s="1">
        <f>(Table2[[#This Row],[Close Price]]-Table2[[#This Row],[20D EMA]])/Table2[[#This Row],[20D EMA]]</f>
        <v>-5.5043899535375862E-2</v>
      </c>
      <c r="T454" s="1">
        <f>(Table2[[#This Row],[Close Price]]-Table2[[#This Row],[50D EMA]])/Table2[[#This Row],[50D EMA]]</f>
        <v>-0.1001275548931706</v>
      </c>
      <c r="U454" s="1">
        <f>(Table2[[#This Row],[Close Price]]-Table2[[#This Row],[200D EMA]])/Table2[[#This Row],[200D EMA]]</f>
        <v>-7.6952673922078871E-2</v>
      </c>
      <c r="V454">
        <v>1.2473822757081501</v>
      </c>
      <c r="W454">
        <v>564.04999999999995</v>
      </c>
      <c r="X454">
        <v>577.85</v>
      </c>
      <c r="Y454">
        <v>531.65</v>
      </c>
      <c r="Z454">
        <v>584.70000000000005</v>
      </c>
      <c r="AA454">
        <v>531.65</v>
      </c>
      <c r="AB454">
        <v>719.85</v>
      </c>
      <c r="AC454" s="1">
        <f>(Table2[[#This Row],[Close Price]]/Table2[[#This Row],[Day Low]])-1</f>
        <v>1.3208048931832472E-2</v>
      </c>
      <c r="AD454" s="1">
        <f>(Table2[[#This Row],[Day High]]/Table2[[#This Row],[Close Price]])-1</f>
        <v>1.1111111111111072E-2</v>
      </c>
      <c r="AE454" s="1">
        <f>(Table2[[#This Row],[Close Price]]/Table2[[#This Row],[Current Week Low]])-1</f>
        <v>7.4955327753221113E-2</v>
      </c>
      <c r="AF454" s="1">
        <f>(Table2[[#This Row],[Current Week High]]/Table2[[#This Row],[Close Price]])-1</f>
        <v>2.3097112860892555E-2</v>
      </c>
      <c r="AG454" s="1">
        <f>(Table2[[#This Row],[Close Price]]/Table2[[#This Row],[Current Month Low]])-1</f>
        <v>7.4955327753221113E-2</v>
      </c>
      <c r="AH454" s="1">
        <f>(Table2[[#This Row],[Current Month High]]/Table2[[#This Row],[Close Price]])-1</f>
        <v>0.25958005249343841</v>
      </c>
      <c r="AI454">
        <v>47.270341207348999</v>
      </c>
      <c r="AJ454">
        <v>22.23291626564</v>
      </c>
      <c r="AK454" t="str">
        <f>IF(AND(Table2[[#This Row],[20D EMA]]&gt;Table2[[#This Row],[50D EMA]],Table2[[#This Row],[50D EMA]]&gt;Table2[[#This Row],[200D EMA]]),"Uptrend","Downtrend/NoTrend")</f>
        <v>Downtrend/NoTrend</v>
      </c>
      <c r="AL454">
        <v>0</v>
      </c>
      <c r="AM454">
        <v>0</v>
      </c>
      <c r="AN454">
        <v>-16.3</v>
      </c>
      <c r="AO454" t="s">
        <v>3189</v>
      </c>
      <c r="AP454">
        <v>6.0145776030207002E-2</v>
      </c>
      <c r="AQ454">
        <f>(Table2[[#This Row],[Sharpe Ratio]]-AVERAGE(Table2[Sharpe Ratio]))/_xlfn.STDEV.P(Table2[Sharpe Ratio])</f>
        <v>-7.2875999987218455E-4</v>
      </c>
      <c r="AR4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4">
        <f>_xlfn.RANK.AVG(Table2[[#This Row],[1Y Return vs Nifty Z-Score]],Table2[1Y Return vs Nifty Z-Score])</f>
        <v>460</v>
      </c>
      <c r="AT454">
        <f>_xlfn.RANK.AVG(Table2[[#This Row],[6M Return vs Nifty Z-Score]],Table2[6M Return vs Nifty Z-Score])</f>
        <v>470</v>
      </c>
      <c r="AU454">
        <f>_xlfn.RANK.AVG(Table2[[#This Row],[Sharpe Ratio Z-Score]],Table2[Sharpe Ratio Z-Score])</f>
        <v>355</v>
      </c>
      <c r="AV454">
        <f>(Table2[[#This Row],[Rank 1Y]]+Table2[[#This Row],[Rank 6M]]+Table2[[#This Row],[Rank Sharpe]])/3</f>
        <v>428.33333333333331</v>
      </c>
    </row>
    <row r="455" spans="1:48" x14ac:dyDescent="0.3">
      <c r="A455" t="s">
        <v>1047</v>
      </c>
      <c r="B455" t="s">
        <v>1048</v>
      </c>
      <c r="C455" t="s">
        <v>3147</v>
      </c>
      <c r="D455" t="s">
        <v>232</v>
      </c>
      <c r="E455">
        <v>13102.54804731</v>
      </c>
      <c r="F455">
        <v>1596.3</v>
      </c>
      <c r="G455">
        <v>10.174732390622699</v>
      </c>
      <c r="H455">
        <f>(Table2[[#This Row],[1Y Return vs Nifty]]-AVERAGE(Table2[1Y Return vs Nifty]))/_xlfn.STDEV.P(Table2[1Y Return vs Nifty])</f>
        <v>-0.14648120436380926</v>
      </c>
      <c r="I455">
        <v>-1.0785643525872901</v>
      </c>
      <c r="J455">
        <f>(Table2[[#This Row],[1M Return vs Nifty]]-AVERAGE(Table2[1M Return vs Nifty]))/_xlfn.STDEV.P(Table2[1M Return vs Nifty])</f>
        <v>-0.4594616594765929</v>
      </c>
      <c r="K455">
        <v>-17.6581491796946</v>
      </c>
      <c r="L455">
        <f>(Table2[[#This Row],[6M Return vs Nifty]]-AVERAGE(Table2[6M Return vs Nifty]))/_xlfn.STDEV.P(Table2[6M Return vs Nifty])</f>
        <v>-0.76508140050271845</v>
      </c>
      <c r="M455">
        <v>10.0917433289799</v>
      </c>
      <c r="N455">
        <f>(Table2[[#This Row],[1W Return vs Nifty]]-AVERAGE(Table2[1W Return vs Nifty]))/_xlfn.STDEV.P(Table2[1W Return vs Nifty])</f>
        <v>1.204578735032682</v>
      </c>
      <c r="O455">
        <v>1537.67</v>
      </c>
      <c r="P455">
        <v>1585.29890485996</v>
      </c>
      <c r="Q455">
        <v>1603.7917093880701</v>
      </c>
      <c r="R455">
        <v>67.207715312938106</v>
      </c>
      <c r="S455" s="1">
        <f>(Table2[[#This Row],[Close Price]]-Table2[[#This Row],[20D EMA]])/Table2[[#This Row],[20D EMA]]</f>
        <v>3.8129117430918132E-2</v>
      </c>
      <c r="T455" s="1">
        <f>(Table2[[#This Row],[Close Price]]-Table2[[#This Row],[50D EMA]])/Table2[[#This Row],[50D EMA]]</f>
        <v>6.9394453666211161E-3</v>
      </c>
      <c r="U455" s="1">
        <f>(Table2[[#This Row],[Close Price]]-Table2[[#This Row],[200D EMA]])/Table2[[#This Row],[200D EMA]]</f>
        <v>-4.6712483573871479E-3</v>
      </c>
      <c r="V455">
        <v>0.67105056372313798</v>
      </c>
      <c r="W455">
        <v>1566</v>
      </c>
      <c r="X455">
        <v>1614.5</v>
      </c>
      <c r="Y455">
        <v>1417.35</v>
      </c>
      <c r="Z455">
        <v>1625.2</v>
      </c>
      <c r="AA455">
        <v>1384.05</v>
      </c>
      <c r="AB455">
        <v>1665</v>
      </c>
      <c r="AC455" s="1">
        <f>(Table2[[#This Row],[Close Price]]/Table2[[#This Row],[Day Low]])-1</f>
        <v>1.9348659003831425E-2</v>
      </c>
      <c r="AD455" s="1">
        <f>(Table2[[#This Row],[Day High]]/Table2[[#This Row],[Close Price]])-1</f>
        <v>1.140136565808425E-2</v>
      </c>
      <c r="AE455" s="1">
        <f>(Table2[[#This Row],[Close Price]]/Table2[[#This Row],[Current Week Low]])-1</f>
        <v>0.12625674674568743</v>
      </c>
      <c r="AF455" s="1">
        <f>(Table2[[#This Row],[Current Week High]]/Table2[[#This Row],[Close Price]])-1</f>
        <v>1.8104366347177825E-2</v>
      </c>
      <c r="AG455" s="1">
        <f>(Table2[[#This Row],[Close Price]]/Table2[[#This Row],[Current Month Low]])-1</f>
        <v>0.15335428633358617</v>
      </c>
      <c r="AH455" s="1">
        <f>(Table2[[#This Row],[Current Month High]]/Table2[[#This Row],[Close Price]])-1</f>
        <v>4.3037023115955586E-2</v>
      </c>
      <c r="AI455">
        <v>39.1937605713211</v>
      </c>
      <c r="AJ455">
        <v>35.572635780712503</v>
      </c>
      <c r="AK455" t="str">
        <f>IF(AND(Table2[[#This Row],[20D EMA]]&gt;Table2[[#This Row],[50D EMA]],Table2[[#This Row],[50D EMA]]&gt;Table2[[#This Row],[200D EMA]]),"Uptrend","Downtrend/NoTrend")</f>
        <v>Downtrend/NoTrend</v>
      </c>
      <c r="AL455">
        <v>0.12</v>
      </c>
      <c r="AM455" t="s">
        <v>3188</v>
      </c>
      <c r="AN455">
        <v>2.2000000000000002</v>
      </c>
      <c r="AO455" t="s">
        <v>3188</v>
      </c>
      <c r="AP455">
        <v>6.5028121588375995E-2</v>
      </c>
      <c r="AQ455">
        <f>(Table2[[#This Row],[Sharpe Ratio]]-AVERAGE(Table2[Sharpe Ratio]))/_xlfn.STDEV.P(Table2[Sharpe Ratio])</f>
        <v>5.590528660957933E-2</v>
      </c>
      <c r="AR4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5">
        <f>_xlfn.RANK.AVG(Table2[[#This Row],[1Y Return vs Nifty Z-Score]],Table2[1Y Return vs Nifty Z-Score])</f>
        <v>347</v>
      </c>
      <c r="AT455">
        <f>_xlfn.RANK.AVG(Table2[[#This Row],[6M Return vs Nifty Z-Score]],Table2[6M Return vs Nifty Z-Score])</f>
        <v>603</v>
      </c>
      <c r="AU455">
        <f>_xlfn.RANK.AVG(Table2[[#This Row],[Sharpe Ratio Z-Score]],Table2[Sharpe Ratio Z-Score])</f>
        <v>339</v>
      </c>
      <c r="AV455">
        <f>(Table2[[#This Row],[Rank 1Y]]+Table2[[#This Row],[Rank 6M]]+Table2[[#This Row],[Rank Sharpe]])/3</f>
        <v>429.66666666666669</v>
      </c>
    </row>
    <row r="456" spans="1:48" x14ac:dyDescent="0.3">
      <c r="A456" t="s">
        <v>1054</v>
      </c>
      <c r="B456" t="s">
        <v>1055</v>
      </c>
      <c r="C456" t="s">
        <v>3144</v>
      </c>
      <c r="D456" t="s">
        <v>123</v>
      </c>
      <c r="E456">
        <v>12885.190999279999</v>
      </c>
      <c r="F456">
        <v>2014.6</v>
      </c>
      <c r="G456">
        <v>9.8776981843074392</v>
      </c>
      <c r="H456">
        <f>(Table2[[#This Row],[1Y Return vs Nifty]]-AVERAGE(Table2[1Y Return vs Nifty]))/_xlfn.STDEV.P(Table2[1Y Return vs Nifty])</f>
        <v>-0.15223259159066294</v>
      </c>
      <c r="I456">
        <v>10.284280058901301</v>
      </c>
      <c r="J456">
        <f>(Table2[[#This Row],[1M Return vs Nifty]]-AVERAGE(Table2[1M Return vs Nifty]))/_xlfn.STDEV.P(Table2[1M Return vs Nifty])</f>
        <v>0.65988029340364174</v>
      </c>
      <c r="K456">
        <v>5.5497355450410204</v>
      </c>
      <c r="L456">
        <f>(Table2[[#This Row],[6M Return vs Nifty]]-AVERAGE(Table2[6M Return vs Nifty]))/_xlfn.STDEV.P(Table2[6M Return vs Nifty])</f>
        <v>-6.5879482266639295E-3</v>
      </c>
      <c r="M456">
        <v>3.3471320142188801</v>
      </c>
      <c r="N456">
        <f>(Table2[[#This Row],[1W Return vs Nifty]]-AVERAGE(Table2[1W Return vs Nifty]))/_xlfn.STDEV.P(Table2[1W Return vs Nifty])</f>
        <v>-9.8892400564865771E-2</v>
      </c>
      <c r="O456">
        <v>1949.9</v>
      </c>
      <c r="P456">
        <v>1974.70094353988</v>
      </c>
      <c r="Q456">
        <v>1913.2875541746</v>
      </c>
      <c r="R456">
        <v>69.815373799823604</v>
      </c>
      <c r="S456" s="1">
        <f>(Table2[[#This Row],[Close Price]]-Table2[[#This Row],[20D EMA]])/Table2[[#This Row],[20D EMA]]</f>
        <v>3.3181188778911644E-2</v>
      </c>
      <c r="T456" s="1">
        <f>(Table2[[#This Row],[Close Price]]-Table2[[#This Row],[50D EMA]])/Table2[[#This Row],[50D EMA]]</f>
        <v>2.020511338217941E-2</v>
      </c>
      <c r="U456" s="1">
        <f>(Table2[[#This Row],[Close Price]]-Table2[[#This Row],[200D EMA]])/Table2[[#This Row],[200D EMA]]</f>
        <v>5.2952022608596591E-2</v>
      </c>
      <c r="V456">
        <v>0.89998667548134803</v>
      </c>
      <c r="W456">
        <v>1982</v>
      </c>
      <c r="X456">
        <v>2060.9499999999998</v>
      </c>
      <c r="Y456">
        <v>1887.15</v>
      </c>
      <c r="Z456">
        <v>2060.9499999999998</v>
      </c>
      <c r="AA456">
        <v>1849.15</v>
      </c>
      <c r="AB456">
        <v>2060.9499999999998</v>
      </c>
      <c r="AC456" s="1">
        <f>(Table2[[#This Row],[Close Price]]/Table2[[#This Row],[Day Low]])-1</f>
        <v>1.6448032290615533E-2</v>
      </c>
      <c r="AD456" s="1">
        <f>(Table2[[#This Row],[Day High]]/Table2[[#This Row],[Close Price]])-1</f>
        <v>2.3007048545616859E-2</v>
      </c>
      <c r="AE456" s="1">
        <f>(Table2[[#This Row],[Close Price]]/Table2[[#This Row],[Current Week Low]])-1</f>
        <v>6.7535701984473784E-2</v>
      </c>
      <c r="AF456" s="1">
        <f>(Table2[[#This Row],[Current Week High]]/Table2[[#This Row],[Close Price]])-1</f>
        <v>2.3007048545616859E-2</v>
      </c>
      <c r="AG456" s="1">
        <f>(Table2[[#This Row],[Close Price]]/Table2[[#This Row],[Current Month Low]])-1</f>
        <v>8.9473541897628461E-2</v>
      </c>
      <c r="AH456" s="1">
        <f>(Table2[[#This Row],[Current Month High]]/Table2[[#This Row],[Close Price]])-1</f>
        <v>2.3007048545616859E-2</v>
      </c>
      <c r="AI456">
        <v>23.299910652238601</v>
      </c>
      <c r="AJ456">
        <v>39.888206089643397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0</v>
      </c>
      <c r="AM456" t="s">
        <v>3187</v>
      </c>
      <c r="AN456">
        <v>4.9400000000000004</v>
      </c>
      <c r="AO456" t="s">
        <v>3188</v>
      </c>
      <c r="AP456">
        <v>-3.4999905789222997E-2</v>
      </c>
      <c r="AQ456">
        <f>(Table2[[#This Row],[Sharpe Ratio]]-AVERAGE(Table2[Sharpe Ratio]))/_xlfn.STDEV.P(Table2[Sharpe Ratio])</f>
        <v>-1.1043960270235655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6">
        <f>_xlfn.RANK.AVG(Table2[[#This Row],[1Y Return vs Nifty Z-Score]],Table2[1Y Return vs Nifty Z-Score])</f>
        <v>349</v>
      </c>
      <c r="AT456">
        <f>_xlfn.RANK.AVG(Table2[[#This Row],[6M Return vs Nifty Z-Score]],Table2[6M Return vs Nifty Z-Score])</f>
        <v>301</v>
      </c>
      <c r="AU456">
        <f>_xlfn.RANK.AVG(Table2[[#This Row],[Sharpe Ratio Z-Score]],Table2[Sharpe Ratio Z-Score])</f>
        <v>640</v>
      </c>
      <c r="AV456">
        <f>(Table2[[#This Row],[Rank 1Y]]+Table2[[#This Row],[Rank 6M]]+Table2[[#This Row],[Rank Sharpe]])/3</f>
        <v>430</v>
      </c>
    </row>
    <row r="457" spans="1:48" x14ac:dyDescent="0.3">
      <c r="A457" t="s">
        <v>1367</v>
      </c>
      <c r="B457" t="s">
        <v>1368</v>
      </c>
      <c r="C457" t="s">
        <v>3141</v>
      </c>
      <c r="D457" t="s">
        <v>251</v>
      </c>
      <c r="E457">
        <v>8273.1535162</v>
      </c>
      <c r="F457">
        <v>701.9</v>
      </c>
      <c r="G457">
        <v>-13.753609059761599</v>
      </c>
      <c r="H457">
        <f>(Table2[[#This Row],[1Y Return vs Nifty]]-AVERAGE(Table2[1Y Return vs Nifty]))/_xlfn.STDEV.P(Table2[1Y Return vs Nifty])</f>
        <v>-0.60979874305653492</v>
      </c>
      <c r="I457">
        <v>-1.52498303845087</v>
      </c>
      <c r="J457">
        <f>(Table2[[#This Row],[1M Return vs Nifty]]-AVERAGE(Table2[1M Return vs Nifty]))/_xlfn.STDEV.P(Table2[1M Return vs Nifty])</f>
        <v>-0.50343789865941069</v>
      </c>
      <c r="K457">
        <v>-6.9824421061752799</v>
      </c>
      <c r="L457">
        <f>(Table2[[#This Row],[6M Return vs Nifty]]-AVERAGE(Table2[6M Return vs Nifty]))/_xlfn.STDEV.P(Table2[6M Return vs Nifty])</f>
        <v>-0.41617179457680359</v>
      </c>
      <c r="M457">
        <v>1.3955247894809499</v>
      </c>
      <c r="N457">
        <f>(Table2[[#This Row],[1W Return vs Nifty]]-AVERAGE(Table2[1W Return vs Nifty]))/_xlfn.STDEV.P(Table2[1W Return vs Nifty])</f>
        <v>-0.47606219831171553</v>
      </c>
      <c r="O457">
        <v>722.72</v>
      </c>
      <c r="P457">
        <v>736.26167606956903</v>
      </c>
      <c r="Q457">
        <v>725.43389459585796</v>
      </c>
      <c r="R457">
        <v>41.283130947579998</v>
      </c>
      <c r="S457" s="1">
        <f>(Table2[[#This Row],[Close Price]]-Table2[[#This Row],[20D EMA]])/Table2[[#This Row],[20D EMA]]</f>
        <v>-2.880783705999564E-2</v>
      </c>
      <c r="T457" s="1">
        <f>(Table2[[#This Row],[Close Price]]-Table2[[#This Row],[50D EMA]])/Table2[[#This Row],[50D EMA]]</f>
        <v>-4.6670466746285243E-2</v>
      </c>
      <c r="U457" s="1">
        <f>(Table2[[#This Row],[Close Price]]-Table2[[#This Row],[200D EMA]])/Table2[[#This Row],[200D EMA]]</f>
        <v>-3.2441129055554831E-2</v>
      </c>
      <c r="V457">
        <v>0.93906641689763704</v>
      </c>
      <c r="W457">
        <v>698</v>
      </c>
      <c r="X457">
        <v>707.4</v>
      </c>
      <c r="Y457">
        <v>682.5</v>
      </c>
      <c r="Z457">
        <v>730.45</v>
      </c>
      <c r="AA457">
        <v>670.1</v>
      </c>
      <c r="AB457">
        <v>854</v>
      </c>
      <c r="AC457" s="1">
        <f>(Table2[[#This Row],[Close Price]]/Table2[[#This Row],[Day Low]])-1</f>
        <v>5.5873925501432886E-3</v>
      </c>
      <c r="AD457" s="1">
        <f>(Table2[[#This Row],[Day High]]/Table2[[#This Row],[Close Price]])-1</f>
        <v>7.8358740561332851E-3</v>
      </c>
      <c r="AE457" s="1">
        <f>(Table2[[#This Row],[Close Price]]/Table2[[#This Row],[Current Week Low]])-1</f>
        <v>2.8424908424908413E-2</v>
      </c>
      <c r="AF457" s="1">
        <f>(Table2[[#This Row],[Current Week High]]/Table2[[#This Row],[Close Price]])-1</f>
        <v>4.0675309873201337E-2</v>
      </c>
      <c r="AG457" s="1">
        <f>(Table2[[#This Row],[Close Price]]/Table2[[#This Row],[Current Month Low]])-1</f>
        <v>4.7455603641247457E-2</v>
      </c>
      <c r="AH457" s="1">
        <f>(Table2[[#This Row],[Current Month High]]/Table2[[#This Row],[Close Price]])-1</f>
        <v>0.21669753526143332</v>
      </c>
      <c r="AI457">
        <v>31.315002137056499</v>
      </c>
      <c r="AJ457">
        <v>10.4397765714735</v>
      </c>
      <c r="AK457" t="str">
        <f>IF(AND(Table2[[#This Row],[20D EMA]]&gt;Table2[[#This Row],[50D EMA]],Table2[[#This Row],[50D EMA]]&gt;Table2[[#This Row],[200D EMA]]),"Uptrend","Downtrend/NoTrend")</f>
        <v>Downtrend/NoTrend</v>
      </c>
      <c r="AL457">
        <v>-0.04</v>
      </c>
      <c r="AM457" t="s">
        <v>3189</v>
      </c>
      <c r="AN457">
        <v>-15.91</v>
      </c>
      <c r="AO457" t="s">
        <v>3189</v>
      </c>
      <c r="AP457">
        <v>7.5680221880145004E-2</v>
      </c>
      <c r="AQ457">
        <f>(Table2[[#This Row],[Sharpe Ratio]]-AVERAGE(Table2[Sharpe Ratio]))/_xlfn.STDEV.P(Table2[Sharpe Ratio])</f>
        <v>0.17946711508426039</v>
      </c>
      <c r="AR4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7">
        <f>_xlfn.RANK.AVG(Table2[[#This Row],[1Y Return vs Nifty Z-Score]],Table2[1Y Return vs Nifty Z-Score])</f>
        <v>529</v>
      </c>
      <c r="AT457">
        <f>_xlfn.RANK.AVG(Table2[[#This Row],[6M Return vs Nifty Z-Score]],Table2[6M Return vs Nifty Z-Score])</f>
        <v>462</v>
      </c>
      <c r="AU457">
        <f>_xlfn.RANK.AVG(Table2[[#This Row],[Sharpe Ratio Z-Score]],Table2[Sharpe Ratio Z-Score])</f>
        <v>301</v>
      </c>
      <c r="AV457">
        <f>(Table2[[#This Row],[Rank 1Y]]+Table2[[#This Row],[Rank 6M]]+Table2[[#This Row],[Rank Sharpe]])/3</f>
        <v>430.66666666666669</v>
      </c>
    </row>
    <row r="458" spans="1:48" x14ac:dyDescent="0.3">
      <c r="A458" t="s">
        <v>666</v>
      </c>
      <c r="B458" t="s">
        <v>667</v>
      </c>
      <c r="C458" t="s">
        <v>3140</v>
      </c>
      <c r="D458" t="s">
        <v>18</v>
      </c>
      <c r="E458">
        <v>27088.166697312001</v>
      </c>
      <c r="F458">
        <v>154.56</v>
      </c>
      <c r="G458">
        <v>7.07378610181601</v>
      </c>
      <c r="H458">
        <f>(Table2[[#This Row],[1Y Return vs Nifty]]-AVERAGE(Table2[1Y Return vs Nifty]))/_xlfn.STDEV.P(Table2[1Y Return vs Nifty])</f>
        <v>-0.20652392839160363</v>
      </c>
      <c r="I458">
        <v>7.8116588611145596</v>
      </c>
      <c r="J458">
        <f>(Table2[[#This Row],[1M Return vs Nifty]]-AVERAGE(Table2[1M Return vs Nifty]))/_xlfn.STDEV.P(Table2[1M Return vs Nifty])</f>
        <v>0.41630495785954702</v>
      </c>
      <c r="K458">
        <v>-34.631959252843203</v>
      </c>
      <c r="L458">
        <f>(Table2[[#This Row],[6M Return vs Nifty]]-AVERAGE(Table2[6M Return vs Nifty]))/_xlfn.STDEV.P(Table2[6M Return vs Nifty])</f>
        <v>-1.319829235273654</v>
      </c>
      <c r="M458">
        <v>4.2784597285293904</v>
      </c>
      <c r="N458">
        <f>(Table2[[#This Row],[1W Return vs Nifty]]-AVERAGE(Table2[1W Return vs Nifty]))/_xlfn.STDEV.P(Table2[1W Return vs Nifty])</f>
        <v>8.1097036443752019E-2</v>
      </c>
      <c r="O458">
        <v>155</v>
      </c>
      <c r="P458">
        <v>164.83563064678501</v>
      </c>
      <c r="Q458">
        <v>180.16820458334399</v>
      </c>
      <c r="R458">
        <v>51.657234375201597</v>
      </c>
      <c r="S458" s="1">
        <f>(Table2[[#This Row],[Close Price]]-Table2[[#This Row],[20D EMA]])/Table2[[#This Row],[20D EMA]]</f>
        <v>-2.8387096774193403E-3</v>
      </c>
      <c r="T458" s="1">
        <f>(Table2[[#This Row],[Close Price]]-Table2[[#This Row],[50D EMA]])/Table2[[#This Row],[50D EMA]]</f>
        <v>-6.2338649759553201E-2</v>
      </c>
      <c r="U458" s="1">
        <f>(Table2[[#This Row],[Close Price]]-Table2[[#This Row],[200D EMA]])/Table2[[#This Row],[200D EMA]]</f>
        <v>-0.14213498237697036</v>
      </c>
      <c r="V458">
        <v>1.40484227676856</v>
      </c>
      <c r="W458">
        <v>152.5</v>
      </c>
      <c r="X458">
        <v>155.5</v>
      </c>
      <c r="Y458">
        <v>152.30000000000001</v>
      </c>
      <c r="Z458">
        <v>163.41999999999999</v>
      </c>
      <c r="AA458">
        <v>144.05000000000001</v>
      </c>
      <c r="AB458">
        <v>172.5</v>
      </c>
      <c r="AC458" s="1">
        <f>(Table2[[#This Row],[Close Price]]/Table2[[#This Row],[Day Low]])-1</f>
        <v>1.3508196721311538E-2</v>
      </c>
      <c r="AD458" s="1">
        <f>(Table2[[#This Row],[Day High]]/Table2[[#This Row],[Close Price]])-1</f>
        <v>6.0817805383022172E-3</v>
      </c>
      <c r="AE458" s="1">
        <f>(Table2[[#This Row],[Close Price]]/Table2[[#This Row],[Current Week Low]])-1</f>
        <v>1.4839133289560102E-2</v>
      </c>
      <c r="AF458" s="1">
        <f>(Table2[[#This Row],[Current Week High]]/Table2[[#This Row],[Close Price]])-1</f>
        <v>5.7324016563147007E-2</v>
      </c>
      <c r="AG458" s="1">
        <f>(Table2[[#This Row],[Close Price]]/Table2[[#This Row],[Current Month Low]])-1</f>
        <v>7.2960777507809826E-2</v>
      </c>
      <c r="AH458" s="1">
        <f>(Table2[[#This Row],[Current Month High]]/Table2[[#This Row],[Close Price]])-1</f>
        <v>0.1160714285714286</v>
      </c>
      <c r="AI458">
        <v>87.144151138716296</v>
      </c>
      <c r="AJ458">
        <v>30.101010101010001</v>
      </c>
      <c r="AK458" t="str">
        <f>IF(AND(Table2[[#This Row],[20D EMA]]&gt;Table2[[#This Row],[50D EMA]],Table2[[#This Row],[50D EMA]]&gt;Table2[[#This Row],[200D EMA]]),"Uptrend","Downtrend/NoTrend")</f>
        <v>Downtrend/NoTrend</v>
      </c>
      <c r="AL458">
        <v>-0.11</v>
      </c>
      <c r="AM458" t="s">
        <v>3189</v>
      </c>
      <c r="AN458">
        <v>-2.85</v>
      </c>
      <c r="AO458" t="s">
        <v>3189</v>
      </c>
      <c r="AP458">
        <v>0.109572613279511</v>
      </c>
      <c r="AQ458">
        <f>(Table2[[#This Row],[Sharpe Ratio]]-AVERAGE(Table2[Sharpe Ratio]))/_xlfn.STDEV.P(Table2[Sharpe Ratio])</f>
        <v>0.57261078985055769</v>
      </c>
      <c r="AR4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8">
        <f>_xlfn.RANK.AVG(Table2[[#This Row],[1Y Return vs Nifty Z-Score]],Table2[1Y Return vs Nifty Z-Score])</f>
        <v>374</v>
      </c>
      <c r="AT458">
        <f>_xlfn.RANK.AVG(Table2[[#This Row],[6M Return vs Nifty Z-Score]],Table2[6M Return vs Nifty Z-Score])</f>
        <v>715</v>
      </c>
      <c r="AU458">
        <f>_xlfn.RANK.AVG(Table2[[#This Row],[Sharpe Ratio Z-Score]],Table2[Sharpe Ratio Z-Score])</f>
        <v>204</v>
      </c>
      <c r="AV458">
        <f>(Table2[[#This Row],[Rank 1Y]]+Table2[[#This Row],[Rank 6M]]+Table2[[#This Row],[Rank Sharpe]])/3</f>
        <v>431</v>
      </c>
    </row>
    <row r="459" spans="1:48" x14ac:dyDescent="0.3">
      <c r="A459" t="s">
        <v>781</v>
      </c>
      <c r="B459" t="s">
        <v>782</v>
      </c>
      <c r="C459" t="s">
        <v>3141</v>
      </c>
      <c r="D459" t="s">
        <v>251</v>
      </c>
      <c r="E459">
        <v>20402.522194590001</v>
      </c>
      <c r="F459">
        <v>1853.45</v>
      </c>
      <c r="G459">
        <v>-24.708373131323601</v>
      </c>
      <c r="H459">
        <f>(Table2[[#This Row],[1Y Return vs Nifty]]-AVERAGE(Table2[1Y Return vs Nifty]))/_xlfn.STDEV.P(Table2[1Y Return vs Nifty])</f>
        <v>-0.82191266399500829</v>
      </c>
      <c r="I459">
        <v>6.6419838700433704</v>
      </c>
      <c r="J459">
        <f>(Table2[[#This Row],[1M Return vs Nifty]]-AVERAGE(Table2[1M Return vs Nifty]))/_xlfn.STDEV.P(Table2[1M Return vs Nifty])</f>
        <v>0.30108149432104775</v>
      </c>
      <c r="K459">
        <v>5.1325687093825602E-2</v>
      </c>
      <c r="L459">
        <f>(Table2[[#This Row],[6M Return vs Nifty]]-AVERAGE(Table2[6M Return vs Nifty]))/_xlfn.STDEV.P(Table2[6M Return vs Nifty])</f>
        <v>-0.18629014533116839</v>
      </c>
      <c r="M459">
        <v>2.7297632154797999</v>
      </c>
      <c r="N459">
        <f>(Table2[[#This Row],[1W Return vs Nifty]]-AVERAGE(Table2[1W Return vs Nifty]))/_xlfn.STDEV.P(Table2[1W Return vs Nifty])</f>
        <v>-0.21820578596540552</v>
      </c>
      <c r="O459">
        <v>1840.78</v>
      </c>
      <c r="P459">
        <v>1856.92015310335</v>
      </c>
      <c r="Q459">
        <v>1858.1240638847</v>
      </c>
      <c r="R459">
        <v>53.7086635275517</v>
      </c>
      <c r="S459" s="1">
        <f>(Table2[[#This Row],[Close Price]]-Table2[[#This Row],[20D EMA]])/Table2[[#This Row],[20D EMA]]</f>
        <v>6.8829517921750955E-3</v>
      </c>
      <c r="T459" s="1">
        <f>(Table2[[#This Row],[Close Price]]-Table2[[#This Row],[50D EMA]])/Table2[[#This Row],[50D EMA]]</f>
        <v>-1.8687680768343842E-3</v>
      </c>
      <c r="U459" s="1">
        <f>(Table2[[#This Row],[Close Price]]-Table2[[#This Row],[200D EMA]])/Table2[[#This Row],[200D EMA]]</f>
        <v>-2.5154745991116038E-3</v>
      </c>
      <c r="V459">
        <v>0.78625609750939995</v>
      </c>
      <c r="W459">
        <v>1843.25</v>
      </c>
      <c r="X459">
        <v>1869</v>
      </c>
      <c r="Y459">
        <v>1825.55</v>
      </c>
      <c r="Z459">
        <v>1912.25</v>
      </c>
      <c r="AA459">
        <v>1742.85</v>
      </c>
      <c r="AB459">
        <v>1930.45</v>
      </c>
      <c r="AC459" s="1">
        <f>(Table2[[#This Row],[Close Price]]/Table2[[#This Row],[Day Low]])-1</f>
        <v>5.5337040553371519E-3</v>
      </c>
      <c r="AD459" s="1">
        <f>(Table2[[#This Row],[Day High]]/Table2[[#This Row],[Close Price]])-1</f>
        <v>8.3897596374329364E-3</v>
      </c>
      <c r="AE459" s="1">
        <f>(Table2[[#This Row],[Close Price]]/Table2[[#This Row],[Current Week Low]])-1</f>
        <v>1.5283065377557525E-2</v>
      </c>
      <c r="AF459" s="1">
        <f>(Table2[[#This Row],[Current Week High]]/Table2[[#This Row],[Close Price]])-1</f>
        <v>3.1724621651514795E-2</v>
      </c>
      <c r="AG459" s="1">
        <f>(Table2[[#This Row],[Close Price]]/Table2[[#This Row],[Current Month Low]])-1</f>
        <v>6.3459276472444648E-2</v>
      </c>
      <c r="AH459" s="1">
        <f>(Table2[[#This Row],[Current Month High]]/Table2[[#This Row],[Close Price]])-1</f>
        <v>4.1544147400793152E-2</v>
      </c>
      <c r="AI459">
        <v>32.668806819714497</v>
      </c>
      <c r="AJ459">
        <v>12.2282773236451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-0.09</v>
      </c>
      <c r="AM459" t="s">
        <v>3189</v>
      </c>
      <c r="AN459">
        <v>-0.56999999999999995</v>
      </c>
      <c r="AO459" t="s">
        <v>3189</v>
      </c>
      <c r="AP459">
        <v>6.5708921795531006E-2</v>
      </c>
      <c r="AQ459">
        <f>(Table2[[#This Row],[Sharpe Ratio]]-AVERAGE(Table2[Sharpe Ratio]))/_xlfn.STDEV.P(Table2[Sharpe Ratio])</f>
        <v>6.3802407000664627E-2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606</v>
      </c>
      <c r="AT459">
        <f>_xlfn.RANK.AVG(Table2[[#This Row],[6M Return vs Nifty Z-Score]],Table2[6M Return vs Nifty Z-Score])</f>
        <v>352</v>
      </c>
      <c r="AU459">
        <f>_xlfn.RANK.AVG(Table2[[#This Row],[Sharpe Ratio Z-Score]],Table2[Sharpe Ratio Z-Score])</f>
        <v>335</v>
      </c>
      <c r="AV459">
        <f>(Table2[[#This Row],[Rank 1Y]]+Table2[[#This Row],[Rank 6M]]+Table2[[#This Row],[Rank Sharpe]])/3</f>
        <v>431</v>
      </c>
    </row>
    <row r="460" spans="1:48" x14ac:dyDescent="0.3">
      <c r="A460" t="s">
        <v>2070</v>
      </c>
      <c r="B460" t="s">
        <v>2071</v>
      </c>
      <c r="C460" t="s">
        <v>3140</v>
      </c>
      <c r="D460" t="s">
        <v>266</v>
      </c>
      <c r="E460">
        <v>3158.2398081000001</v>
      </c>
      <c r="F460">
        <v>1835.15</v>
      </c>
      <c r="G460">
        <v>19.045835466338801</v>
      </c>
      <c r="H460">
        <f>(Table2[[#This Row],[1Y Return vs Nifty]]-AVERAGE(Table2[1Y Return vs Nifty]))/_xlfn.STDEV.P(Table2[1Y Return vs Nifty])</f>
        <v>2.5287392764105857E-2</v>
      </c>
      <c r="I460">
        <v>-0.16491717936318601</v>
      </c>
      <c r="J460">
        <f>(Table2[[#This Row],[1M Return vs Nifty]]-AVERAGE(Table2[1M Return vs Nifty]))/_xlfn.STDEV.P(Table2[1M Return vs Nifty])</f>
        <v>-0.36945922926764158</v>
      </c>
      <c r="K460">
        <v>-4.5246575739524504</v>
      </c>
      <c r="L460">
        <f>(Table2[[#This Row],[6M Return vs Nifty]]-AVERAGE(Table2[6M Return vs Nifty]))/_xlfn.STDEV.P(Table2[6M Return vs Nifty])</f>
        <v>-0.33584506523858654</v>
      </c>
      <c r="M460">
        <v>6.6781691366527802</v>
      </c>
      <c r="N460">
        <f>(Table2[[#This Row],[1W Return vs Nifty]]-AVERAGE(Table2[1W Return vs Nifty]))/_xlfn.STDEV.P(Table2[1W Return vs Nifty])</f>
        <v>0.5448675639558398</v>
      </c>
      <c r="O460">
        <v>1841.68</v>
      </c>
      <c r="P460">
        <v>1987.4326461816099</v>
      </c>
      <c r="Q460">
        <v>1959.8041156423801</v>
      </c>
      <c r="R460">
        <v>59.487752524424401</v>
      </c>
      <c r="S460" s="1">
        <f>(Table2[[#This Row],[Close Price]]-Table2[[#This Row],[20D EMA]])/Table2[[#This Row],[20D EMA]]</f>
        <v>-3.5456756874158229E-3</v>
      </c>
      <c r="T460" s="1">
        <f>(Table2[[#This Row],[Close Price]]-Table2[[#This Row],[50D EMA]])/Table2[[#This Row],[50D EMA]]</f>
        <v>-7.6622795984651632E-2</v>
      </c>
      <c r="U460" s="1">
        <f>(Table2[[#This Row],[Close Price]]-Table2[[#This Row],[200D EMA]])/Table2[[#This Row],[200D EMA]]</f>
        <v>-6.3605395379793442E-2</v>
      </c>
      <c r="V460">
        <v>1.0236505000684999</v>
      </c>
      <c r="W460">
        <v>1795.6</v>
      </c>
      <c r="X460">
        <v>1887.95</v>
      </c>
      <c r="Y460">
        <v>1720</v>
      </c>
      <c r="Z460">
        <v>1887.95</v>
      </c>
      <c r="AA460">
        <v>1680.3</v>
      </c>
      <c r="AB460">
        <v>2051.9</v>
      </c>
      <c r="AC460" s="1">
        <f>(Table2[[#This Row],[Close Price]]/Table2[[#This Row],[Day Low]])-1</f>
        <v>2.2026063711294341E-2</v>
      </c>
      <c r="AD460" s="1">
        <f>(Table2[[#This Row],[Day High]]/Table2[[#This Row],[Close Price]])-1</f>
        <v>2.877149006893176E-2</v>
      </c>
      <c r="AE460" s="1">
        <f>(Table2[[#This Row],[Close Price]]/Table2[[#This Row],[Current Week Low]])-1</f>
        <v>6.6947674418604608E-2</v>
      </c>
      <c r="AF460" s="1">
        <f>(Table2[[#This Row],[Current Week High]]/Table2[[#This Row],[Close Price]])-1</f>
        <v>2.877149006893176E-2</v>
      </c>
      <c r="AG460" s="1">
        <f>(Table2[[#This Row],[Close Price]]/Table2[[#This Row],[Current Month Low]])-1</f>
        <v>9.2156162590013802E-2</v>
      </c>
      <c r="AH460" s="1">
        <f>(Table2[[#This Row],[Current Month High]]/Table2[[#This Row],[Close Price]])-1</f>
        <v>0.11811023622047245</v>
      </c>
      <c r="AI460">
        <v>52.576083698880097</v>
      </c>
      <c r="AJ460">
        <v>42.0504683025001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-0.18</v>
      </c>
      <c r="AM460" t="s">
        <v>3189</v>
      </c>
      <c r="AN460">
        <v>-2.48</v>
      </c>
      <c r="AO460" t="s">
        <v>3189</v>
      </c>
      <c r="AP460">
        <v>-1.616453665783E-3</v>
      </c>
      <c r="AQ460">
        <f>(Table2[[#This Row],[Sharpe Ratio]]-AVERAGE(Table2[Sharpe Ratio]))/_xlfn.STDEV.P(Table2[Sharpe Ratio])</f>
        <v>-0.71715592674431927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>
        <f>_xlfn.RANK.AVG(Table2[[#This Row],[1Y Return vs Nifty Z-Score]],Table2[1Y Return vs Nifty Z-Score])</f>
        <v>298</v>
      </c>
      <c r="AT460">
        <f>_xlfn.RANK.AVG(Table2[[#This Row],[6M Return vs Nifty Z-Score]],Table2[6M Return vs Nifty Z-Score])</f>
        <v>429</v>
      </c>
      <c r="AU460">
        <f>_xlfn.RANK.AVG(Table2[[#This Row],[Sharpe Ratio Z-Score]],Table2[Sharpe Ratio Z-Score])</f>
        <v>566</v>
      </c>
      <c r="AV460">
        <f>(Table2[[#This Row],[Rank 1Y]]+Table2[[#This Row],[Rank 6M]]+Table2[[#This Row],[Rank Sharpe]])/3</f>
        <v>431</v>
      </c>
    </row>
    <row r="461" spans="1:48" x14ac:dyDescent="0.3">
      <c r="A461" t="s">
        <v>1498</v>
      </c>
      <c r="B461" t="s">
        <v>1499</v>
      </c>
      <c r="C461" t="s">
        <v>3142</v>
      </c>
      <c r="D461" t="s">
        <v>570</v>
      </c>
      <c r="E461">
        <v>6893.2457359199998</v>
      </c>
      <c r="F461">
        <v>640.79999999999995</v>
      </c>
      <c r="G461">
        <v>-2.6072039736707699</v>
      </c>
      <c r="H461">
        <f>(Table2[[#This Row],[1Y Return vs Nifty]]-AVERAGE(Table2[1Y Return vs Nifty]))/_xlfn.STDEV.P(Table2[1Y Return vs Nifty])</f>
        <v>-0.39397413271034898</v>
      </c>
      <c r="I461">
        <v>-4.2754531347565603</v>
      </c>
      <c r="J461">
        <f>(Table2[[#This Row],[1M Return vs Nifty]]-AVERAGE(Table2[1M Return vs Nifty]))/_xlfn.STDEV.P(Table2[1M Return vs Nifty])</f>
        <v>-0.77438383943324651</v>
      </c>
      <c r="K461">
        <v>3.3497645635811399</v>
      </c>
      <c r="L461">
        <f>(Table2[[#This Row],[6M Return vs Nifty]]-AVERAGE(Table2[6M Return vs Nifty]))/_xlfn.STDEV.P(Table2[6M Return vs Nifty])</f>
        <v>-7.8488666643113825E-2</v>
      </c>
      <c r="M461">
        <v>-1.35652760904526</v>
      </c>
      <c r="N461">
        <f>(Table2[[#This Row],[1W Return vs Nifty]]-AVERAGE(Table2[1W Return vs Nifty]))/_xlfn.STDEV.P(Table2[1W Return vs Nifty])</f>
        <v>-1.0079269267179394</v>
      </c>
      <c r="O461">
        <v>662.19</v>
      </c>
      <c r="P461">
        <v>687.09950525523004</v>
      </c>
      <c r="Q461">
        <v>658.25924184436099</v>
      </c>
      <c r="R461">
        <v>36.608950534998399</v>
      </c>
      <c r="S461" s="1">
        <f>(Table2[[#This Row],[Close Price]]-Table2[[#This Row],[20D EMA]])/Table2[[#This Row],[20D EMA]]</f>
        <v>-3.2301907307570481E-2</v>
      </c>
      <c r="T461" s="1">
        <f>(Table2[[#This Row],[Close Price]]-Table2[[#This Row],[50D EMA]])/Table2[[#This Row],[50D EMA]]</f>
        <v>-6.7383988637907205E-2</v>
      </c>
      <c r="U461" s="1">
        <f>(Table2[[#This Row],[Close Price]]-Table2[[#This Row],[200D EMA]])/Table2[[#This Row],[200D EMA]]</f>
        <v>-2.6523352403594661E-2</v>
      </c>
      <c r="V461">
        <v>0.74500590097466002</v>
      </c>
      <c r="W461">
        <v>634.85</v>
      </c>
      <c r="X461">
        <v>646.45000000000005</v>
      </c>
      <c r="Y461">
        <v>634.85</v>
      </c>
      <c r="Z461">
        <v>679.2</v>
      </c>
      <c r="AA461">
        <v>630.6</v>
      </c>
      <c r="AB461">
        <v>719.9</v>
      </c>
      <c r="AC461" s="1">
        <f>(Table2[[#This Row],[Close Price]]/Table2[[#This Row],[Day Low]])-1</f>
        <v>9.3722926675592344E-3</v>
      </c>
      <c r="AD461" s="1">
        <f>(Table2[[#This Row],[Day High]]/Table2[[#This Row],[Close Price]])-1</f>
        <v>8.8171036204744979E-3</v>
      </c>
      <c r="AE461" s="1">
        <f>(Table2[[#This Row],[Close Price]]/Table2[[#This Row],[Current Week Low]])-1</f>
        <v>9.3722926675592344E-3</v>
      </c>
      <c r="AF461" s="1">
        <f>(Table2[[#This Row],[Current Week High]]/Table2[[#This Row],[Close Price]])-1</f>
        <v>5.9925093632958948E-2</v>
      </c>
      <c r="AG461" s="1">
        <f>(Table2[[#This Row],[Close Price]]/Table2[[#This Row],[Current Month Low]])-1</f>
        <v>1.6175071360608806E-2</v>
      </c>
      <c r="AH461" s="1">
        <f>(Table2[[#This Row],[Current Month High]]/Table2[[#This Row],[Close Price]])-1</f>
        <v>0.12343945068664164</v>
      </c>
      <c r="AI461">
        <v>24.687890137328299</v>
      </c>
      <c r="AJ461">
        <v>23.432533949725499</v>
      </c>
      <c r="AK461" t="str">
        <f>IF(AND(Table2[[#This Row],[20D EMA]]&gt;Table2[[#This Row],[50D EMA]],Table2[[#This Row],[50D EMA]]&gt;Table2[[#This Row],[200D EMA]]),"Uptrend","Downtrend/NoTrend")</f>
        <v>Downtrend/NoTrend</v>
      </c>
      <c r="AL461">
        <v>-0.18</v>
      </c>
      <c r="AM461" t="s">
        <v>3189</v>
      </c>
      <c r="AN461">
        <v>-4.5599999999999996</v>
      </c>
      <c r="AO461" t="s">
        <v>3189</v>
      </c>
      <c r="AQ461">
        <f>(Table2[[#This Row],[Sharpe Ratio]]-AVERAGE(Table2[Sharpe Ratio]))/_xlfn.STDEV.P(Table2[Sharpe Ratio])</f>
        <v>-0.698405448893197</v>
      </c>
      <c r="AR4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1">
        <f>_xlfn.RANK.AVG(Table2[[#This Row],[1Y Return vs Nifty Z-Score]],Table2[1Y Return vs Nifty Z-Score])</f>
        <v>444</v>
      </c>
      <c r="AT461">
        <f>_xlfn.RANK.AVG(Table2[[#This Row],[6M Return vs Nifty Z-Score]],Table2[6M Return vs Nifty Z-Score])</f>
        <v>321</v>
      </c>
      <c r="AU461">
        <f>_xlfn.RANK.AVG(Table2[[#This Row],[Sharpe Ratio Z-Score]],Table2[Sharpe Ratio Z-Score])</f>
        <v>538</v>
      </c>
      <c r="AV461">
        <f>(Table2[[#This Row],[Rank 1Y]]+Table2[[#This Row],[Rank 6M]]+Table2[[#This Row],[Rank Sharpe]])/3</f>
        <v>434.33333333333331</v>
      </c>
    </row>
    <row r="462" spans="1:48" x14ac:dyDescent="0.3">
      <c r="A462" t="s">
        <v>196</v>
      </c>
      <c r="B462" t="s">
        <v>197</v>
      </c>
      <c r="C462" t="s">
        <v>3140</v>
      </c>
      <c r="D462" t="s">
        <v>18</v>
      </c>
      <c r="E462">
        <v>126727.74530448001</v>
      </c>
      <c r="F462">
        <v>292.10000000000002</v>
      </c>
      <c r="G462">
        <v>15.676243675393501</v>
      </c>
      <c r="H462">
        <f>(Table2[[#This Row],[1Y Return vs Nifty]]-AVERAGE(Table2[1Y Return vs Nifty]))/_xlfn.STDEV.P(Table2[1Y Return vs Nifty])</f>
        <v>-3.9957036241437129E-2</v>
      </c>
      <c r="I462">
        <v>-5.0897186822015898</v>
      </c>
      <c r="J462">
        <f>(Table2[[#This Row],[1M Return vs Nifty]]-AVERAGE(Table2[1M Return vs Nifty]))/_xlfn.STDEV.P(Table2[1M Return vs Nifty])</f>
        <v>-0.85459628932991882</v>
      </c>
      <c r="K462">
        <v>-14.4348738329405</v>
      </c>
      <c r="L462">
        <f>(Table2[[#This Row],[6M Return vs Nifty]]-AVERAGE(Table2[6M Return vs Nifty]))/_xlfn.STDEV.P(Table2[6M Return vs Nifty])</f>
        <v>-0.65973645957451565</v>
      </c>
      <c r="M462">
        <v>1.8546994739793701</v>
      </c>
      <c r="N462">
        <f>(Table2[[#This Row],[1W Return vs Nifty]]-AVERAGE(Table2[1W Return vs Nifty]))/_xlfn.STDEV.P(Table2[1W Return vs Nifty])</f>
        <v>-0.38732158458192217</v>
      </c>
      <c r="O462">
        <v>300.72000000000003</v>
      </c>
      <c r="P462">
        <v>314.837875604224</v>
      </c>
      <c r="Q462">
        <v>305.02353359497403</v>
      </c>
      <c r="R462">
        <v>40.645304561356497</v>
      </c>
      <c r="S462" s="1">
        <f>(Table2[[#This Row],[Close Price]]-Table2[[#This Row],[20D EMA]])/Table2[[#This Row],[20D EMA]]</f>
        <v>-2.8664538441074767E-2</v>
      </c>
      <c r="T462" s="1">
        <f>(Table2[[#This Row],[Close Price]]-Table2[[#This Row],[50D EMA]])/Table2[[#This Row],[50D EMA]]</f>
        <v>-7.2220902776028356E-2</v>
      </c>
      <c r="U462" s="1">
        <f>(Table2[[#This Row],[Close Price]]-Table2[[#This Row],[200D EMA]])/Table2[[#This Row],[200D EMA]]</f>
        <v>-4.236897213358802E-2</v>
      </c>
      <c r="V462">
        <v>0.85363546117466005</v>
      </c>
      <c r="W462">
        <v>289.39999999999998</v>
      </c>
      <c r="X462">
        <v>294.25</v>
      </c>
      <c r="Y462">
        <v>289.39999999999998</v>
      </c>
      <c r="Z462">
        <v>304.39999999999998</v>
      </c>
      <c r="AA462">
        <v>279.35000000000002</v>
      </c>
      <c r="AB462">
        <v>319</v>
      </c>
      <c r="AC462" s="1">
        <f>(Table2[[#This Row],[Close Price]]/Table2[[#This Row],[Day Low]])-1</f>
        <v>9.3296475466484452E-3</v>
      </c>
      <c r="AD462" s="1">
        <f>(Table2[[#This Row],[Day High]]/Table2[[#This Row],[Close Price]])-1</f>
        <v>7.360492981855371E-3</v>
      </c>
      <c r="AE462" s="1">
        <f>(Table2[[#This Row],[Close Price]]/Table2[[#This Row],[Current Week Low]])-1</f>
        <v>9.3296475466484452E-3</v>
      </c>
      <c r="AF462" s="1">
        <f>(Table2[[#This Row],[Current Week High]]/Table2[[#This Row],[Close Price]])-1</f>
        <v>4.2108866826429114E-2</v>
      </c>
      <c r="AG462" s="1">
        <f>(Table2[[#This Row],[Close Price]]/Table2[[#This Row],[Current Month Low]])-1</f>
        <v>4.5641668158224347E-2</v>
      </c>
      <c r="AH462" s="1">
        <f>(Table2[[#This Row],[Current Month High]]/Table2[[#This Row],[Close Price]])-1</f>
        <v>9.2091749400889933E-2</v>
      </c>
      <c r="AI462">
        <v>28.723040054775701</v>
      </c>
      <c r="AJ462">
        <v>39.527107714353903</v>
      </c>
      <c r="AK462" t="str">
        <f>IF(AND(Table2[[#This Row],[20D EMA]]&gt;Table2[[#This Row],[50D EMA]],Table2[[#This Row],[50D EMA]]&gt;Table2[[#This Row],[200D EMA]]),"Uptrend","Downtrend/NoTrend")</f>
        <v>Downtrend/NoTrend</v>
      </c>
      <c r="AL462">
        <v>-0.05</v>
      </c>
      <c r="AM462" t="s">
        <v>3189</v>
      </c>
      <c r="AN462">
        <v>-6.54</v>
      </c>
      <c r="AO462" t="s">
        <v>3189</v>
      </c>
      <c r="AP462">
        <v>3.4557532495714E-2</v>
      </c>
      <c r="AQ462">
        <f>(Table2[[#This Row],[Sharpe Ratio]]-AVERAGE(Table2[Sharpe Ratio]))/_xlfn.STDEV.P(Table2[Sharpe Ratio])</f>
        <v>-0.29754629569473356</v>
      </c>
      <c r="AR4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2">
        <f>_xlfn.RANK.AVG(Table2[[#This Row],[1Y Return vs Nifty Z-Score]],Table2[1Y Return vs Nifty Z-Score])</f>
        <v>316</v>
      </c>
      <c r="AT462">
        <f>_xlfn.RANK.AVG(Table2[[#This Row],[6M Return vs Nifty Z-Score]],Table2[6M Return vs Nifty Z-Score])</f>
        <v>563</v>
      </c>
      <c r="AU462">
        <f>_xlfn.RANK.AVG(Table2[[#This Row],[Sharpe Ratio Z-Score]],Table2[Sharpe Ratio Z-Score])</f>
        <v>426</v>
      </c>
      <c r="AV462">
        <f>(Table2[[#This Row],[Rank 1Y]]+Table2[[#This Row],[Rank 6M]]+Table2[[#This Row],[Rank Sharpe]])/3</f>
        <v>435</v>
      </c>
    </row>
    <row r="463" spans="1:48" x14ac:dyDescent="0.3">
      <c r="A463" t="s">
        <v>1273</v>
      </c>
      <c r="B463" t="s">
        <v>1274</v>
      </c>
      <c r="C463" t="s">
        <v>3145</v>
      </c>
      <c r="D463" t="s">
        <v>46</v>
      </c>
      <c r="E463">
        <v>9190.7467280000001</v>
      </c>
      <c r="F463">
        <v>326.8</v>
      </c>
      <c r="G463">
        <v>-7.34385319737126</v>
      </c>
      <c r="H463">
        <f>(Table2[[#This Row],[1Y Return vs Nifty]]-AVERAGE(Table2[1Y Return vs Nifty]))/_xlfn.STDEV.P(Table2[1Y Return vs Nifty])</f>
        <v>-0.48568849847724482</v>
      </c>
      <c r="I463">
        <v>14.260382874886201</v>
      </c>
      <c r="J463">
        <f>(Table2[[#This Row],[1M Return vs Nifty]]-AVERAGE(Table2[1M Return vs Nifty]))/_xlfn.STDEV.P(Table2[1M Return vs Nifty])</f>
        <v>1.0515620352038961</v>
      </c>
      <c r="K463">
        <v>9.9526422924191298</v>
      </c>
      <c r="L463">
        <f>(Table2[[#This Row],[6M Return vs Nifty]]-AVERAGE(Table2[6M Return vs Nifty]))/_xlfn.STDEV.P(Table2[6M Return vs Nifty])</f>
        <v>0.13731038539910345</v>
      </c>
      <c r="M463">
        <v>4.49053205520985</v>
      </c>
      <c r="N463">
        <f>(Table2[[#This Row],[1W Return vs Nifty]]-AVERAGE(Table2[1W Return vs Nifty]))/_xlfn.STDEV.P(Table2[1W Return vs Nifty])</f>
        <v>0.12208237178576163</v>
      </c>
      <c r="O463">
        <v>311.16000000000003</v>
      </c>
      <c r="P463">
        <v>314.28174833831901</v>
      </c>
      <c r="Q463">
        <v>311.279303928991</v>
      </c>
      <c r="R463">
        <v>67.777040349811799</v>
      </c>
      <c r="S463" s="1">
        <f>(Table2[[#This Row],[Close Price]]-Table2[[#This Row],[20D EMA]])/Table2[[#This Row],[20D EMA]]</f>
        <v>5.0263530016711612E-2</v>
      </c>
      <c r="T463" s="1">
        <f>(Table2[[#This Row],[Close Price]]-Table2[[#This Row],[50D EMA]])/Table2[[#This Row],[50D EMA]]</f>
        <v>3.9831303369883636E-2</v>
      </c>
      <c r="U463" s="1">
        <f>(Table2[[#This Row],[Close Price]]-Table2[[#This Row],[200D EMA]])/Table2[[#This Row],[200D EMA]]</f>
        <v>4.9860995816636729E-2</v>
      </c>
      <c r="V463">
        <v>1.1622306183115101</v>
      </c>
      <c r="W463">
        <v>324.60000000000002</v>
      </c>
      <c r="X463">
        <v>333</v>
      </c>
      <c r="Y463">
        <v>311.75</v>
      </c>
      <c r="Z463">
        <v>333</v>
      </c>
      <c r="AA463">
        <v>281.14999999999998</v>
      </c>
      <c r="AB463">
        <v>333</v>
      </c>
      <c r="AC463" s="1">
        <f>(Table2[[#This Row],[Close Price]]/Table2[[#This Row],[Day Low]])-1</f>
        <v>6.7775723967959944E-3</v>
      </c>
      <c r="AD463" s="1">
        <f>(Table2[[#This Row],[Day High]]/Table2[[#This Row],[Close Price]])-1</f>
        <v>1.8971848225214138E-2</v>
      </c>
      <c r="AE463" s="1">
        <f>(Table2[[#This Row],[Close Price]]/Table2[[#This Row],[Current Week Low]])-1</f>
        <v>4.8275862068965614E-2</v>
      </c>
      <c r="AF463" s="1">
        <f>(Table2[[#This Row],[Current Week High]]/Table2[[#This Row],[Close Price]])-1</f>
        <v>1.8971848225214138E-2</v>
      </c>
      <c r="AG463" s="1">
        <f>(Table2[[#This Row],[Close Price]]/Table2[[#This Row],[Current Month Low]])-1</f>
        <v>0.16236884225502424</v>
      </c>
      <c r="AH463" s="1">
        <f>(Table2[[#This Row],[Current Month High]]/Table2[[#This Row],[Close Price]])-1</f>
        <v>1.8971848225214138E-2</v>
      </c>
      <c r="AI463">
        <v>27.111383108935101</v>
      </c>
      <c r="AJ463">
        <v>38.035902851108702</v>
      </c>
      <c r="AK463" t="str">
        <f>IF(AND(Table2[[#This Row],[20D EMA]]&gt;Table2[[#This Row],[50D EMA]],Table2[[#This Row],[50D EMA]]&gt;Table2[[#This Row],[200D EMA]]),"Uptrend","Downtrend/NoTrend")</f>
        <v>Downtrend/NoTrend</v>
      </c>
      <c r="AL463">
        <v>0</v>
      </c>
      <c r="AM463" t="s">
        <v>3187</v>
      </c>
      <c r="AN463">
        <v>15.21</v>
      </c>
      <c r="AO463" t="s">
        <v>3188</v>
      </c>
      <c r="AP463">
        <v>-3.5633236862839999E-3</v>
      </c>
      <c r="AQ463">
        <f>(Table2[[#This Row],[Sharpe Ratio]]-AVERAGE(Table2[Sharpe Ratio]))/_xlfn.STDEV.P(Table2[Sharpe Ratio])</f>
        <v>-0.73973915568007442</v>
      </c>
      <c r="AR4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3">
        <f>_xlfn.RANK.AVG(Table2[[#This Row],[1Y Return vs Nifty Z-Score]],Table2[1Y Return vs Nifty Z-Score])</f>
        <v>480</v>
      </c>
      <c r="AT463">
        <f>_xlfn.RANK.AVG(Table2[[#This Row],[6M Return vs Nifty Z-Score]],Table2[6M Return vs Nifty Z-Score])</f>
        <v>254</v>
      </c>
      <c r="AU463">
        <f>_xlfn.RANK.AVG(Table2[[#This Row],[Sharpe Ratio Z-Score]],Table2[Sharpe Ratio Z-Score])</f>
        <v>571</v>
      </c>
      <c r="AV463">
        <f>(Table2[[#This Row],[Rank 1Y]]+Table2[[#This Row],[Rank 6M]]+Table2[[#This Row],[Rank Sharpe]])/3</f>
        <v>435</v>
      </c>
    </row>
    <row r="464" spans="1:48" x14ac:dyDescent="0.3">
      <c r="A464" t="s">
        <v>126</v>
      </c>
      <c r="B464" t="s">
        <v>127</v>
      </c>
      <c r="C464" t="s">
        <v>3152</v>
      </c>
      <c r="D464" t="s">
        <v>128</v>
      </c>
      <c r="E464">
        <v>213209.59674000001</v>
      </c>
      <c r="F464">
        <v>504.6</v>
      </c>
      <c r="G464">
        <v>44.745148738100397</v>
      </c>
      <c r="H464">
        <f>(Table2[[#This Row],[1Y Return vs Nifty]]-AVERAGE(Table2[1Y Return vs Nifty]))/_xlfn.STDEV.P(Table2[1Y Return vs Nifty])</f>
        <v>0.52289574543054829</v>
      </c>
      <c r="I464">
        <v>-5.2610148666191696</v>
      </c>
      <c r="J464">
        <f>(Table2[[#This Row],[1M Return vs Nifty]]-AVERAGE(Table2[1M Return vs Nifty]))/_xlfn.STDEV.P(Table2[1M Return vs Nifty])</f>
        <v>-0.87147049781534414</v>
      </c>
      <c r="K464">
        <v>-36.873857954157799</v>
      </c>
      <c r="L464">
        <f>(Table2[[#This Row],[6M Return vs Nifty]]-AVERAGE(Table2[6M Return vs Nifty]))/_xlfn.STDEV.P(Table2[6M Return vs Nifty])</f>
        <v>-1.3931002595734647</v>
      </c>
      <c r="M464">
        <v>9.6392989942116203E-2</v>
      </c>
      <c r="N464">
        <f>(Table2[[#This Row],[1W Return vs Nifty]]-AVERAGE(Table2[1W Return vs Nifty]))/_xlfn.STDEV.P(Table2[1W Return vs Nifty])</f>
        <v>-0.72713386471444741</v>
      </c>
      <c r="O464">
        <v>504.3</v>
      </c>
      <c r="P464">
        <v>515.86540189266896</v>
      </c>
      <c r="Q464">
        <v>498.30063856688298</v>
      </c>
      <c r="R464">
        <v>53.494697020365301</v>
      </c>
      <c r="S464" s="1">
        <f>(Table2[[#This Row],[Close Price]]-Table2[[#This Row],[20D EMA]])/Table2[[#This Row],[20D EMA]]</f>
        <v>5.9488399762048659E-4</v>
      </c>
      <c r="T464" s="1">
        <f>(Table2[[#This Row],[Close Price]]-Table2[[#This Row],[50D EMA]])/Table2[[#This Row],[50D EMA]]</f>
        <v>-2.1837870598293806E-2</v>
      </c>
      <c r="U464" s="1">
        <f>(Table2[[#This Row],[Close Price]]-Table2[[#This Row],[200D EMA]])/Table2[[#This Row],[200D EMA]]</f>
        <v>1.2641688461877274E-2</v>
      </c>
      <c r="V464">
        <v>0.55129875530877903</v>
      </c>
      <c r="W464">
        <v>491.6</v>
      </c>
      <c r="X464">
        <v>505.9</v>
      </c>
      <c r="Y464">
        <v>491.6</v>
      </c>
      <c r="Z464">
        <v>505.9</v>
      </c>
      <c r="AA464">
        <v>483.2</v>
      </c>
      <c r="AB464">
        <v>565</v>
      </c>
      <c r="AC464" s="1">
        <f>(Table2[[#This Row],[Close Price]]/Table2[[#This Row],[Day Low]])-1</f>
        <v>2.6444263628966569E-2</v>
      </c>
      <c r="AD464" s="1">
        <f>(Table2[[#This Row],[Day High]]/Table2[[#This Row],[Close Price]])-1</f>
        <v>2.576298057867632E-3</v>
      </c>
      <c r="AE464" s="1">
        <f>(Table2[[#This Row],[Close Price]]/Table2[[#This Row],[Current Week Low]])-1</f>
        <v>2.6444263628966569E-2</v>
      </c>
      <c r="AF464" s="1">
        <f>(Table2[[#This Row],[Current Week High]]/Table2[[#This Row],[Close Price]])-1</f>
        <v>2.576298057867632E-3</v>
      </c>
      <c r="AG464" s="1">
        <f>(Table2[[#This Row],[Close Price]]/Table2[[#This Row],[Current Month Low]])-1</f>
        <v>4.4288079470198749E-2</v>
      </c>
      <c r="AH464" s="1">
        <f>(Table2[[#This Row],[Current Month High]]/Table2[[#This Row],[Close Price]])-1</f>
        <v>0.11969877130400319</v>
      </c>
      <c r="AI464">
        <v>60.067380103051903</v>
      </c>
      <c r="AJ464">
        <v>77.301475755446205</v>
      </c>
      <c r="AK464" t="str">
        <f>IF(AND(Table2[[#This Row],[20D EMA]]&gt;Table2[[#This Row],[50D EMA]],Table2[[#This Row],[50D EMA]]&gt;Table2[[#This Row],[200D EMA]]),"Uptrend","Downtrend/NoTrend")</f>
        <v>Downtrend/NoTrend</v>
      </c>
      <c r="AL464">
        <v>0.05</v>
      </c>
      <c r="AM464" t="s">
        <v>3188</v>
      </c>
      <c r="AN464">
        <v>-0.3</v>
      </c>
      <c r="AO464" t="s">
        <v>3189</v>
      </c>
      <c r="AP464">
        <v>3.0127904016227999E-2</v>
      </c>
      <c r="AQ464">
        <f>(Table2[[#This Row],[Sharpe Ratio]]-AVERAGE(Table2[Sharpe Ratio]))/_xlfn.STDEV.P(Table2[Sharpe Ratio])</f>
        <v>-0.34892893192580071</v>
      </c>
      <c r="AR4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4">
        <f>_xlfn.RANK.AVG(Table2[[#This Row],[1Y Return vs Nifty Z-Score]],Table2[1Y Return vs Nifty Z-Score])</f>
        <v>156</v>
      </c>
      <c r="AT464">
        <f>_xlfn.RANK.AVG(Table2[[#This Row],[6M Return vs Nifty Z-Score]],Table2[6M Return vs Nifty Z-Score])</f>
        <v>721</v>
      </c>
      <c r="AU464">
        <f>_xlfn.RANK.AVG(Table2[[#This Row],[Sharpe Ratio Z-Score]],Table2[Sharpe Ratio Z-Score])</f>
        <v>434</v>
      </c>
      <c r="AV464">
        <f>(Table2[[#This Row],[Rank 1Y]]+Table2[[#This Row],[Rank 6M]]+Table2[[#This Row],[Rank Sharpe]])/3</f>
        <v>437</v>
      </c>
    </row>
    <row r="465" spans="1:48" x14ac:dyDescent="0.3">
      <c r="A465" t="s">
        <v>1571</v>
      </c>
      <c r="B465" t="s">
        <v>1572</v>
      </c>
      <c r="C465" t="s">
        <v>3142</v>
      </c>
      <c r="D465" t="s">
        <v>24</v>
      </c>
      <c r="E465">
        <v>6349.7216733089999</v>
      </c>
      <c r="F465">
        <v>24.27</v>
      </c>
      <c r="G465">
        <v>-13.519856900042299</v>
      </c>
      <c r="H465">
        <f>(Table2[[#This Row],[1Y Return vs Nifty]]-AVERAGE(Table2[1Y Return vs Nifty]))/_xlfn.STDEV.P(Table2[1Y Return vs Nifty])</f>
        <v>-0.60527266775249355</v>
      </c>
      <c r="I465">
        <v>2.1692447874924299</v>
      </c>
      <c r="J465">
        <f>(Table2[[#This Row],[1M Return vs Nifty]]-AVERAGE(Table2[1M Return vs Nifty]))/_xlfn.STDEV.P(Table2[1M Return vs Nifty])</f>
        <v>-0.13952336816605895</v>
      </c>
      <c r="K465">
        <v>-17.4469098457201</v>
      </c>
      <c r="L465">
        <f>(Table2[[#This Row],[6M Return vs Nifty]]-AVERAGE(Table2[6M Return vs Nifty]))/_xlfn.STDEV.P(Table2[6M Return vs Nifty])</f>
        <v>-0.75817755495267403</v>
      </c>
      <c r="M465">
        <v>5.8162275737989502</v>
      </c>
      <c r="N465">
        <f>(Table2[[#This Row],[1W Return vs Nifty]]-AVERAGE(Table2[1W Return vs Nifty]))/_xlfn.STDEV.P(Table2[1W Return vs Nifty])</f>
        <v>0.37828777227934701</v>
      </c>
      <c r="O465">
        <v>23.51</v>
      </c>
      <c r="P465">
        <v>24.024699582650101</v>
      </c>
      <c r="Q465">
        <v>25.188009662996301</v>
      </c>
      <c r="R465">
        <v>68.541383794800097</v>
      </c>
      <c r="S465" s="1">
        <f>(Table2[[#This Row],[Close Price]]-Table2[[#This Row],[20D EMA]])/Table2[[#This Row],[20D EMA]]</f>
        <v>3.2326669502339346E-2</v>
      </c>
      <c r="T465" s="1">
        <f>(Table2[[#This Row],[Close Price]]-Table2[[#This Row],[50D EMA]])/Table2[[#This Row],[50D EMA]]</f>
        <v>1.0210342756046254E-2</v>
      </c>
      <c r="U465" s="1">
        <f>(Table2[[#This Row],[Close Price]]-Table2[[#This Row],[200D EMA]])/Table2[[#This Row],[200D EMA]]</f>
        <v>-3.6446296284574992E-2</v>
      </c>
      <c r="V465">
        <v>0.93263977835038203</v>
      </c>
      <c r="W465">
        <v>23.83</v>
      </c>
      <c r="X465">
        <v>24.37</v>
      </c>
      <c r="Y465">
        <v>22.75</v>
      </c>
      <c r="Z465">
        <v>24.37</v>
      </c>
      <c r="AA465">
        <v>22.27</v>
      </c>
      <c r="AB465">
        <v>24.95</v>
      </c>
      <c r="AC465" s="1">
        <f>(Table2[[#This Row],[Close Price]]/Table2[[#This Row],[Day Low]])-1</f>
        <v>1.8464120856063859E-2</v>
      </c>
      <c r="AD465" s="1">
        <f>(Table2[[#This Row],[Day High]]/Table2[[#This Row],[Close Price]])-1</f>
        <v>4.1203131437990148E-3</v>
      </c>
      <c r="AE465" s="1">
        <f>(Table2[[#This Row],[Close Price]]/Table2[[#This Row],[Current Week Low]])-1</f>
        <v>6.6813186813186709E-2</v>
      </c>
      <c r="AF465" s="1">
        <f>(Table2[[#This Row],[Current Week High]]/Table2[[#This Row],[Close Price]])-1</f>
        <v>4.1203131437990148E-3</v>
      </c>
      <c r="AG465" s="1">
        <f>(Table2[[#This Row],[Close Price]]/Table2[[#This Row],[Current Month Low]])-1</f>
        <v>8.9806915132465193E-2</v>
      </c>
      <c r="AH465" s="1">
        <f>(Table2[[#This Row],[Current Month High]]/Table2[[#This Row],[Close Price]])-1</f>
        <v>2.8018129377832768E-2</v>
      </c>
      <c r="AI465">
        <v>51.964256561126597</v>
      </c>
      <c r="AJ465">
        <v>8.9806915132465193</v>
      </c>
      <c r="AK465" t="str">
        <f>IF(AND(Table2[[#This Row],[20D EMA]]&gt;Table2[[#This Row],[50D EMA]],Table2[[#This Row],[50D EMA]]&gt;Table2[[#This Row],[200D EMA]]),"Uptrend","Downtrend/NoTrend")</f>
        <v>Downtrend/NoTrend</v>
      </c>
      <c r="AL465">
        <v>-0.04</v>
      </c>
      <c r="AM465" t="s">
        <v>3189</v>
      </c>
      <c r="AN465">
        <v>2.02</v>
      </c>
      <c r="AO465" t="s">
        <v>3188</v>
      </c>
      <c r="AP465">
        <v>0.113883375630809</v>
      </c>
      <c r="AQ465">
        <f>(Table2[[#This Row],[Sharpe Ratio]]-AVERAGE(Table2[Sharpe Ratio]))/_xlfn.STDEV.P(Table2[Sharpe Ratio])</f>
        <v>0.62261460728154616</v>
      </c>
      <c r="AR4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5">
        <f>_xlfn.RANK.AVG(Table2[[#This Row],[1Y Return vs Nifty Z-Score]],Table2[1Y Return vs Nifty Z-Score])</f>
        <v>528</v>
      </c>
      <c r="AT465">
        <f>_xlfn.RANK.AVG(Table2[[#This Row],[6M Return vs Nifty Z-Score]],Table2[6M Return vs Nifty Z-Score])</f>
        <v>598</v>
      </c>
      <c r="AU465">
        <f>_xlfn.RANK.AVG(Table2[[#This Row],[Sharpe Ratio Z-Score]],Table2[Sharpe Ratio Z-Score])</f>
        <v>189</v>
      </c>
      <c r="AV465">
        <f>(Table2[[#This Row],[Rank 1Y]]+Table2[[#This Row],[Rank 6M]]+Table2[[#This Row],[Rank Sharpe]])/3</f>
        <v>438.33333333333331</v>
      </c>
    </row>
    <row r="466" spans="1:48" x14ac:dyDescent="0.3">
      <c r="A466" t="s">
        <v>531</v>
      </c>
      <c r="B466" t="s">
        <v>532</v>
      </c>
      <c r="C466" t="s">
        <v>3142</v>
      </c>
      <c r="D466" t="s">
        <v>37</v>
      </c>
      <c r="E466">
        <v>39134.289457544997</v>
      </c>
      <c r="F466">
        <v>1133.95</v>
      </c>
      <c r="G466">
        <v>-7.6587165128133803</v>
      </c>
      <c r="H466">
        <f>(Table2[[#This Row],[1Y Return vs Nifty]]-AVERAGE(Table2[1Y Return vs Nifty]))/_xlfn.STDEV.P(Table2[1Y Return vs Nifty])</f>
        <v>-0.49178510557547439</v>
      </c>
      <c r="I466">
        <v>-7.4766559415887404</v>
      </c>
      <c r="J466">
        <f>(Table2[[#This Row],[1M Return vs Nifty]]-AVERAGE(Table2[1M Return vs Nifty]))/_xlfn.STDEV.P(Table2[1M Return vs Nifty])</f>
        <v>-1.0897309894604288</v>
      </c>
      <c r="K466">
        <v>10.409136209498699</v>
      </c>
      <c r="L466">
        <f>(Table2[[#This Row],[6M Return vs Nifty]]-AVERAGE(Table2[6M Return vs Nifty]))/_xlfn.STDEV.P(Table2[6M Return vs Nifty])</f>
        <v>0.15222978245814092</v>
      </c>
      <c r="M466">
        <v>-3.7116178043816999</v>
      </c>
      <c r="N466">
        <f>(Table2[[#This Row],[1W Return vs Nifty]]-AVERAGE(Table2[1W Return vs Nifty]))/_xlfn.STDEV.P(Table2[1W Return vs Nifty])</f>
        <v>-1.4630742952003009</v>
      </c>
      <c r="O466">
        <v>1192.94</v>
      </c>
      <c r="P466">
        <v>1186.3282878769501</v>
      </c>
      <c r="Q466">
        <v>1078.1051561434899</v>
      </c>
      <c r="R466">
        <v>28.0530993043877</v>
      </c>
      <c r="S466" s="1">
        <f>(Table2[[#This Row],[Close Price]]-Table2[[#This Row],[20D EMA]])/Table2[[#This Row],[20D EMA]]</f>
        <v>-4.9449259811893312E-2</v>
      </c>
      <c r="T466" s="1">
        <f>(Table2[[#This Row],[Close Price]]-Table2[[#This Row],[50D EMA]])/Table2[[#This Row],[50D EMA]]</f>
        <v>-4.4151596495002297E-2</v>
      </c>
      <c r="U466" s="1">
        <f>(Table2[[#This Row],[Close Price]]-Table2[[#This Row],[200D EMA]])/Table2[[#This Row],[200D EMA]]</f>
        <v>5.1799069449100642E-2</v>
      </c>
      <c r="V466">
        <v>0.80663186517454899</v>
      </c>
      <c r="W466">
        <v>1125.55</v>
      </c>
      <c r="X466">
        <v>1159.95</v>
      </c>
      <c r="Y466">
        <v>1093.8499999999999</v>
      </c>
      <c r="Z466">
        <v>1204.95</v>
      </c>
      <c r="AA466">
        <v>1093.8499999999999</v>
      </c>
      <c r="AB466">
        <v>1299</v>
      </c>
      <c r="AC466" s="1">
        <f>(Table2[[#This Row],[Close Price]]/Table2[[#This Row],[Day Low]])-1</f>
        <v>7.4630180800498991E-3</v>
      </c>
      <c r="AD466" s="1">
        <f>(Table2[[#This Row],[Day High]]/Table2[[#This Row],[Close Price]])-1</f>
        <v>2.2928700559989412E-2</v>
      </c>
      <c r="AE466" s="1">
        <f>(Table2[[#This Row],[Close Price]]/Table2[[#This Row],[Current Week Low]])-1</f>
        <v>3.6659505416647642E-2</v>
      </c>
      <c r="AF466" s="1">
        <f>(Table2[[#This Row],[Current Week High]]/Table2[[#This Row],[Close Price]])-1</f>
        <v>6.2612989990740386E-2</v>
      </c>
      <c r="AG466" s="1">
        <f>(Table2[[#This Row],[Close Price]]/Table2[[#This Row],[Current Month Low]])-1</f>
        <v>3.6659505416647642E-2</v>
      </c>
      <c r="AH466" s="1">
        <f>(Table2[[#This Row],[Current Month High]]/Table2[[#This Row],[Close Price]])-1</f>
        <v>0.14555315490100962</v>
      </c>
      <c r="AI466">
        <v>15.212310948454499</v>
      </c>
      <c r="AJ466">
        <v>32.742171495463801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-0.02</v>
      </c>
      <c r="AM466" t="s">
        <v>3189</v>
      </c>
      <c r="AN466">
        <v>-6.13</v>
      </c>
      <c r="AO466" t="s">
        <v>3189</v>
      </c>
      <c r="AP466">
        <v>-1.0941252960304E-2</v>
      </c>
      <c r="AQ466">
        <f>(Table2[[#This Row],[Sharpe Ratio]]-AVERAGE(Table2[Sharpe Ratio]))/_xlfn.STDEV.P(Table2[Sharpe Ratio])</f>
        <v>-0.82532137951242168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-3.7176819872904843</v>
      </c>
      <c r="AS466">
        <f>_xlfn.RANK.AVG(Table2[[#This Row],[1Y Return vs Nifty Z-Score]],Table2[1Y Return vs Nifty Z-Score])</f>
        <v>481</v>
      </c>
      <c r="AT466">
        <f>_xlfn.RANK.AVG(Table2[[#This Row],[6M Return vs Nifty Z-Score]],Table2[6M Return vs Nifty Z-Score])</f>
        <v>249</v>
      </c>
      <c r="AU466">
        <f>_xlfn.RANK.AVG(Table2[[#This Row],[Sharpe Ratio Z-Score]],Table2[Sharpe Ratio Z-Score])</f>
        <v>586</v>
      </c>
      <c r="AV466">
        <f>(Table2[[#This Row],[Rank 1Y]]+Table2[[#This Row],[Rank 6M]]+Table2[[#This Row],[Rank Sharpe]])/3</f>
        <v>438.66666666666669</v>
      </c>
    </row>
    <row r="467" spans="1:48" x14ac:dyDescent="0.3">
      <c r="A467" t="s">
        <v>551</v>
      </c>
      <c r="B467" t="s">
        <v>552</v>
      </c>
      <c r="C467" t="s">
        <v>3141</v>
      </c>
      <c r="D467" t="s">
        <v>21</v>
      </c>
      <c r="E467">
        <v>37161.859043119999</v>
      </c>
      <c r="F467">
        <v>1368.8</v>
      </c>
      <c r="G467">
        <v>-25.535805833784199</v>
      </c>
      <c r="H467">
        <f>(Table2[[#This Row],[1Y Return vs Nifty]]-AVERAGE(Table2[1Y Return vs Nifty]))/_xlfn.STDEV.P(Table2[1Y Return vs Nifty])</f>
        <v>-0.83793400354053527</v>
      </c>
      <c r="I467">
        <v>5.0153056855839901</v>
      </c>
      <c r="J467">
        <f>(Table2[[#This Row],[1M Return vs Nifty]]-AVERAGE(Table2[1M Return vs Nifty]))/_xlfn.STDEV.P(Table2[1M Return vs Nifty])</f>
        <v>0.14083912280186381</v>
      </c>
      <c r="K467">
        <v>-10.669701911973201</v>
      </c>
      <c r="L467">
        <f>(Table2[[#This Row],[6M Return vs Nifty]]-AVERAGE(Table2[6M Return vs Nifty]))/_xlfn.STDEV.P(Table2[6M Return vs Nifty])</f>
        <v>-0.53668094276976797</v>
      </c>
      <c r="M467">
        <v>8.2946210190055503</v>
      </c>
      <c r="N467">
        <f>(Table2[[#This Row],[1W Return vs Nifty]]-AVERAGE(Table2[1W Return vs Nifty]))/_xlfn.STDEV.P(Table2[1W Return vs Nifty])</f>
        <v>0.85726486491191656</v>
      </c>
      <c r="O467">
        <v>1403.96</v>
      </c>
      <c r="P467">
        <v>1508.85995086502</v>
      </c>
      <c r="Q467">
        <v>1549.81985119161</v>
      </c>
      <c r="R467">
        <v>45.775985792245002</v>
      </c>
      <c r="S467" s="1">
        <f>(Table2[[#This Row],[Close Price]]-Table2[[#This Row],[20D EMA]])/Table2[[#This Row],[20D EMA]]</f>
        <v>-2.5043448531297245E-2</v>
      </c>
      <c r="T467" s="1">
        <f>(Table2[[#This Row],[Close Price]]-Table2[[#This Row],[50D EMA]])/Table2[[#This Row],[50D EMA]]</f>
        <v>-9.2825017182492336E-2</v>
      </c>
      <c r="U467" s="1">
        <f>(Table2[[#This Row],[Close Price]]-Table2[[#This Row],[200D EMA]])/Table2[[#This Row],[200D EMA]]</f>
        <v>-0.116800575920117</v>
      </c>
      <c r="V467">
        <v>1.02716179319798</v>
      </c>
      <c r="W467">
        <v>1356</v>
      </c>
      <c r="X467">
        <v>1409</v>
      </c>
      <c r="Y467">
        <v>1308.45</v>
      </c>
      <c r="Z467">
        <v>1424.5</v>
      </c>
      <c r="AA467">
        <v>1283.25</v>
      </c>
      <c r="AB467">
        <v>1520</v>
      </c>
      <c r="AC467" s="1">
        <f>(Table2[[#This Row],[Close Price]]/Table2[[#This Row],[Day Low]])-1</f>
        <v>9.4395280235988199E-3</v>
      </c>
      <c r="AD467" s="1">
        <f>(Table2[[#This Row],[Day High]]/Table2[[#This Row],[Close Price]])-1</f>
        <v>2.9368790181180549E-2</v>
      </c>
      <c r="AE467" s="1">
        <f>(Table2[[#This Row],[Close Price]]/Table2[[#This Row],[Current Week Low]])-1</f>
        <v>4.6123275631472227E-2</v>
      </c>
      <c r="AF467" s="1">
        <f>(Table2[[#This Row],[Current Week High]]/Table2[[#This Row],[Close Price]])-1</f>
        <v>4.0692577440093469E-2</v>
      </c>
      <c r="AG467" s="1">
        <f>(Table2[[#This Row],[Close Price]]/Table2[[#This Row],[Current Month Low]])-1</f>
        <v>6.6666666666666652E-2</v>
      </c>
      <c r="AH467" s="1">
        <f>(Table2[[#This Row],[Current Month High]]/Table2[[#This Row],[Close Price]])-1</f>
        <v>0.11046171829339579</v>
      </c>
      <c r="AI467">
        <v>40.904441846873098</v>
      </c>
      <c r="AJ467">
        <v>6.6666666666666599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-0.23</v>
      </c>
      <c r="AM467" t="s">
        <v>3189</v>
      </c>
      <c r="AN467">
        <v>-2.75</v>
      </c>
      <c r="AO467" t="s">
        <v>3189</v>
      </c>
      <c r="AP467">
        <v>0.112877297047716</v>
      </c>
      <c r="AQ467">
        <f>(Table2[[#This Row],[Sharpe Ratio]]-AVERAGE(Table2[Sharpe Ratio]))/_xlfn.STDEV.P(Table2[Sharpe Ratio])</f>
        <v>0.61094433513697721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613</v>
      </c>
      <c r="AT467">
        <f>_xlfn.RANK.AVG(Table2[[#This Row],[6M Return vs Nifty Z-Score]],Table2[6M Return vs Nifty Z-Score])</f>
        <v>509</v>
      </c>
      <c r="AU467">
        <f>_xlfn.RANK.AVG(Table2[[#This Row],[Sharpe Ratio Z-Score]],Table2[Sharpe Ratio Z-Score])</f>
        <v>194</v>
      </c>
      <c r="AV467">
        <f>(Table2[[#This Row],[Rank 1Y]]+Table2[[#This Row],[Rank 6M]]+Table2[[#This Row],[Rank Sharpe]])/3</f>
        <v>438.66666666666669</v>
      </c>
    </row>
    <row r="468" spans="1:48" x14ac:dyDescent="0.3">
      <c r="A468" t="s">
        <v>1350</v>
      </c>
      <c r="B468" t="s">
        <v>1351</v>
      </c>
      <c r="C468" t="s">
        <v>3150</v>
      </c>
      <c r="D468" t="s">
        <v>232</v>
      </c>
      <c r="E468">
        <v>8532.5014889499998</v>
      </c>
      <c r="F468">
        <v>442.15</v>
      </c>
      <c r="G468">
        <v>8.2778413380854197</v>
      </c>
      <c r="H468">
        <f>(Table2[[#This Row],[1Y Return vs Nifty]]-AVERAGE(Table2[1Y Return vs Nifty]))/_xlfn.STDEV.P(Table2[1Y Return vs Nifty])</f>
        <v>-0.18321015590657116</v>
      </c>
      <c r="I468">
        <v>3.79077175663123</v>
      </c>
      <c r="J468">
        <f>(Table2[[#This Row],[1M Return vs Nifty]]-AVERAGE(Table2[1M Return vs Nifty]))/_xlfn.STDEV.P(Table2[1M Return vs Nifty])</f>
        <v>2.0211562503999633E-2</v>
      </c>
      <c r="K468">
        <v>-9.0659796358268796</v>
      </c>
      <c r="L468">
        <f>(Table2[[#This Row],[6M Return vs Nifty]]-AVERAGE(Table2[6M Return vs Nifty]))/_xlfn.STDEV.P(Table2[6M Return vs Nifty])</f>
        <v>-0.48426716787585239</v>
      </c>
      <c r="M468">
        <v>6.8070359853996996</v>
      </c>
      <c r="N468">
        <f>(Table2[[#This Row],[1W Return vs Nifty]]-AVERAGE(Table2[1W Return vs Nifty]))/_xlfn.STDEV.P(Table2[1W Return vs Nifty])</f>
        <v>0.56977251545532825</v>
      </c>
      <c r="O468">
        <v>426.97</v>
      </c>
      <c r="P468">
        <v>435.18334134311903</v>
      </c>
      <c r="Q468">
        <v>418.79306970120803</v>
      </c>
      <c r="R468">
        <v>66.549728699066307</v>
      </c>
      <c r="S468" s="1">
        <f>(Table2[[#This Row],[Close Price]]-Table2[[#This Row],[20D EMA]])/Table2[[#This Row],[20D EMA]]</f>
        <v>3.5552849146309927E-2</v>
      </c>
      <c r="T468" s="1">
        <f>(Table2[[#This Row],[Close Price]]-Table2[[#This Row],[50D EMA]])/Table2[[#This Row],[50D EMA]]</f>
        <v>1.6008560059720005E-2</v>
      </c>
      <c r="U468" s="1">
        <f>(Table2[[#This Row],[Close Price]]-Table2[[#This Row],[200D EMA]])/Table2[[#This Row],[200D EMA]]</f>
        <v>5.5772007677816107E-2</v>
      </c>
      <c r="V468">
        <v>0.16837583647363799</v>
      </c>
      <c r="W468">
        <v>432</v>
      </c>
      <c r="X468">
        <v>444.7</v>
      </c>
      <c r="Y468">
        <v>409.15</v>
      </c>
      <c r="Z468">
        <v>445</v>
      </c>
      <c r="AA468">
        <v>395.15</v>
      </c>
      <c r="AB468">
        <v>462</v>
      </c>
      <c r="AC468" s="1">
        <f>(Table2[[#This Row],[Close Price]]/Table2[[#This Row],[Day Low]])-1</f>
        <v>2.3495370370370416E-2</v>
      </c>
      <c r="AD468" s="1">
        <f>(Table2[[#This Row],[Day High]]/Table2[[#This Row],[Close Price]])-1</f>
        <v>5.7672735497003025E-3</v>
      </c>
      <c r="AE468" s="1">
        <f>(Table2[[#This Row],[Close Price]]/Table2[[#This Row],[Current Week Low]])-1</f>
        <v>8.0655016497616971E-2</v>
      </c>
      <c r="AF468" s="1">
        <f>(Table2[[#This Row],[Current Week High]]/Table2[[#This Row],[Close Price]])-1</f>
        <v>6.445776320253449E-3</v>
      </c>
      <c r="AG468" s="1">
        <f>(Table2[[#This Row],[Close Price]]/Table2[[#This Row],[Current Month Low]])-1</f>
        <v>0.11894217385802852</v>
      </c>
      <c r="AH468" s="1">
        <f>(Table2[[#This Row],[Current Month High]]/Table2[[#This Row],[Close Price]])-1</f>
        <v>4.4894266651588799E-2</v>
      </c>
      <c r="AI468">
        <v>24.075539975121501</v>
      </c>
      <c r="AJ468">
        <v>40.632951653943998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0.15</v>
      </c>
      <c r="AM468" t="s">
        <v>3188</v>
      </c>
      <c r="AN468">
        <v>2.78</v>
      </c>
      <c r="AO468" t="s">
        <v>3188</v>
      </c>
      <c r="AP468">
        <v>1.6363558676828999E-2</v>
      </c>
      <c r="AQ468">
        <f>(Table2[[#This Row],[Sharpe Ratio]]-AVERAGE(Table2[Sharpe Ratio]))/_xlfn.STDEV.P(Table2[Sharpe Ratio])</f>
        <v>-0.50859206232340692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360</v>
      </c>
      <c r="AT468">
        <f>_xlfn.RANK.AVG(Table2[[#This Row],[6M Return vs Nifty Z-Score]],Table2[6M Return vs Nifty Z-Score])</f>
        <v>488</v>
      </c>
      <c r="AU468">
        <f>_xlfn.RANK.AVG(Table2[[#This Row],[Sharpe Ratio Z-Score]],Table2[Sharpe Ratio Z-Score])</f>
        <v>469</v>
      </c>
      <c r="AV468">
        <f>(Table2[[#This Row],[Rank 1Y]]+Table2[[#This Row],[Rank 6M]]+Table2[[#This Row],[Rank Sharpe]])/3</f>
        <v>439</v>
      </c>
    </row>
    <row r="469" spans="1:48" x14ac:dyDescent="0.3">
      <c r="A469" t="s">
        <v>489</v>
      </c>
      <c r="B469" t="s">
        <v>490</v>
      </c>
      <c r="C469" t="s">
        <v>3142</v>
      </c>
      <c r="D469" t="s">
        <v>54</v>
      </c>
      <c r="E469">
        <v>43727.749994999998</v>
      </c>
      <c r="F469">
        <v>3968.4</v>
      </c>
      <c r="G469">
        <v>1.0952688363297101</v>
      </c>
      <c r="H469">
        <f>(Table2[[#This Row],[1Y Return vs Nifty]]-AVERAGE(Table2[1Y Return vs Nifty]))/_xlfn.STDEV.P(Table2[1Y Return vs Nifty])</f>
        <v>-0.32228422503483761</v>
      </c>
      <c r="I469">
        <v>-11.710038992552301</v>
      </c>
      <c r="J469">
        <f>(Table2[[#This Row],[1M Return vs Nifty]]-AVERAGE(Table2[1M Return vs Nifty]))/_xlfn.STDEV.P(Table2[1M Return vs Nifty])</f>
        <v>-1.5067571388957404</v>
      </c>
      <c r="K469">
        <v>-11.342329342750499</v>
      </c>
      <c r="L469">
        <f>(Table2[[#This Row],[6M Return vs Nifty]]-AVERAGE(Table2[6M Return vs Nifty]))/_xlfn.STDEV.P(Table2[6M Return vs Nifty])</f>
        <v>-0.55866413977876028</v>
      </c>
      <c r="M469">
        <v>-1.3031271535473301</v>
      </c>
      <c r="N469">
        <f>(Table2[[#This Row],[1W Return vs Nifty]]-AVERAGE(Table2[1W Return vs Nifty]))/_xlfn.STDEV.P(Table2[1W Return vs Nifty])</f>
        <v>-0.99760669488827469</v>
      </c>
      <c r="O469">
        <v>4336.12</v>
      </c>
      <c r="P469">
        <v>4568.6580542012698</v>
      </c>
      <c r="Q469">
        <v>4373.2360334290097</v>
      </c>
      <c r="R469">
        <v>24.310090074787698</v>
      </c>
      <c r="S469" s="1">
        <f>(Table2[[#This Row],[Close Price]]-Table2[[#This Row],[20D EMA]])/Table2[[#This Row],[20D EMA]]</f>
        <v>-8.4803926090606302E-2</v>
      </c>
      <c r="T469" s="1">
        <f>(Table2[[#This Row],[Close Price]]-Table2[[#This Row],[50D EMA]])/Table2[[#This Row],[50D EMA]]</f>
        <v>-0.13138607597241411</v>
      </c>
      <c r="U469" s="1">
        <f>(Table2[[#This Row],[Close Price]]-Table2[[#This Row],[200D EMA]])/Table2[[#This Row],[200D EMA]]</f>
        <v>-9.2571274528619893E-2</v>
      </c>
      <c r="V469">
        <v>0.96538165318491398</v>
      </c>
      <c r="W469">
        <v>3951</v>
      </c>
      <c r="X469">
        <v>4126.6000000000004</v>
      </c>
      <c r="Y469">
        <v>3951</v>
      </c>
      <c r="Z469">
        <v>4429.8999999999996</v>
      </c>
      <c r="AA469">
        <v>3951</v>
      </c>
      <c r="AB469">
        <v>5025</v>
      </c>
      <c r="AC469" s="1">
        <f>(Table2[[#This Row],[Close Price]]/Table2[[#This Row],[Day Low]])-1</f>
        <v>4.4039483675020197E-3</v>
      </c>
      <c r="AD469" s="1">
        <f>(Table2[[#This Row],[Day High]]/Table2[[#This Row],[Close Price]])-1</f>
        <v>3.9864932970466782E-2</v>
      </c>
      <c r="AE469" s="1">
        <f>(Table2[[#This Row],[Close Price]]/Table2[[#This Row],[Current Week Low]])-1</f>
        <v>4.4039483675020197E-3</v>
      </c>
      <c r="AF469" s="1">
        <f>(Table2[[#This Row],[Current Week High]]/Table2[[#This Row],[Close Price]])-1</f>
        <v>0.11629372039108943</v>
      </c>
      <c r="AG469" s="1">
        <f>(Table2[[#This Row],[Close Price]]/Table2[[#This Row],[Current Month Low]])-1</f>
        <v>4.4039483675020197E-3</v>
      </c>
      <c r="AH469" s="1">
        <f>(Table2[[#This Row],[Current Month High]]/Table2[[#This Row],[Close Price]])-1</f>
        <v>0.26625340187481106</v>
      </c>
      <c r="AI469">
        <v>39.498286463058101</v>
      </c>
      <c r="AJ469">
        <v>27.123041932280501</v>
      </c>
      <c r="AK469" t="str">
        <f>IF(AND(Table2[[#This Row],[20D EMA]]&gt;Table2[[#This Row],[50D EMA]],Table2[[#This Row],[50D EMA]]&gt;Table2[[#This Row],[200D EMA]]),"Uptrend","Downtrend/NoTrend")</f>
        <v>Downtrend/NoTrend</v>
      </c>
      <c r="AL469">
        <v>-0.17</v>
      </c>
      <c r="AM469" t="s">
        <v>3189</v>
      </c>
      <c r="AN469">
        <v>-7.24</v>
      </c>
      <c r="AO469" t="s">
        <v>3189</v>
      </c>
      <c r="AP469">
        <v>5.5558457796947E-2</v>
      </c>
      <c r="AQ469">
        <f>(Table2[[#This Row],[Sharpe Ratio]]-AVERAGE(Table2[Sharpe Ratio]))/_xlfn.STDEV.P(Table2[Sharpe Ratio])</f>
        <v>-5.3940559848849864E-2</v>
      </c>
      <c r="AR4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9">
        <f>_xlfn.RANK.AVG(Table2[[#This Row],[1Y Return vs Nifty Z-Score]],Table2[1Y Return vs Nifty Z-Score])</f>
        <v>425</v>
      </c>
      <c r="AT469">
        <f>_xlfn.RANK.AVG(Table2[[#This Row],[6M Return vs Nifty Z-Score]],Table2[6M Return vs Nifty Z-Score])</f>
        <v>520</v>
      </c>
      <c r="AU469">
        <f>_xlfn.RANK.AVG(Table2[[#This Row],[Sharpe Ratio Z-Score]],Table2[Sharpe Ratio Z-Score])</f>
        <v>373</v>
      </c>
      <c r="AV469">
        <f>(Table2[[#This Row],[Rank 1Y]]+Table2[[#This Row],[Rank 6M]]+Table2[[#This Row],[Rank Sharpe]])/3</f>
        <v>439.33333333333331</v>
      </c>
    </row>
    <row r="470" spans="1:48" x14ac:dyDescent="0.3">
      <c r="A470" t="s">
        <v>2000</v>
      </c>
      <c r="B470" t="s">
        <v>2001</v>
      </c>
      <c r="C470" t="s">
        <v>3141</v>
      </c>
      <c r="D470" t="s">
        <v>21</v>
      </c>
      <c r="E470">
        <v>3430.2844910399999</v>
      </c>
      <c r="F470">
        <v>580.4</v>
      </c>
      <c r="G470">
        <v>-28.319785246136998</v>
      </c>
      <c r="H470">
        <f>(Table2[[#This Row],[1Y Return vs Nifty]]-AVERAGE(Table2[1Y Return vs Nifty]))/_xlfn.STDEV.P(Table2[1Y Return vs Nifty])</f>
        <v>-0.89183938982805011</v>
      </c>
      <c r="I470">
        <v>1.9582024217206</v>
      </c>
      <c r="J470">
        <f>(Table2[[#This Row],[1M Return vs Nifty]]-AVERAGE(Table2[1M Return vs Nifty]))/_xlfn.STDEV.P(Table2[1M Return vs Nifty])</f>
        <v>-0.16031293152615056</v>
      </c>
      <c r="K470">
        <v>-0.39897360985500802</v>
      </c>
      <c r="L470">
        <f>(Table2[[#This Row],[6M Return vs Nifty]]-AVERAGE(Table2[6M Return vs Nifty]))/_xlfn.STDEV.P(Table2[6M Return vs Nifty])</f>
        <v>-0.20100708624807015</v>
      </c>
      <c r="M470">
        <v>7.5262425580980699</v>
      </c>
      <c r="N470">
        <f>(Table2[[#This Row],[1W Return vs Nifty]]-AVERAGE(Table2[1W Return vs Nifty]))/_xlfn.STDEV.P(Table2[1W Return vs Nifty])</f>
        <v>0.70876718309357478</v>
      </c>
      <c r="O470">
        <v>558.32000000000005</v>
      </c>
      <c r="P470">
        <v>576.44665646488704</v>
      </c>
      <c r="Q470">
        <v>593.31822733786998</v>
      </c>
      <c r="R470">
        <v>67.705202438916103</v>
      </c>
      <c r="S470" s="1">
        <f>(Table2[[#This Row],[Close Price]]-Table2[[#This Row],[20D EMA]])/Table2[[#This Row],[20D EMA]]</f>
        <v>3.9547213067774617E-2</v>
      </c>
      <c r="T470" s="1">
        <f>(Table2[[#This Row],[Close Price]]-Table2[[#This Row],[50D EMA]])/Table2[[#This Row],[50D EMA]]</f>
        <v>6.8581255364671282E-3</v>
      </c>
      <c r="U470" s="1">
        <f>(Table2[[#This Row],[Close Price]]-Table2[[#This Row],[200D EMA]])/Table2[[#This Row],[200D EMA]]</f>
        <v>-2.1772847592820735E-2</v>
      </c>
      <c r="V470">
        <v>0.42863481615285898</v>
      </c>
      <c r="W470">
        <v>565.95000000000005</v>
      </c>
      <c r="X470">
        <v>586.70000000000005</v>
      </c>
      <c r="Y470">
        <v>529.25</v>
      </c>
      <c r="Z470">
        <v>586.70000000000005</v>
      </c>
      <c r="AA470">
        <v>515.04999999999995</v>
      </c>
      <c r="AB470">
        <v>595</v>
      </c>
      <c r="AC470" s="1">
        <f>(Table2[[#This Row],[Close Price]]/Table2[[#This Row],[Day Low]])-1</f>
        <v>2.5532290838413241E-2</v>
      </c>
      <c r="AD470" s="1">
        <f>(Table2[[#This Row],[Day High]]/Table2[[#This Row],[Close Price]])-1</f>
        <v>1.0854583046175259E-2</v>
      </c>
      <c r="AE470" s="1">
        <f>(Table2[[#This Row],[Close Price]]/Table2[[#This Row],[Current Week Low]])-1</f>
        <v>9.6646197449220539E-2</v>
      </c>
      <c r="AF470" s="1">
        <f>(Table2[[#This Row],[Current Week High]]/Table2[[#This Row],[Close Price]])-1</f>
        <v>1.0854583046175259E-2</v>
      </c>
      <c r="AG470" s="1">
        <f>(Table2[[#This Row],[Close Price]]/Table2[[#This Row],[Current Month Low]])-1</f>
        <v>0.12688088535093689</v>
      </c>
      <c r="AH470" s="1">
        <f>(Table2[[#This Row],[Current Month High]]/Table2[[#This Row],[Close Price]])-1</f>
        <v>2.5155065472088234E-2</v>
      </c>
      <c r="AI470">
        <v>36.371467953135699</v>
      </c>
      <c r="AJ470">
        <v>28.9777777777777</v>
      </c>
      <c r="AK470" t="str">
        <f>IF(AND(Table2[[#This Row],[20D EMA]]&gt;Table2[[#This Row],[50D EMA]],Table2[[#This Row],[50D EMA]]&gt;Table2[[#This Row],[200D EMA]]),"Uptrend","Downtrend/NoTrend")</f>
        <v>Downtrend/NoTrend</v>
      </c>
      <c r="AL470">
        <v>-0.1</v>
      </c>
      <c r="AM470" t="s">
        <v>3189</v>
      </c>
      <c r="AN470">
        <v>4</v>
      </c>
      <c r="AO470" t="s">
        <v>3188</v>
      </c>
      <c r="AP470">
        <v>6.8364659175768006E-2</v>
      </c>
      <c r="AQ470">
        <f>(Table2[[#This Row],[Sharpe Ratio]]-AVERAGE(Table2[Sharpe Ratio]))/_xlfn.STDEV.P(Table2[Sharpe Ratio])</f>
        <v>9.4608328618226406E-2</v>
      </c>
      <c r="AR4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0">
        <f>_xlfn.RANK.AVG(Table2[[#This Row],[1Y Return vs Nifty Z-Score]],Table2[1Y Return vs Nifty Z-Score])</f>
        <v>636</v>
      </c>
      <c r="AT470">
        <f>_xlfn.RANK.AVG(Table2[[#This Row],[6M Return vs Nifty Z-Score]],Table2[6M Return vs Nifty Z-Score])</f>
        <v>360</v>
      </c>
      <c r="AU470">
        <f>_xlfn.RANK.AVG(Table2[[#This Row],[Sharpe Ratio Z-Score]],Table2[Sharpe Ratio Z-Score])</f>
        <v>323</v>
      </c>
      <c r="AV470">
        <f>(Table2[[#This Row],[Rank 1Y]]+Table2[[#This Row],[Rank 6M]]+Table2[[#This Row],[Rank Sharpe]])/3</f>
        <v>439.66666666666669</v>
      </c>
    </row>
    <row r="471" spans="1:48" x14ac:dyDescent="0.3">
      <c r="A471" t="s">
        <v>427</v>
      </c>
      <c r="B471" t="s">
        <v>428</v>
      </c>
      <c r="C471" t="s">
        <v>3142</v>
      </c>
      <c r="D471" t="s">
        <v>34</v>
      </c>
      <c r="E471">
        <v>53180.101966848</v>
      </c>
      <c r="F471">
        <v>44.48</v>
      </c>
      <c r="G471">
        <v>-2.0702858213202902</v>
      </c>
      <c r="H471">
        <f>(Table2[[#This Row],[1Y Return vs Nifty]]-AVERAGE(Table2[1Y Return vs Nifty]))/_xlfn.STDEV.P(Table2[1Y Return vs Nifty])</f>
        <v>-0.38357794217861968</v>
      </c>
      <c r="I471">
        <v>3.8802448578811202</v>
      </c>
      <c r="J471">
        <f>(Table2[[#This Row],[1M Return vs Nifty]]-AVERAGE(Table2[1M Return vs Nifty]))/_xlfn.STDEV.P(Table2[1M Return vs Nifty])</f>
        <v>2.9025464398321418E-2</v>
      </c>
      <c r="K471">
        <v>-27.818176293672099</v>
      </c>
      <c r="L471">
        <f>(Table2[[#This Row],[6M Return vs Nifty]]-AVERAGE(Table2[6M Return vs Nifty]))/_xlfn.STDEV.P(Table2[6M Return vs Nifty])</f>
        <v>-1.0971372570489855</v>
      </c>
      <c r="M471">
        <v>6.2644361482957098</v>
      </c>
      <c r="N471">
        <f>(Table2[[#This Row],[1W Return vs Nifty]]-AVERAGE(Table2[1W Return vs Nifty]))/_xlfn.STDEV.P(Table2[1W Return vs Nifty])</f>
        <v>0.46490906330989618</v>
      </c>
      <c r="O471">
        <v>44.04</v>
      </c>
      <c r="P471">
        <v>45.611523891753102</v>
      </c>
      <c r="Q471">
        <v>47.994549584381303</v>
      </c>
      <c r="R471">
        <v>56.063280137054001</v>
      </c>
      <c r="S471" s="1">
        <f>(Table2[[#This Row],[Close Price]]-Table2[[#This Row],[20D EMA]])/Table2[[#This Row],[20D EMA]]</f>
        <v>9.9909173478655248E-3</v>
      </c>
      <c r="T471" s="1">
        <f>(Table2[[#This Row],[Close Price]]-Table2[[#This Row],[50D EMA]])/Table2[[#This Row],[50D EMA]]</f>
        <v>-2.480785106935865E-2</v>
      </c>
      <c r="U471" s="1">
        <f>(Table2[[#This Row],[Close Price]]-Table2[[#This Row],[200D EMA]])/Table2[[#This Row],[200D EMA]]</f>
        <v>-7.322809808230879E-2</v>
      </c>
      <c r="V471">
        <v>1.1076607266754299</v>
      </c>
      <c r="W471">
        <v>43.47</v>
      </c>
      <c r="X471">
        <v>45.65</v>
      </c>
      <c r="Y471">
        <v>42.7</v>
      </c>
      <c r="Z471">
        <v>45.65</v>
      </c>
      <c r="AA471">
        <v>40.200000000000003</v>
      </c>
      <c r="AB471">
        <v>47.79</v>
      </c>
      <c r="AC471" s="1">
        <f>(Table2[[#This Row],[Close Price]]/Table2[[#This Row],[Day Low]])-1</f>
        <v>2.3234414538762405E-2</v>
      </c>
      <c r="AD471" s="1">
        <f>(Table2[[#This Row],[Day High]]/Table2[[#This Row],[Close Price]])-1</f>
        <v>2.630395683453246E-2</v>
      </c>
      <c r="AE471" s="1">
        <f>(Table2[[#This Row],[Close Price]]/Table2[[#This Row],[Current Week Low]])-1</f>
        <v>4.1686182669789185E-2</v>
      </c>
      <c r="AF471" s="1">
        <f>(Table2[[#This Row],[Current Week High]]/Table2[[#This Row],[Close Price]])-1</f>
        <v>2.630395683453246E-2</v>
      </c>
      <c r="AG471" s="1">
        <f>(Table2[[#This Row],[Close Price]]/Table2[[#This Row],[Current Month Low]])-1</f>
        <v>0.10646766169154209</v>
      </c>
      <c r="AH471" s="1">
        <f>(Table2[[#This Row],[Current Month High]]/Table2[[#This Row],[Close Price]])-1</f>
        <v>7.4415467625899234E-2</v>
      </c>
      <c r="AI471">
        <v>58.835431654676199</v>
      </c>
      <c r="AJ471">
        <v>21.034013605442102</v>
      </c>
      <c r="AK471" t="str">
        <f>IF(AND(Table2[[#This Row],[20D EMA]]&gt;Table2[[#This Row],[50D EMA]],Table2[[#This Row],[50D EMA]]&gt;Table2[[#This Row],[200D EMA]]),"Uptrend","Downtrend/NoTrend")</f>
        <v>Downtrend/NoTrend</v>
      </c>
      <c r="AL471">
        <v>-0.11</v>
      </c>
      <c r="AM471" t="s">
        <v>3189</v>
      </c>
      <c r="AN471">
        <v>0.18</v>
      </c>
      <c r="AO471" t="s">
        <v>3188</v>
      </c>
      <c r="AP471">
        <v>0.11381104405104001</v>
      </c>
      <c r="AQ471">
        <f>(Table2[[#This Row],[Sharpe Ratio]]-AVERAGE(Table2[Sharpe Ratio]))/_xlfn.STDEV.P(Table2[Sharpe Ratio])</f>
        <v>0.6217755781691725</v>
      </c>
      <c r="AR4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1">
        <f>_xlfn.RANK.AVG(Table2[[#This Row],[1Y Return vs Nifty Z-Score]],Table2[1Y Return vs Nifty Z-Score])</f>
        <v>442</v>
      </c>
      <c r="AT471">
        <f>_xlfn.RANK.AVG(Table2[[#This Row],[6M Return vs Nifty Z-Score]],Table2[6M Return vs Nifty Z-Score])</f>
        <v>689</v>
      </c>
      <c r="AU471">
        <f>_xlfn.RANK.AVG(Table2[[#This Row],[Sharpe Ratio Z-Score]],Table2[Sharpe Ratio Z-Score])</f>
        <v>190</v>
      </c>
      <c r="AV471">
        <f>(Table2[[#This Row],[Rank 1Y]]+Table2[[#This Row],[Rank 6M]]+Table2[[#This Row],[Rank Sharpe]])/3</f>
        <v>440.33333333333331</v>
      </c>
    </row>
    <row r="472" spans="1:48" x14ac:dyDescent="0.3">
      <c r="A472" t="s">
        <v>351</v>
      </c>
      <c r="B472" t="s">
        <v>352</v>
      </c>
      <c r="C472" t="s">
        <v>3147</v>
      </c>
      <c r="D472" t="s">
        <v>353</v>
      </c>
      <c r="E472">
        <v>69459.436420785001</v>
      </c>
      <c r="F472">
        <v>3590.55</v>
      </c>
      <c r="G472">
        <v>-16.436933847552901</v>
      </c>
      <c r="H472">
        <f>(Table2[[#This Row],[1Y Return vs Nifty]]-AVERAGE(Table2[1Y Return vs Nifty]))/_xlfn.STDEV.P(Table2[1Y Return vs Nifty])</f>
        <v>-0.66175518302837755</v>
      </c>
      <c r="I472">
        <v>-21.340529178459601</v>
      </c>
      <c r="J472">
        <f>(Table2[[#This Row],[1M Return vs Nifty]]-AVERAGE(Table2[1M Return vs Nifty]))/_xlfn.STDEV.P(Table2[1M Return vs Nifty])</f>
        <v>-2.4554466836534163</v>
      </c>
      <c r="K472">
        <v>-10.1012655756259</v>
      </c>
      <c r="L472">
        <f>(Table2[[#This Row],[6M Return vs Nifty]]-AVERAGE(Table2[6M Return vs Nifty]))/_xlfn.STDEV.P(Table2[6M Return vs Nifty])</f>
        <v>-0.51810297910487269</v>
      </c>
      <c r="M472">
        <v>-0.827235937367792</v>
      </c>
      <c r="N472">
        <f>(Table2[[#This Row],[1W Return vs Nifty]]-AVERAGE(Table2[1W Return vs Nifty]))/_xlfn.STDEV.P(Table2[1W Return vs Nifty])</f>
        <v>-0.90563542552589493</v>
      </c>
      <c r="O472">
        <v>3715.69</v>
      </c>
      <c r="P472">
        <v>3946.3512087714798</v>
      </c>
      <c r="Q472">
        <v>3895.55392603885</v>
      </c>
      <c r="R472">
        <v>47.185110308660903</v>
      </c>
      <c r="S472" s="1">
        <f>(Table2[[#This Row],[Close Price]]-Table2[[#This Row],[20D EMA]])/Table2[[#This Row],[20D EMA]]</f>
        <v>-3.3678805282464329E-2</v>
      </c>
      <c r="T472" s="1">
        <f>(Table2[[#This Row],[Close Price]]-Table2[[#This Row],[50D EMA]])/Table2[[#This Row],[50D EMA]]</f>
        <v>-9.0159539774525663E-2</v>
      </c>
      <c r="U472" s="1">
        <f>(Table2[[#This Row],[Close Price]]-Table2[[#This Row],[200D EMA]])/Table2[[#This Row],[200D EMA]]</f>
        <v>-7.8295393114732117E-2</v>
      </c>
      <c r="V472">
        <v>1.3354351581839099</v>
      </c>
      <c r="W472">
        <v>3549.05</v>
      </c>
      <c r="X472">
        <v>3649</v>
      </c>
      <c r="Y472">
        <v>3334.3</v>
      </c>
      <c r="Z472">
        <v>3649</v>
      </c>
      <c r="AA472">
        <v>3334.3</v>
      </c>
      <c r="AB472">
        <v>4540</v>
      </c>
      <c r="AC472" s="1">
        <f>(Table2[[#This Row],[Close Price]]/Table2[[#This Row],[Day Low]])-1</f>
        <v>1.1693270030008085E-2</v>
      </c>
      <c r="AD472" s="1">
        <f>(Table2[[#This Row],[Day High]]/Table2[[#This Row],[Close Price]])-1</f>
        <v>1.6278843074180704E-2</v>
      </c>
      <c r="AE472" s="1">
        <f>(Table2[[#This Row],[Close Price]]/Table2[[#This Row],[Current Week Low]])-1</f>
        <v>7.6852712713313176E-2</v>
      </c>
      <c r="AF472" s="1">
        <f>(Table2[[#This Row],[Current Week High]]/Table2[[#This Row],[Close Price]])-1</f>
        <v>1.6278843074180704E-2</v>
      </c>
      <c r="AG472" s="1">
        <f>(Table2[[#This Row],[Close Price]]/Table2[[#This Row],[Current Month Low]])-1</f>
        <v>7.6852712713313176E-2</v>
      </c>
      <c r="AH472" s="1">
        <f>(Table2[[#This Row],[Current Month High]]/Table2[[#This Row],[Close Price]])-1</f>
        <v>0.26443024049240371</v>
      </c>
      <c r="AI472">
        <v>33.985044074027599</v>
      </c>
      <c r="AJ472">
        <v>10.131124913733601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0</v>
      </c>
      <c r="AM472" t="s">
        <v>3187</v>
      </c>
      <c r="AN472">
        <v>-0.82</v>
      </c>
      <c r="AO472" t="s">
        <v>3189</v>
      </c>
      <c r="AP472">
        <v>8.6133443564197998E-2</v>
      </c>
      <c r="AQ472">
        <f>(Table2[[#This Row],[Sharpe Ratio]]-AVERAGE(Table2[Sharpe Ratio]))/_xlfn.STDEV.P(Table2[Sharpe Ratio])</f>
        <v>0.30072199903712932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549</v>
      </c>
      <c r="AT472">
        <f>_xlfn.RANK.AVG(Table2[[#This Row],[6M Return vs Nifty Z-Score]],Table2[6M Return vs Nifty Z-Score])</f>
        <v>499</v>
      </c>
      <c r="AU472">
        <f>_xlfn.RANK.AVG(Table2[[#This Row],[Sharpe Ratio Z-Score]],Table2[Sharpe Ratio Z-Score])</f>
        <v>275</v>
      </c>
      <c r="AV472">
        <f>(Table2[[#This Row],[Rank 1Y]]+Table2[[#This Row],[Rank 6M]]+Table2[[#This Row],[Rank Sharpe]])/3</f>
        <v>441</v>
      </c>
    </row>
    <row r="473" spans="1:48" x14ac:dyDescent="0.3">
      <c r="A473" t="s">
        <v>681</v>
      </c>
      <c r="B473" t="s">
        <v>682</v>
      </c>
      <c r="C473" t="s">
        <v>3151</v>
      </c>
      <c r="D473" t="s">
        <v>276</v>
      </c>
      <c r="E473">
        <v>26372.51502372</v>
      </c>
      <c r="F473">
        <v>409.7</v>
      </c>
      <c r="G473">
        <v>23.211991261908899</v>
      </c>
      <c r="H473">
        <f>(Table2[[#This Row],[1Y Return vs Nifty]]-AVERAGE(Table2[1Y Return vs Nifty]))/_xlfn.STDEV.P(Table2[1Y Return vs Nifty])</f>
        <v>0.10595545966779725</v>
      </c>
      <c r="I473">
        <v>6.2059849526564204</v>
      </c>
      <c r="J473">
        <f>(Table2[[#This Row],[1M Return vs Nifty]]-AVERAGE(Table2[1M Return vs Nifty]))/_xlfn.STDEV.P(Table2[1M Return vs Nifty])</f>
        <v>0.25813169566428323</v>
      </c>
      <c r="K473">
        <v>-3.0455375316082902</v>
      </c>
      <c r="L473">
        <f>(Table2[[#This Row],[6M Return vs Nifty]]-AVERAGE(Table2[6M Return vs Nifty]))/_xlfn.STDEV.P(Table2[6M Return vs Nifty])</f>
        <v>-0.28750361229899268</v>
      </c>
      <c r="M473">
        <v>5.0725365529156301</v>
      </c>
      <c r="N473">
        <f>(Table2[[#This Row],[1W Return vs Nifty]]-AVERAGE(Table2[1W Return vs Nifty]))/_xlfn.STDEV.P(Table2[1W Return vs Nifty])</f>
        <v>0.23456121276613529</v>
      </c>
      <c r="O473">
        <v>398.86</v>
      </c>
      <c r="P473">
        <v>407.99957923062499</v>
      </c>
      <c r="Q473">
        <v>389.70885366591</v>
      </c>
      <c r="R473">
        <v>63.918422270283898</v>
      </c>
      <c r="S473" s="1">
        <f>(Table2[[#This Row],[Close Price]]-Table2[[#This Row],[20D EMA]])/Table2[[#This Row],[20D EMA]]</f>
        <v>2.7177455748884256E-2</v>
      </c>
      <c r="T473" s="1">
        <f>(Table2[[#This Row],[Close Price]]-Table2[[#This Row],[50D EMA]])/Table2[[#This Row],[50D EMA]]</f>
        <v>4.1677022622952859E-3</v>
      </c>
      <c r="U473" s="1">
        <f>(Table2[[#This Row],[Close Price]]-Table2[[#This Row],[200D EMA]])/Table2[[#This Row],[200D EMA]]</f>
        <v>5.1297644757201284E-2</v>
      </c>
      <c r="V473">
        <v>1.0150833709748599</v>
      </c>
      <c r="W473">
        <v>402.05</v>
      </c>
      <c r="X473">
        <v>410.8</v>
      </c>
      <c r="Y473">
        <v>394.5</v>
      </c>
      <c r="Z473">
        <v>411.7</v>
      </c>
      <c r="AA473">
        <v>369.8</v>
      </c>
      <c r="AB473">
        <v>411.7</v>
      </c>
      <c r="AC473" s="1">
        <f>(Table2[[#This Row],[Close Price]]/Table2[[#This Row],[Day Low]])-1</f>
        <v>1.9027484143763207E-2</v>
      </c>
      <c r="AD473" s="1">
        <f>(Table2[[#This Row],[Day High]]/Table2[[#This Row],[Close Price]])-1</f>
        <v>2.6848913839394584E-3</v>
      </c>
      <c r="AE473" s="1">
        <f>(Table2[[#This Row],[Close Price]]/Table2[[#This Row],[Current Week Low]])-1</f>
        <v>3.8529784537389089E-2</v>
      </c>
      <c r="AF473" s="1">
        <f>(Table2[[#This Row],[Current Week High]]/Table2[[#This Row],[Close Price]])-1</f>
        <v>4.8816206980717425E-3</v>
      </c>
      <c r="AG473" s="1">
        <f>(Table2[[#This Row],[Close Price]]/Table2[[#This Row],[Current Month Low]])-1</f>
        <v>0.10789616008653313</v>
      </c>
      <c r="AH473" s="1">
        <f>(Table2[[#This Row],[Current Month High]]/Table2[[#This Row],[Close Price]])-1</f>
        <v>4.8816206980717425E-3</v>
      </c>
      <c r="AI473">
        <v>18.135220893336498</v>
      </c>
      <c r="AJ473">
        <v>56.822966507177</v>
      </c>
      <c r="AK473" t="str">
        <f>IF(AND(Table2[[#This Row],[20D EMA]]&gt;Table2[[#This Row],[50D EMA]],Table2[[#This Row],[50D EMA]]&gt;Table2[[#This Row],[200D EMA]]),"Uptrend","Downtrend/NoTrend")</f>
        <v>Downtrend/NoTrend</v>
      </c>
      <c r="AL473">
        <v>-0.06</v>
      </c>
      <c r="AM473" t="s">
        <v>3189</v>
      </c>
      <c r="AN473">
        <v>4.9000000000000004</v>
      </c>
      <c r="AO473" t="s">
        <v>3188</v>
      </c>
      <c r="AP473">
        <v>-4.0312930168716003E-2</v>
      </c>
      <c r="AQ473">
        <f>(Table2[[#This Row],[Sharpe Ratio]]-AVERAGE(Table2[Sharpe Ratio]))/_xlfn.STDEV.P(Table2[Sharpe Ratio])</f>
        <v>-1.1660258454705426</v>
      </c>
      <c r="AR4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3">
        <f>_xlfn.RANK.AVG(Table2[[#This Row],[1Y Return vs Nifty Z-Score]],Table2[1Y Return vs Nifty Z-Score])</f>
        <v>272</v>
      </c>
      <c r="AT473">
        <f>_xlfn.RANK.AVG(Table2[[#This Row],[6M Return vs Nifty Z-Score]],Table2[6M Return vs Nifty Z-Score])</f>
        <v>399</v>
      </c>
      <c r="AU473">
        <f>_xlfn.RANK.AVG(Table2[[#This Row],[Sharpe Ratio Z-Score]],Table2[Sharpe Ratio Z-Score])</f>
        <v>652</v>
      </c>
      <c r="AV473">
        <f>(Table2[[#This Row],[Rank 1Y]]+Table2[[#This Row],[Rank 6M]]+Table2[[#This Row],[Rank Sharpe]])/3</f>
        <v>441</v>
      </c>
    </row>
    <row r="474" spans="1:48" x14ac:dyDescent="0.3">
      <c r="A474" t="s">
        <v>882</v>
      </c>
      <c r="B474" t="s">
        <v>883</v>
      </c>
      <c r="C474" t="s">
        <v>3142</v>
      </c>
      <c r="D474" t="s">
        <v>54</v>
      </c>
      <c r="E474">
        <v>17230.521195164001</v>
      </c>
      <c r="F474">
        <v>208.87</v>
      </c>
      <c r="G474">
        <v>-6.77510917286076</v>
      </c>
      <c r="H474">
        <f>(Table2[[#This Row],[1Y Return vs Nifty]]-AVERAGE(Table2[1Y Return vs Nifty]))/_xlfn.STDEV.P(Table2[1Y Return vs Nifty])</f>
        <v>-0.47467607280918128</v>
      </c>
      <c r="I474">
        <v>15.2656852588603</v>
      </c>
      <c r="J474">
        <f>(Table2[[#This Row],[1M Return vs Nifty]]-AVERAGE(Table2[1M Return vs Nifty]))/_xlfn.STDEV.P(Table2[1M Return vs Nifty])</f>
        <v>1.150593324638344</v>
      </c>
      <c r="K474">
        <v>-7.5550841007614897</v>
      </c>
      <c r="L474">
        <f>(Table2[[#This Row],[6M Return vs Nifty]]-AVERAGE(Table2[6M Return vs Nifty]))/_xlfn.STDEV.P(Table2[6M Return vs Nifty])</f>
        <v>-0.43488720998599006</v>
      </c>
      <c r="M474">
        <v>11.297088650272601</v>
      </c>
      <c r="N474">
        <f>(Table2[[#This Row],[1W Return vs Nifty]]-AVERAGE(Table2[1W Return vs Nifty]))/_xlfn.STDEV.P(Table2[1W Return vs Nifty])</f>
        <v>1.4375251216234202</v>
      </c>
      <c r="O474">
        <v>200.62</v>
      </c>
      <c r="P474">
        <v>201.61285457689999</v>
      </c>
      <c r="Q474">
        <v>207.35897319516599</v>
      </c>
      <c r="R474">
        <v>63.560078042470998</v>
      </c>
      <c r="S474" s="1">
        <f>(Table2[[#This Row],[Close Price]]-Table2[[#This Row],[20D EMA]])/Table2[[#This Row],[20D EMA]]</f>
        <v>4.1122520187419E-2</v>
      </c>
      <c r="T474" s="1">
        <f>(Table2[[#This Row],[Close Price]]-Table2[[#This Row],[50D EMA]])/Table2[[#This Row],[50D EMA]]</f>
        <v>3.5995449984226893E-2</v>
      </c>
      <c r="U474" s="1">
        <f>(Table2[[#This Row],[Close Price]]-Table2[[#This Row],[200D EMA]])/Table2[[#This Row],[200D EMA]]</f>
        <v>7.2870094867408556E-3</v>
      </c>
      <c r="V474">
        <v>1.05004033002821</v>
      </c>
      <c r="W474">
        <v>206.37</v>
      </c>
      <c r="X474">
        <v>211.3</v>
      </c>
      <c r="Y474">
        <v>189.66</v>
      </c>
      <c r="Z474">
        <v>216.15</v>
      </c>
      <c r="AA474">
        <v>184.84</v>
      </c>
      <c r="AB474">
        <v>216.15</v>
      </c>
      <c r="AC474" s="1">
        <f>(Table2[[#This Row],[Close Price]]/Table2[[#This Row],[Day Low]])-1</f>
        <v>1.2114163880408979E-2</v>
      </c>
      <c r="AD474" s="1">
        <f>(Table2[[#This Row],[Day High]]/Table2[[#This Row],[Close Price]])-1</f>
        <v>1.1634030736821899E-2</v>
      </c>
      <c r="AE474" s="1">
        <f>(Table2[[#This Row],[Close Price]]/Table2[[#This Row],[Current Week Low]])-1</f>
        <v>0.10128651270694933</v>
      </c>
      <c r="AF474" s="1">
        <f>(Table2[[#This Row],[Current Week High]]/Table2[[#This Row],[Close Price]])-1</f>
        <v>3.4854215540766953E-2</v>
      </c>
      <c r="AG474" s="1">
        <f>(Table2[[#This Row],[Close Price]]/Table2[[#This Row],[Current Month Low]])-1</f>
        <v>0.13000432806751783</v>
      </c>
      <c r="AH474" s="1">
        <f>(Table2[[#This Row],[Current Month High]]/Table2[[#This Row],[Close Price]])-1</f>
        <v>3.4854215540766953E-2</v>
      </c>
      <c r="AI474">
        <v>38.4832671039402</v>
      </c>
      <c r="AJ474">
        <v>17.349289285914899</v>
      </c>
      <c r="AK474" t="str">
        <f>IF(AND(Table2[[#This Row],[20D EMA]]&gt;Table2[[#This Row],[50D EMA]],Table2[[#This Row],[50D EMA]]&gt;Table2[[#This Row],[200D EMA]]),"Uptrend","Downtrend/NoTrend")</f>
        <v>Downtrend/NoTrend</v>
      </c>
      <c r="AL474">
        <v>-0.04</v>
      </c>
      <c r="AM474" t="s">
        <v>3189</v>
      </c>
      <c r="AN474">
        <v>3</v>
      </c>
      <c r="AO474" t="s">
        <v>3188</v>
      </c>
      <c r="AP474">
        <v>5.0067466447936998E-2</v>
      </c>
      <c r="AQ474">
        <f>(Table2[[#This Row],[Sharpe Ratio]]-AVERAGE(Table2[Sharpe Ratio]))/_xlfn.STDEV.P(Table2[Sharpe Ratio])</f>
        <v>-0.11763475279093076</v>
      </c>
      <c r="AR4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4">
        <f>_xlfn.RANK.AVG(Table2[[#This Row],[1Y Return vs Nifty Z-Score]],Table2[1Y Return vs Nifty Z-Score])</f>
        <v>476</v>
      </c>
      <c r="AT474">
        <f>_xlfn.RANK.AVG(Table2[[#This Row],[6M Return vs Nifty Z-Score]],Table2[6M Return vs Nifty Z-Score])</f>
        <v>466</v>
      </c>
      <c r="AU474">
        <f>_xlfn.RANK.AVG(Table2[[#This Row],[Sharpe Ratio Z-Score]],Table2[Sharpe Ratio Z-Score])</f>
        <v>383</v>
      </c>
      <c r="AV474">
        <f>(Table2[[#This Row],[Rank 1Y]]+Table2[[#This Row],[Rank 6M]]+Table2[[#This Row],[Rank Sharpe]])/3</f>
        <v>441.66666666666669</v>
      </c>
    </row>
    <row r="475" spans="1:48" x14ac:dyDescent="0.3">
      <c r="A475" t="s">
        <v>22</v>
      </c>
      <c r="B475" t="s">
        <v>23</v>
      </c>
      <c r="C475" t="s">
        <v>3142</v>
      </c>
      <c r="D475" t="s">
        <v>24</v>
      </c>
      <c r="E475">
        <v>1373054.8631575501</v>
      </c>
      <c r="F475">
        <v>1796.05</v>
      </c>
      <c r="G475">
        <v>-5.0673576325223504</v>
      </c>
      <c r="H475">
        <f>(Table2[[#This Row],[1Y Return vs Nifty]]-AVERAGE(Table2[1Y Return vs Nifty]))/_xlfn.STDEV.P(Table2[1Y Return vs Nifty])</f>
        <v>-0.44160937480970097</v>
      </c>
      <c r="I475">
        <v>5.0225539390616598</v>
      </c>
      <c r="J475">
        <f>(Table2[[#This Row],[1M Return vs Nifty]]-AVERAGE(Table2[1M Return vs Nifty]))/_xlfn.STDEV.P(Table2[1M Return vs Nifty])</f>
        <v>0.14155314069288261</v>
      </c>
      <c r="K475">
        <v>12.603100552687801</v>
      </c>
      <c r="L475">
        <f>(Table2[[#This Row],[6M Return vs Nifty]]-AVERAGE(Table2[6M Return vs Nifty]))/_xlfn.STDEV.P(Table2[6M Return vs Nifty])</f>
        <v>0.22393418846384705</v>
      </c>
      <c r="M475">
        <v>1.78766490422874</v>
      </c>
      <c r="N475">
        <f>(Table2[[#This Row],[1W Return vs Nifty]]-AVERAGE(Table2[1W Return vs Nifty]))/_xlfn.STDEV.P(Table2[1W Return vs Nifty])</f>
        <v>-0.40027676060013317</v>
      </c>
      <c r="O475">
        <v>1753.81</v>
      </c>
      <c r="P475">
        <v>1722.12803850159</v>
      </c>
      <c r="Q475">
        <v>1638.10392722406</v>
      </c>
      <c r="R475">
        <v>65.412872525447696</v>
      </c>
      <c r="S475" s="1">
        <f>(Table2[[#This Row],[Close Price]]-Table2[[#This Row],[20D EMA]])/Table2[[#This Row],[20D EMA]]</f>
        <v>2.4084707009311163E-2</v>
      </c>
      <c r="T475" s="1">
        <f>(Table2[[#This Row],[Close Price]]-Table2[[#This Row],[50D EMA]])/Table2[[#This Row],[50D EMA]]</f>
        <v>4.2924776698211618E-2</v>
      </c>
      <c r="U475" s="1">
        <f>(Table2[[#This Row],[Close Price]]-Table2[[#This Row],[200D EMA]])/Table2[[#This Row],[200D EMA]]</f>
        <v>9.6420056231472567E-2</v>
      </c>
      <c r="V475">
        <v>1.75438557407255</v>
      </c>
      <c r="W475">
        <v>1782.9</v>
      </c>
      <c r="X475">
        <v>1804.6</v>
      </c>
      <c r="Y475">
        <v>1764.9</v>
      </c>
      <c r="Z475">
        <v>1836.1</v>
      </c>
      <c r="AA475">
        <v>1672.1</v>
      </c>
      <c r="AB475">
        <v>1836.1</v>
      </c>
      <c r="AC475" s="1">
        <f>(Table2[[#This Row],[Close Price]]/Table2[[#This Row],[Day Low]])-1</f>
        <v>7.3756239833977499E-3</v>
      </c>
      <c r="AD475" s="1">
        <f>(Table2[[#This Row],[Day High]]/Table2[[#This Row],[Close Price]])-1</f>
        <v>4.7604465354527115E-3</v>
      </c>
      <c r="AE475" s="1">
        <f>(Table2[[#This Row],[Close Price]]/Table2[[#This Row],[Current Week Low]])-1</f>
        <v>1.7649725196895005E-2</v>
      </c>
      <c r="AF475" s="1">
        <f>(Table2[[#This Row],[Current Week High]]/Table2[[#This Row],[Close Price]])-1</f>
        <v>2.2298933771331519E-2</v>
      </c>
      <c r="AG475" s="1">
        <f>(Table2[[#This Row],[Close Price]]/Table2[[#This Row],[Current Month Low]])-1</f>
        <v>7.412834160636339E-2</v>
      </c>
      <c r="AH475" s="1">
        <f>(Table2[[#This Row],[Current Month High]]/Table2[[#This Row],[Close Price]])-1</f>
        <v>2.2298933771331519E-2</v>
      </c>
      <c r="AI475">
        <v>2.2298933771331502</v>
      </c>
      <c r="AJ475">
        <v>31.718675516116001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7.0000000000000007E-2</v>
      </c>
      <c r="AM475" t="s">
        <v>3188</v>
      </c>
      <c r="AN475">
        <v>1.68</v>
      </c>
      <c r="AO475" t="s">
        <v>3188</v>
      </c>
      <c r="AP475">
        <v>-3.4093268495737003E-2</v>
      </c>
      <c r="AQ475">
        <f>(Table2[[#This Row],[Sharpe Ratio]]-AVERAGE(Table2[Sharpe Ratio]))/_xlfn.STDEV.P(Table2[Sharpe Ratio])</f>
        <v>-1.0938792501741184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-1.5702780564272227</v>
      </c>
      <c r="AS475">
        <f>_xlfn.RANK.AVG(Table2[[#This Row],[1Y Return vs Nifty Z-Score]],Table2[1Y Return vs Nifty Z-Score])</f>
        <v>463</v>
      </c>
      <c r="AT475">
        <f>_xlfn.RANK.AVG(Table2[[#This Row],[6M Return vs Nifty Z-Score]],Table2[6M Return vs Nifty Z-Score])</f>
        <v>226</v>
      </c>
      <c r="AU475">
        <f>_xlfn.RANK.AVG(Table2[[#This Row],[Sharpe Ratio Z-Score]],Table2[Sharpe Ratio Z-Score])</f>
        <v>637</v>
      </c>
      <c r="AV475">
        <f>(Table2[[#This Row],[Rank 1Y]]+Table2[[#This Row],[Rank 6M]]+Table2[[#This Row],[Rank Sharpe]])/3</f>
        <v>442</v>
      </c>
    </row>
    <row r="476" spans="1:48" x14ac:dyDescent="0.3">
      <c r="A476" t="s">
        <v>593</v>
      </c>
      <c r="B476" t="s">
        <v>594</v>
      </c>
      <c r="C476" t="s">
        <v>3149</v>
      </c>
      <c r="D476" t="s">
        <v>72</v>
      </c>
      <c r="E476">
        <v>33057.289484075001</v>
      </c>
      <c r="F476">
        <v>4278.25</v>
      </c>
      <c r="G476">
        <v>-3.1768483007395498</v>
      </c>
      <c r="H476">
        <f>(Table2[[#This Row],[1Y Return vs Nifty]]-AVERAGE(Table2[1Y Return vs Nifty]))/_xlfn.STDEV.P(Table2[1Y Return vs Nifty])</f>
        <v>-0.4050039906758513</v>
      </c>
      <c r="I476">
        <v>-1.6296661450474801</v>
      </c>
      <c r="J476">
        <f>(Table2[[#This Row],[1M Return vs Nifty]]-AVERAGE(Table2[1M Return vs Nifty]))/_xlfn.STDEV.P(Table2[1M Return vs Nifty])</f>
        <v>-0.51375012231821104</v>
      </c>
      <c r="K476">
        <v>-1.0860449970575701</v>
      </c>
      <c r="L476">
        <f>(Table2[[#This Row],[6M Return vs Nifty]]-AVERAGE(Table2[6M Return vs Nifty]))/_xlfn.STDEV.P(Table2[6M Return vs Nifty])</f>
        <v>-0.22346234895815781</v>
      </c>
      <c r="M476">
        <v>2.6895796301604502</v>
      </c>
      <c r="N476">
        <f>(Table2[[#This Row],[1W Return vs Nifty]]-AVERAGE(Table2[1W Return vs Nifty]))/_xlfn.STDEV.P(Table2[1W Return vs Nifty])</f>
        <v>-0.22597171066353613</v>
      </c>
      <c r="O476">
        <v>4155.08</v>
      </c>
      <c r="P476">
        <v>4250.7819710515696</v>
      </c>
      <c r="Q476">
        <v>4184.9904531908396</v>
      </c>
      <c r="R476">
        <v>65.992285533602995</v>
      </c>
      <c r="S476" s="1">
        <f>(Table2[[#This Row],[Close Price]]-Table2[[#This Row],[20D EMA]])/Table2[[#This Row],[20D EMA]]</f>
        <v>2.9643231899265494E-2</v>
      </c>
      <c r="T476" s="1">
        <f>(Table2[[#This Row],[Close Price]]-Table2[[#This Row],[50D EMA]])/Table2[[#This Row],[50D EMA]]</f>
        <v>6.4618766936275695E-3</v>
      </c>
      <c r="U476" s="1">
        <f>(Table2[[#This Row],[Close Price]]-Table2[[#This Row],[200D EMA]])/Table2[[#This Row],[200D EMA]]</f>
        <v>2.2284291410522759E-2</v>
      </c>
      <c r="V476">
        <v>0.865898268098521</v>
      </c>
      <c r="W476">
        <v>4145.05</v>
      </c>
      <c r="X476">
        <v>4300.2</v>
      </c>
      <c r="Y476">
        <v>4097.6000000000004</v>
      </c>
      <c r="Z476">
        <v>4300.2</v>
      </c>
      <c r="AA476">
        <v>3891.45</v>
      </c>
      <c r="AB476">
        <v>4350</v>
      </c>
      <c r="AC476" s="1">
        <f>(Table2[[#This Row],[Close Price]]/Table2[[#This Row],[Day Low]])-1</f>
        <v>3.2134714900905914E-2</v>
      </c>
      <c r="AD476" s="1">
        <f>(Table2[[#This Row],[Day High]]/Table2[[#This Row],[Close Price]])-1</f>
        <v>5.1306024659614202E-3</v>
      </c>
      <c r="AE476" s="1">
        <f>(Table2[[#This Row],[Close Price]]/Table2[[#This Row],[Current Week Low]])-1</f>
        <v>4.4086782506833178E-2</v>
      </c>
      <c r="AF476" s="1">
        <f>(Table2[[#This Row],[Current Week High]]/Table2[[#This Row],[Close Price]])-1</f>
        <v>5.1306024659614202E-3</v>
      </c>
      <c r="AG476" s="1">
        <f>(Table2[[#This Row],[Close Price]]/Table2[[#This Row],[Current Month Low]])-1</f>
        <v>9.9397396857212605E-2</v>
      </c>
      <c r="AH476" s="1">
        <f>(Table2[[#This Row],[Current Month High]]/Table2[[#This Row],[Close Price]])-1</f>
        <v>1.6770875942266006E-2</v>
      </c>
      <c r="AI476">
        <v>14.4276281189738</v>
      </c>
      <c r="AJ476">
        <v>21.3670728074778</v>
      </c>
      <c r="AK476" t="str">
        <f>IF(AND(Table2[[#This Row],[20D EMA]]&gt;Table2[[#This Row],[50D EMA]],Table2[[#This Row],[50D EMA]]&gt;Table2[[#This Row],[200D EMA]]),"Uptrend","Downtrend/NoTrend")</f>
        <v>Downtrend/NoTrend</v>
      </c>
      <c r="AL476">
        <v>-0.04</v>
      </c>
      <c r="AM476" t="s">
        <v>3189</v>
      </c>
      <c r="AN476">
        <v>5.21</v>
      </c>
      <c r="AO476" t="s">
        <v>3188</v>
      </c>
      <c r="AP476">
        <v>8.8571207898869991E-3</v>
      </c>
      <c r="AQ476">
        <f>(Table2[[#This Row],[Sharpe Ratio]]-AVERAGE(Table2[Sharpe Ratio]))/_xlfn.STDEV.P(Table2[Sharpe Ratio])</f>
        <v>-0.59566495548409859</v>
      </c>
      <c r="AR4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6">
        <f>_xlfn.RANK.AVG(Table2[[#This Row],[1Y Return vs Nifty Z-Score]],Table2[1Y Return vs Nifty Z-Score])</f>
        <v>450</v>
      </c>
      <c r="AT476">
        <f>_xlfn.RANK.AVG(Table2[[#This Row],[6M Return vs Nifty Z-Score]],Table2[6M Return vs Nifty Z-Score])</f>
        <v>374</v>
      </c>
      <c r="AU476">
        <f>_xlfn.RANK.AVG(Table2[[#This Row],[Sharpe Ratio Z-Score]],Table2[Sharpe Ratio Z-Score])</f>
        <v>502</v>
      </c>
      <c r="AV476">
        <f>(Table2[[#This Row],[Rank 1Y]]+Table2[[#This Row],[Rank 6M]]+Table2[[#This Row],[Rank Sharpe]])/3</f>
        <v>442</v>
      </c>
    </row>
    <row r="477" spans="1:48" x14ac:dyDescent="0.3">
      <c r="A477" t="s">
        <v>411</v>
      </c>
      <c r="B477" t="s">
        <v>412</v>
      </c>
      <c r="C477" t="s">
        <v>3147</v>
      </c>
      <c r="D477" t="s">
        <v>213</v>
      </c>
      <c r="E477">
        <v>56022.361401399998</v>
      </c>
      <c r="F477">
        <v>3584.2</v>
      </c>
      <c r="G477">
        <v>5.7252616475966898</v>
      </c>
      <c r="H477">
        <f>(Table2[[#This Row],[1Y Return vs Nifty]]-AVERAGE(Table2[1Y Return vs Nifty]))/_xlfn.STDEV.P(Table2[1Y Return vs Nifty])</f>
        <v>-0.23263501646226523</v>
      </c>
      <c r="I477">
        <v>3.13403872715203</v>
      </c>
      <c r="J477">
        <f>(Table2[[#This Row],[1M Return vs Nifty]]-AVERAGE(Table2[1M Return vs Nifty]))/_xlfn.STDEV.P(Table2[1M Return vs Nifty])</f>
        <v>-4.4482523335542146E-2</v>
      </c>
      <c r="K477">
        <v>-27.0165288771747</v>
      </c>
      <c r="L477">
        <f>(Table2[[#This Row],[6M Return vs Nifty]]-AVERAGE(Table2[6M Return vs Nifty]))/_xlfn.STDEV.P(Table2[6M Return vs Nifty])</f>
        <v>-1.0709373545736331</v>
      </c>
      <c r="M477">
        <v>3.3911963183454801</v>
      </c>
      <c r="N477">
        <f>(Table2[[#This Row],[1W Return vs Nifty]]-AVERAGE(Table2[1W Return vs Nifty]))/_xlfn.STDEV.P(Table2[1W Return vs Nifty])</f>
        <v>-9.0376483804249577E-2</v>
      </c>
      <c r="O477">
        <v>3508.88</v>
      </c>
      <c r="P477">
        <v>3646.2451822900798</v>
      </c>
      <c r="Q477">
        <v>3694.6505706215598</v>
      </c>
      <c r="R477">
        <v>69.064568027002196</v>
      </c>
      <c r="S477" s="1">
        <f>(Table2[[#This Row],[Close Price]]-Table2[[#This Row],[20D EMA]])/Table2[[#This Row],[20D EMA]]</f>
        <v>2.1465538861402986E-2</v>
      </c>
      <c r="T477" s="1">
        <f>(Table2[[#This Row],[Close Price]]-Table2[[#This Row],[50D EMA]])/Table2[[#This Row],[50D EMA]]</f>
        <v>-1.7016184921254136E-2</v>
      </c>
      <c r="U477" s="1">
        <f>(Table2[[#This Row],[Close Price]]-Table2[[#This Row],[200D EMA]])/Table2[[#This Row],[200D EMA]]</f>
        <v>-2.9894727122456579E-2</v>
      </c>
      <c r="V477">
        <v>1.1275850165271399</v>
      </c>
      <c r="W477">
        <v>3516.05</v>
      </c>
      <c r="X477">
        <v>3615.85</v>
      </c>
      <c r="Y477">
        <v>3364.3</v>
      </c>
      <c r="Z477">
        <v>3615.85</v>
      </c>
      <c r="AA477">
        <v>3325</v>
      </c>
      <c r="AB477">
        <v>3615.85</v>
      </c>
      <c r="AC477" s="1">
        <f>(Table2[[#This Row],[Close Price]]/Table2[[#This Row],[Day Low]])-1</f>
        <v>1.9382545754468739E-2</v>
      </c>
      <c r="AD477" s="1">
        <f>(Table2[[#This Row],[Day High]]/Table2[[#This Row],[Close Price]])-1</f>
        <v>8.8304224094637451E-3</v>
      </c>
      <c r="AE477" s="1">
        <f>(Table2[[#This Row],[Close Price]]/Table2[[#This Row],[Current Week Low]])-1</f>
        <v>6.5362779775882007E-2</v>
      </c>
      <c r="AF477" s="1">
        <f>(Table2[[#This Row],[Current Week High]]/Table2[[#This Row],[Close Price]])-1</f>
        <v>8.8304224094637451E-3</v>
      </c>
      <c r="AG477" s="1">
        <f>(Table2[[#This Row],[Close Price]]/Table2[[#This Row],[Current Month Low]])-1</f>
        <v>7.795488721804511E-2</v>
      </c>
      <c r="AH477" s="1">
        <f>(Table2[[#This Row],[Current Month High]]/Table2[[#This Row],[Close Price]])-1</f>
        <v>8.8304224094637451E-3</v>
      </c>
      <c r="AI477">
        <v>38.134032699068101</v>
      </c>
      <c r="AJ477">
        <v>31.4338100476714</v>
      </c>
      <c r="AK477" t="str">
        <f>IF(AND(Table2[[#This Row],[20D EMA]]&gt;Table2[[#This Row],[50D EMA]],Table2[[#This Row],[50D EMA]]&gt;Table2[[#This Row],[200D EMA]]),"Uptrend","Downtrend/NoTrend")</f>
        <v>Downtrend/NoTrend</v>
      </c>
      <c r="AL477">
        <v>0.02</v>
      </c>
      <c r="AM477" t="s">
        <v>3188</v>
      </c>
      <c r="AN477">
        <v>2</v>
      </c>
      <c r="AO477" t="s">
        <v>3188</v>
      </c>
      <c r="AP477">
        <v>8.8832488093837994E-2</v>
      </c>
      <c r="AQ477">
        <f>(Table2[[#This Row],[Sharpe Ratio]]-AVERAGE(Table2[Sharpe Ratio]))/_xlfn.STDEV.P(Table2[Sharpe Ratio])</f>
        <v>0.33203027328184348</v>
      </c>
      <c r="AR4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7">
        <f>_xlfn.RANK.AVG(Table2[[#This Row],[1Y Return vs Nifty Z-Score]],Table2[1Y Return vs Nifty Z-Score])</f>
        <v>386</v>
      </c>
      <c r="AT477">
        <f>_xlfn.RANK.AVG(Table2[[#This Row],[6M Return vs Nifty Z-Score]],Table2[6M Return vs Nifty Z-Score])</f>
        <v>683</v>
      </c>
      <c r="AU477">
        <f>_xlfn.RANK.AVG(Table2[[#This Row],[Sharpe Ratio Z-Score]],Table2[Sharpe Ratio Z-Score])</f>
        <v>261</v>
      </c>
      <c r="AV477">
        <f>(Table2[[#This Row],[Rank 1Y]]+Table2[[#This Row],[Rank 6M]]+Table2[[#This Row],[Rank Sharpe]])/3</f>
        <v>443.33333333333331</v>
      </c>
    </row>
    <row r="478" spans="1:48" x14ac:dyDescent="0.3">
      <c r="A478" t="s">
        <v>503</v>
      </c>
      <c r="B478" t="s">
        <v>504</v>
      </c>
      <c r="C478" t="s">
        <v>3154</v>
      </c>
      <c r="D478" t="s">
        <v>505</v>
      </c>
      <c r="E478">
        <v>42380.298583830001</v>
      </c>
      <c r="F478">
        <v>644.54999999999995</v>
      </c>
      <c r="G478">
        <v>-6.0409146591603102</v>
      </c>
      <c r="H478">
        <f>(Table2[[#This Row],[1Y Return vs Nifty]]-AVERAGE(Table2[1Y Return vs Nifty]))/_xlfn.STDEV.P(Table2[1Y Return vs Nifty])</f>
        <v>-0.46046007728292504</v>
      </c>
      <c r="I478">
        <v>11.2234706682572</v>
      </c>
      <c r="J478">
        <f>(Table2[[#This Row],[1M Return vs Nifty]]-AVERAGE(Table2[1M Return vs Nifty]))/_xlfn.STDEV.P(Table2[1M Return vs Nifty])</f>
        <v>0.75239898086716983</v>
      </c>
      <c r="K478">
        <v>19.409878011746098</v>
      </c>
      <c r="L478">
        <f>(Table2[[#This Row],[6M Return vs Nifty]]-AVERAGE(Table2[6M Return vs Nifty]))/_xlfn.STDEV.P(Table2[6M Return vs Nifty])</f>
        <v>0.44639720889988005</v>
      </c>
      <c r="M478">
        <v>4.4105650675973704</v>
      </c>
      <c r="N478">
        <f>(Table2[[#This Row],[1W Return vs Nifty]]-AVERAGE(Table2[1W Return vs Nifty]))/_xlfn.STDEV.P(Table2[1W Return vs Nifty])</f>
        <v>0.10662786220928991</v>
      </c>
      <c r="O478">
        <v>623.83000000000004</v>
      </c>
      <c r="P478">
        <v>620.86680033740595</v>
      </c>
      <c r="Q478">
        <v>579.70209181587802</v>
      </c>
      <c r="R478">
        <v>63.979997251342702</v>
      </c>
      <c r="S478" s="1">
        <f>(Table2[[#This Row],[Close Price]]-Table2[[#This Row],[20D EMA]])/Table2[[#This Row],[20D EMA]]</f>
        <v>3.3214176939230101E-2</v>
      </c>
      <c r="T478" s="1">
        <f>(Table2[[#This Row],[Close Price]]-Table2[[#This Row],[50D EMA]])/Table2[[#This Row],[50D EMA]]</f>
        <v>3.8145379411048438E-2</v>
      </c>
      <c r="U478" s="1">
        <f>(Table2[[#This Row],[Close Price]]-Table2[[#This Row],[200D EMA]])/Table2[[#This Row],[200D EMA]]</f>
        <v>0.1118641955922398</v>
      </c>
      <c r="V478">
        <v>0.72798797415169603</v>
      </c>
      <c r="W478">
        <v>639.6</v>
      </c>
      <c r="X478">
        <v>650.65</v>
      </c>
      <c r="Y478">
        <v>631.15</v>
      </c>
      <c r="Z478">
        <v>658.45</v>
      </c>
      <c r="AA478">
        <v>558.25</v>
      </c>
      <c r="AB478">
        <v>658.45</v>
      </c>
      <c r="AC478" s="1">
        <f>(Table2[[#This Row],[Close Price]]/Table2[[#This Row],[Day Low]])-1</f>
        <v>7.7392120075046034E-3</v>
      </c>
      <c r="AD478" s="1">
        <f>(Table2[[#This Row],[Day High]]/Table2[[#This Row],[Close Price]])-1</f>
        <v>9.4639671088356803E-3</v>
      </c>
      <c r="AE478" s="1">
        <f>(Table2[[#This Row],[Close Price]]/Table2[[#This Row],[Current Week Low]])-1</f>
        <v>2.1231086112651454E-2</v>
      </c>
      <c r="AF478" s="1">
        <f>(Table2[[#This Row],[Current Week High]]/Table2[[#This Row],[Close Price]])-1</f>
        <v>2.1565433248002641E-2</v>
      </c>
      <c r="AG478" s="1">
        <f>(Table2[[#This Row],[Close Price]]/Table2[[#This Row],[Current Month Low]])-1</f>
        <v>0.15459023734885791</v>
      </c>
      <c r="AH478" s="1">
        <f>(Table2[[#This Row],[Current Month High]]/Table2[[#This Row],[Close Price]])-1</f>
        <v>2.1565433248002641E-2</v>
      </c>
      <c r="AI478">
        <v>10.999922426499101</v>
      </c>
      <c r="AJ478">
        <v>53.0815817598859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0.08</v>
      </c>
      <c r="AM478" t="s">
        <v>3188</v>
      </c>
      <c r="AN478">
        <v>7.07</v>
      </c>
      <c r="AO478" t="s">
        <v>3188</v>
      </c>
      <c r="AP478">
        <v>-6.7988220323073001E-2</v>
      </c>
      <c r="AQ478">
        <f>(Table2[[#This Row],[Sharpe Ratio]]-AVERAGE(Table2[Sharpe Ratio]))/_xlfn.STDEV.P(Table2[Sharpe Ratio])</f>
        <v>-1.4870526252955558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-0.64208865060214115</v>
      </c>
      <c r="AS478">
        <f>_xlfn.RANK.AVG(Table2[[#This Row],[1Y Return vs Nifty Z-Score]],Table2[1Y Return vs Nifty Z-Score])</f>
        <v>470</v>
      </c>
      <c r="AT478">
        <f>_xlfn.RANK.AVG(Table2[[#This Row],[6M Return vs Nifty Z-Score]],Table2[6M Return vs Nifty Z-Score])</f>
        <v>176</v>
      </c>
      <c r="AU478">
        <f>_xlfn.RANK.AVG(Table2[[#This Row],[Sharpe Ratio Z-Score]],Table2[Sharpe Ratio Z-Score])</f>
        <v>686</v>
      </c>
      <c r="AV478">
        <f>(Table2[[#This Row],[Rank 1Y]]+Table2[[#This Row],[Rank 6M]]+Table2[[#This Row],[Rank Sharpe]])/3</f>
        <v>444</v>
      </c>
    </row>
    <row r="479" spans="1:48" x14ac:dyDescent="0.3">
      <c r="A479" t="s">
        <v>167</v>
      </c>
      <c r="B479" t="s">
        <v>168</v>
      </c>
      <c r="C479" t="s">
        <v>3156</v>
      </c>
      <c r="D479" t="s">
        <v>169</v>
      </c>
      <c r="E479">
        <v>155951.07290309999</v>
      </c>
      <c r="F479">
        <v>3066.2</v>
      </c>
      <c r="G479">
        <v>1.5053883050505901</v>
      </c>
      <c r="H479">
        <f>(Table2[[#This Row],[1Y Return vs Nifty]]-AVERAGE(Table2[1Y Return vs Nifty]))/_xlfn.STDEV.P(Table2[1Y Return vs Nifty])</f>
        <v>-0.31434320065536997</v>
      </c>
      <c r="I479">
        <v>-2.0128583107308602</v>
      </c>
      <c r="J479">
        <f>(Table2[[#This Row],[1M Return vs Nifty]]-AVERAGE(Table2[1M Return vs Nifty]))/_xlfn.STDEV.P(Table2[1M Return vs Nifty])</f>
        <v>-0.55149798293581942</v>
      </c>
      <c r="K479">
        <v>-5.3209245394208002</v>
      </c>
      <c r="L479">
        <f>(Table2[[#This Row],[6M Return vs Nifty]]-AVERAGE(Table2[6M Return vs Nifty]))/_xlfn.STDEV.P(Table2[6M Return vs Nifty])</f>
        <v>-0.36186912071520411</v>
      </c>
      <c r="M479">
        <v>0.93448975327356099</v>
      </c>
      <c r="N479">
        <f>(Table2[[#This Row],[1W Return vs Nifty]]-AVERAGE(Table2[1W Return vs Nifty]))/_xlfn.STDEV.P(Table2[1W Return vs Nifty])</f>
        <v>-0.56516234569608637</v>
      </c>
      <c r="O479">
        <v>3055.12</v>
      </c>
      <c r="P479">
        <v>3105.9019684998998</v>
      </c>
      <c r="Q479">
        <v>3023.2120640183998</v>
      </c>
      <c r="R479">
        <v>57.481002512028297</v>
      </c>
      <c r="S479" s="1">
        <f>(Table2[[#This Row],[Close Price]]-Table2[[#This Row],[20D EMA]])/Table2[[#This Row],[20D EMA]]</f>
        <v>3.6266987876089735E-3</v>
      </c>
      <c r="T479" s="1">
        <f>(Table2[[#This Row],[Close Price]]-Table2[[#This Row],[50D EMA]])/Table2[[#This Row],[50D EMA]]</f>
        <v>-1.2782750036079014E-2</v>
      </c>
      <c r="U479" s="1">
        <f>(Table2[[#This Row],[Close Price]]-Table2[[#This Row],[200D EMA]])/Table2[[#This Row],[200D EMA]]</f>
        <v>1.421929228625173E-2</v>
      </c>
      <c r="V479">
        <v>0.77264120036566797</v>
      </c>
      <c r="W479">
        <v>3031.4</v>
      </c>
      <c r="X479">
        <v>3074.85</v>
      </c>
      <c r="Y479">
        <v>2962.15</v>
      </c>
      <c r="Z479">
        <v>3074.85</v>
      </c>
      <c r="AA479">
        <v>2916.9</v>
      </c>
      <c r="AB479">
        <v>3220</v>
      </c>
      <c r="AC479" s="1">
        <f>(Table2[[#This Row],[Close Price]]/Table2[[#This Row],[Day Low]])-1</f>
        <v>1.1479844296364616E-2</v>
      </c>
      <c r="AD479" s="1">
        <f>(Table2[[#This Row],[Day High]]/Table2[[#This Row],[Close Price]])-1</f>
        <v>2.8210814689191288E-3</v>
      </c>
      <c r="AE479" s="1">
        <f>(Table2[[#This Row],[Close Price]]/Table2[[#This Row],[Current Week Low]])-1</f>
        <v>3.5126512836959556E-2</v>
      </c>
      <c r="AF479" s="1">
        <f>(Table2[[#This Row],[Current Week High]]/Table2[[#This Row],[Close Price]])-1</f>
        <v>2.8210814689191288E-3</v>
      </c>
      <c r="AG479" s="1">
        <f>(Table2[[#This Row],[Close Price]]/Table2[[#This Row],[Current Month Low]])-1</f>
        <v>5.1184476670437684E-2</v>
      </c>
      <c r="AH479" s="1">
        <f>(Table2[[#This Row],[Current Month High]]/Table2[[#This Row],[Close Price]])-1</f>
        <v>5.0159806927141171E-2</v>
      </c>
      <c r="AI479">
        <v>11.3756441197573</v>
      </c>
      <c r="AJ479">
        <v>23.388329979879199</v>
      </c>
      <c r="AK479" t="str">
        <f>IF(AND(Table2[[#This Row],[20D EMA]]&gt;Table2[[#This Row],[50D EMA]],Table2[[#This Row],[50D EMA]]&gt;Table2[[#This Row],[200D EMA]]),"Uptrend","Downtrend/NoTrend")</f>
        <v>Downtrend/NoTrend</v>
      </c>
      <c r="AL479">
        <v>0.03</v>
      </c>
      <c r="AM479" t="s">
        <v>3188</v>
      </c>
      <c r="AN479">
        <v>-1.08</v>
      </c>
      <c r="AO479" t="s">
        <v>3189</v>
      </c>
      <c r="AP479">
        <v>1.4498637260238E-2</v>
      </c>
      <c r="AQ479">
        <f>(Table2[[#This Row],[Sharpe Ratio]]-AVERAGE(Table2[Sharpe Ratio]))/_xlfn.STDEV.P(Table2[Sharpe Ratio])</f>
        <v>-0.53022470695534252</v>
      </c>
      <c r="AR4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9">
        <f>_xlfn.RANK.AVG(Table2[[#This Row],[1Y Return vs Nifty Z-Score]],Table2[1Y Return vs Nifty Z-Score])</f>
        <v>421</v>
      </c>
      <c r="AT479">
        <f>_xlfn.RANK.AVG(Table2[[#This Row],[6M Return vs Nifty Z-Score]],Table2[6M Return vs Nifty Z-Score])</f>
        <v>435</v>
      </c>
      <c r="AU479">
        <f>_xlfn.RANK.AVG(Table2[[#This Row],[Sharpe Ratio Z-Score]],Table2[Sharpe Ratio Z-Score])</f>
        <v>477</v>
      </c>
      <c r="AV479">
        <f>(Table2[[#This Row],[Rank 1Y]]+Table2[[#This Row],[Rank 6M]]+Table2[[#This Row],[Rank Sharpe]])/3</f>
        <v>444.33333333333331</v>
      </c>
    </row>
    <row r="480" spans="1:48" x14ac:dyDescent="0.3">
      <c r="A480" t="s">
        <v>1556</v>
      </c>
      <c r="B480" t="s">
        <v>1557</v>
      </c>
      <c r="C480" t="s">
        <v>3154</v>
      </c>
      <c r="D480" t="s">
        <v>1558</v>
      </c>
      <c r="E480">
        <v>6392.4832164899999</v>
      </c>
      <c r="F480">
        <v>470.1</v>
      </c>
      <c r="G480">
        <v>-3.07804772796639</v>
      </c>
      <c r="H480">
        <f>(Table2[[#This Row],[1Y Return vs Nifty]]-AVERAGE(Table2[1Y Return vs Nifty]))/_xlfn.STDEV.P(Table2[1Y Return vs Nifty])</f>
        <v>-0.40309094382746818</v>
      </c>
      <c r="I480">
        <v>10.8339480434883</v>
      </c>
      <c r="J480">
        <f>(Table2[[#This Row],[1M Return vs Nifty]]-AVERAGE(Table2[1M Return vs Nifty]))/_xlfn.STDEV.P(Table2[1M Return vs Nifty])</f>
        <v>0.71402751332696313</v>
      </c>
      <c r="K480">
        <v>0.55481495870201103</v>
      </c>
      <c r="L480">
        <f>(Table2[[#This Row],[6M Return vs Nifty]]-AVERAGE(Table2[6M Return vs Nifty]))/_xlfn.STDEV.P(Table2[6M Return vs Nifty])</f>
        <v>-0.16983481903428208</v>
      </c>
      <c r="M480">
        <v>5.8641318691376201</v>
      </c>
      <c r="N480">
        <f>(Table2[[#This Row],[1W Return vs Nifty]]-AVERAGE(Table2[1W Return vs Nifty]))/_xlfn.STDEV.P(Table2[1W Return vs Nifty])</f>
        <v>0.38754581004179572</v>
      </c>
      <c r="O480">
        <v>455.16</v>
      </c>
      <c r="P480">
        <v>466.28481625325998</v>
      </c>
      <c r="Q480">
        <v>463.12822486452899</v>
      </c>
      <c r="R480">
        <v>64.298232124876506</v>
      </c>
      <c r="S480" s="1">
        <f>(Table2[[#This Row],[Close Price]]-Table2[[#This Row],[20D EMA]])/Table2[[#This Row],[20D EMA]]</f>
        <v>3.2823622462430785E-2</v>
      </c>
      <c r="T480" s="1">
        <f>(Table2[[#This Row],[Close Price]]-Table2[[#This Row],[50D EMA]])/Table2[[#This Row],[50D EMA]]</f>
        <v>8.1820887443777527E-3</v>
      </c>
      <c r="U480" s="1">
        <f>(Table2[[#This Row],[Close Price]]-Table2[[#This Row],[200D EMA]])/Table2[[#This Row],[200D EMA]]</f>
        <v>1.5053660651994098E-2</v>
      </c>
      <c r="V480">
        <v>0.62594864642286796</v>
      </c>
      <c r="W480">
        <v>454.8</v>
      </c>
      <c r="X480">
        <v>474</v>
      </c>
      <c r="Y480">
        <v>430</v>
      </c>
      <c r="Z480">
        <v>474</v>
      </c>
      <c r="AA480">
        <v>426.95</v>
      </c>
      <c r="AB480">
        <v>474</v>
      </c>
      <c r="AC480" s="1">
        <f>(Table2[[#This Row],[Close Price]]/Table2[[#This Row],[Day Low]])-1</f>
        <v>3.3641160949868132E-2</v>
      </c>
      <c r="AD480" s="1">
        <f>(Table2[[#This Row],[Day High]]/Table2[[#This Row],[Close Price]])-1</f>
        <v>8.2961072112315293E-3</v>
      </c>
      <c r="AE480" s="1">
        <f>(Table2[[#This Row],[Close Price]]/Table2[[#This Row],[Current Week Low]])-1</f>
        <v>9.3255813953488476E-2</v>
      </c>
      <c r="AF480" s="1">
        <f>(Table2[[#This Row],[Current Week High]]/Table2[[#This Row],[Close Price]])-1</f>
        <v>8.2961072112315293E-3</v>
      </c>
      <c r="AG480" s="1">
        <f>(Table2[[#This Row],[Close Price]]/Table2[[#This Row],[Current Month Low]])-1</f>
        <v>0.10106569855955039</v>
      </c>
      <c r="AH480" s="1">
        <f>(Table2[[#This Row],[Current Month High]]/Table2[[#This Row],[Close Price]])-1</f>
        <v>8.2961072112315293E-3</v>
      </c>
      <c r="AI480">
        <v>22.7185705169112</v>
      </c>
      <c r="AJ480">
        <v>24.3650793650793</v>
      </c>
      <c r="AK480" t="str">
        <f>IF(AND(Table2[[#This Row],[20D EMA]]&gt;Table2[[#This Row],[50D EMA]],Table2[[#This Row],[50D EMA]]&gt;Table2[[#This Row],[200D EMA]]),"Uptrend","Downtrend/NoTrend")</f>
        <v>Downtrend/NoTrend</v>
      </c>
      <c r="AL480">
        <v>-0.08</v>
      </c>
      <c r="AM480" t="s">
        <v>3189</v>
      </c>
      <c r="AN480">
        <v>4.78</v>
      </c>
      <c r="AO480" t="s">
        <v>3188</v>
      </c>
      <c r="AQ480">
        <f>(Table2[[#This Row],[Sharpe Ratio]]-AVERAGE(Table2[Sharpe Ratio]))/_xlfn.STDEV.P(Table2[Sharpe Ratio])</f>
        <v>-0.698405448893197</v>
      </c>
      <c r="AR4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0">
        <f>_xlfn.RANK.AVG(Table2[[#This Row],[1Y Return vs Nifty Z-Score]],Table2[1Y Return vs Nifty Z-Score])</f>
        <v>448</v>
      </c>
      <c r="AT480">
        <f>_xlfn.RANK.AVG(Table2[[#This Row],[6M Return vs Nifty Z-Score]],Table2[6M Return vs Nifty Z-Score])</f>
        <v>349</v>
      </c>
      <c r="AU480">
        <f>_xlfn.RANK.AVG(Table2[[#This Row],[Sharpe Ratio Z-Score]],Table2[Sharpe Ratio Z-Score])</f>
        <v>538</v>
      </c>
      <c r="AV480">
        <f>(Table2[[#This Row],[Rank 1Y]]+Table2[[#This Row],[Rank 6M]]+Table2[[#This Row],[Rank Sharpe]])/3</f>
        <v>445</v>
      </c>
    </row>
    <row r="481" spans="1:48" x14ac:dyDescent="0.3">
      <c r="A481" t="s">
        <v>736</v>
      </c>
      <c r="B481" t="s">
        <v>737</v>
      </c>
      <c r="C481" t="s">
        <v>3151</v>
      </c>
      <c r="D481" t="s">
        <v>276</v>
      </c>
      <c r="E481">
        <v>23458.601366999999</v>
      </c>
      <c r="F481">
        <v>1839.25</v>
      </c>
      <c r="G481">
        <v>-1.09568589129003</v>
      </c>
      <c r="H481">
        <f>(Table2[[#This Row],[1Y Return vs Nifty]]-AVERAGE(Table2[1Y Return vs Nifty]))/_xlfn.STDEV.P(Table2[1Y Return vs Nifty])</f>
        <v>-0.36470704626934763</v>
      </c>
      <c r="I481">
        <v>-12.277969820063401</v>
      </c>
      <c r="J481">
        <f>(Table2[[#This Row],[1M Return vs Nifty]]-AVERAGE(Table2[1M Return vs Nifty]))/_xlfn.STDEV.P(Table2[1M Return vs Nifty])</f>
        <v>-1.5627034124295414</v>
      </c>
      <c r="K481">
        <v>13.788758435274801</v>
      </c>
      <c r="L481">
        <f>(Table2[[#This Row],[6M Return vs Nifty]]-AVERAGE(Table2[6M Return vs Nifty]))/_xlfn.STDEV.P(Table2[6M Return vs Nifty])</f>
        <v>0.26268454211513076</v>
      </c>
      <c r="M481">
        <v>5.50483175188036</v>
      </c>
      <c r="N481">
        <f>(Table2[[#This Row],[1W Return vs Nifty]]-AVERAGE(Table2[1W Return vs Nifty]))/_xlfn.STDEV.P(Table2[1W Return vs Nifty])</f>
        <v>0.31810706702087971</v>
      </c>
      <c r="O481">
        <v>1900.96</v>
      </c>
      <c r="P481">
        <v>2021.4060662684401</v>
      </c>
      <c r="Q481">
        <v>1872.3053533529301</v>
      </c>
      <c r="R481">
        <v>47.689985781327799</v>
      </c>
      <c r="S481" s="1">
        <f>(Table2[[#This Row],[Close Price]]-Table2[[#This Row],[20D EMA]])/Table2[[#This Row],[20D EMA]]</f>
        <v>-3.2462545240299658E-2</v>
      </c>
      <c r="T481" s="1">
        <f>(Table2[[#This Row],[Close Price]]-Table2[[#This Row],[50D EMA]])/Table2[[#This Row],[50D EMA]]</f>
        <v>-9.0113544877553575E-2</v>
      </c>
      <c r="U481" s="1">
        <f>(Table2[[#This Row],[Close Price]]-Table2[[#This Row],[200D EMA]])/Table2[[#This Row],[200D EMA]]</f>
        <v>-1.7654894429337844E-2</v>
      </c>
      <c r="V481">
        <v>0.65436977111763694</v>
      </c>
      <c r="W481">
        <v>1813.75</v>
      </c>
      <c r="X481">
        <v>1857.15</v>
      </c>
      <c r="Y481">
        <v>1764.15</v>
      </c>
      <c r="Z481">
        <v>1865.95</v>
      </c>
      <c r="AA481">
        <v>1709</v>
      </c>
      <c r="AB481">
        <v>2122.9</v>
      </c>
      <c r="AC481" s="1">
        <f>(Table2[[#This Row],[Close Price]]/Table2[[#This Row],[Day Low]])-1</f>
        <v>1.4059269469331559E-2</v>
      </c>
      <c r="AD481" s="1">
        <f>(Table2[[#This Row],[Day High]]/Table2[[#This Row],[Close Price]])-1</f>
        <v>9.7322278102487392E-3</v>
      </c>
      <c r="AE481" s="1">
        <f>(Table2[[#This Row],[Close Price]]/Table2[[#This Row],[Current Week Low]])-1</f>
        <v>4.2570076240682431E-2</v>
      </c>
      <c r="AF481" s="1">
        <f>(Table2[[#This Row],[Current Week High]]/Table2[[#This Row],[Close Price]])-1</f>
        <v>1.4516786733723031E-2</v>
      </c>
      <c r="AG481" s="1">
        <f>(Table2[[#This Row],[Close Price]]/Table2[[#This Row],[Current Month Low]])-1</f>
        <v>7.6214160327676916E-2</v>
      </c>
      <c r="AH481" s="1">
        <f>(Table2[[#This Row],[Current Month High]]/Table2[[#This Row],[Close Price]])-1</f>
        <v>0.15422047030039421</v>
      </c>
      <c r="AI481">
        <v>33.190159032214197</v>
      </c>
      <c r="AJ481">
        <v>55.067026389006003</v>
      </c>
      <c r="AK481" t="str">
        <f>IF(AND(Table2[[#This Row],[20D EMA]]&gt;Table2[[#This Row],[50D EMA]],Table2[[#This Row],[50D EMA]]&gt;Table2[[#This Row],[200D EMA]]),"Uptrend","Downtrend/NoTrend")</f>
        <v>Downtrend/NoTrend</v>
      </c>
      <c r="AL481">
        <v>-7.0000000000000007E-2</v>
      </c>
      <c r="AM481" t="s">
        <v>3189</v>
      </c>
      <c r="AN481">
        <v>-4.2699999999999996</v>
      </c>
      <c r="AO481" t="s">
        <v>3189</v>
      </c>
      <c r="AP481">
        <v>-5.8494683336043997E-2</v>
      </c>
      <c r="AQ481">
        <f>(Table2[[#This Row],[Sharpe Ratio]]-AVERAGE(Table2[Sharpe Ratio]))/_xlfn.STDEV.P(Table2[Sharpe Ratio])</f>
        <v>-1.376929855449337</v>
      </c>
      <c r="AR4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1">
        <f>_xlfn.RANK.AVG(Table2[[#This Row],[1Y Return vs Nifty Z-Score]],Table2[1Y Return vs Nifty Z-Score])</f>
        <v>437</v>
      </c>
      <c r="AT481">
        <f>_xlfn.RANK.AVG(Table2[[#This Row],[6M Return vs Nifty Z-Score]],Table2[6M Return vs Nifty Z-Score])</f>
        <v>218</v>
      </c>
      <c r="AU481">
        <f>_xlfn.RANK.AVG(Table2[[#This Row],[Sharpe Ratio Z-Score]],Table2[Sharpe Ratio Z-Score])</f>
        <v>681</v>
      </c>
      <c r="AV481">
        <f>(Table2[[#This Row],[Rank 1Y]]+Table2[[#This Row],[Rank 6M]]+Table2[[#This Row],[Rank Sharpe]])/3</f>
        <v>445.33333333333331</v>
      </c>
    </row>
    <row r="482" spans="1:48" x14ac:dyDescent="0.3">
      <c r="A482" t="s">
        <v>172</v>
      </c>
      <c r="B482" t="s">
        <v>173</v>
      </c>
      <c r="C482" t="s">
        <v>3152</v>
      </c>
      <c r="D482" t="s">
        <v>174</v>
      </c>
      <c r="E482">
        <v>146724.87852545999</v>
      </c>
      <c r="F482">
        <v>656.2</v>
      </c>
      <c r="G482">
        <v>5.5887802276392398</v>
      </c>
      <c r="H482">
        <f>(Table2[[#This Row],[1Y Return vs Nifty]]-AVERAGE(Table2[1Y Return vs Nifty]))/_xlfn.STDEV.P(Table2[1Y Return vs Nifty])</f>
        <v>-0.2352776666310239</v>
      </c>
      <c r="I482">
        <v>-4.2244249737497599</v>
      </c>
      <c r="J482">
        <f>(Table2[[#This Row],[1M Return vs Nifty]]-AVERAGE(Table2[1M Return vs Nifty]))/_xlfn.STDEV.P(Table2[1M Return vs Nifty])</f>
        <v>-0.76935710850877048</v>
      </c>
      <c r="K482">
        <v>-13.2439763134179</v>
      </c>
      <c r="L482">
        <f>(Table2[[#This Row],[6M Return vs Nifty]]-AVERAGE(Table2[6M Return vs Nifty]))/_xlfn.STDEV.P(Table2[6M Return vs Nifty])</f>
        <v>-0.62081486109178374</v>
      </c>
      <c r="M482">
        <v>-1.1052068648819799</v>
      </c>
      <c r="N482">
        <f>(Table2[[#This Row],[1W Return vs Nifty]]-AVERAGE(Table2[1W Return vs Nifty]))/_xlfn.STDEV.P(Table2[1W Return vs Nifty])</f>
        <v>-0.95935639826112806</v>
      </c>
      <c r="O482">
        <v>663.46</v>
      </c>
      <c r="P482">
        <v>679.83918429105302</v>
      </c>
      <c r="Q482">
        <v>645.63118568748098</v>
      </c>
      <c r="R482">
        <v>48.351879089945697</v>
      </c>
      <c r="S482" s="1">
        <f>(Table2[[#This Row],[Close Price]]-Table2[[#This Row],[20D EMA]])/Table2[[#This Row],[20D EMA]]</f>
        <v>-1.0942634069876089E-2</v>
      </c>
      <c r="T482" s="1">
        <f>(Table2[[#This Row],[Close Price]]-Table2[[#This Row],[50D EMA]])/Table2[[#This Row],[50D EMA]]</f>
        <v>-3.4771729605001044E-2</v>
      </c>
      <c r="U482" s="1">
        <f>(Table2[[#This Row],[Close Price]]-Table2[[#This Row],[200D EMA]])/Table2[[#This Row],[200D EMA]]</f>
        <v>1.6369739484106832E-2</v>
      </c>
      <c r="V482">
        <v>0.96755457018893698</v>
      </c>
      <c r="W482">
        <v>649.1</v>
      </c>
      <c r="X482">
        <v>658.6</v>
      </c>
      <c r="Y482">
        <v>647.6</v>
      </c>
      <c r="Z482">
        <v>670.25</v>
      </c>
      <c r="AA482">
        <v>622.54999999999995</v>
      </c>
      <c r="AB482">
        <v>714.25</v>
      </c>
      <c r="AC482" s="1">
        <f>(Table2[[#This Row],[Close Price]]/Table2[[#This Row],[Day Low]])-1</f>
        <v>1.0938222153751287E-2</v>
      </c>
      <c r="AD482" s="1">
        <f>(Table2[[#This Row],[Day High]]/Table2[[#This Row],[Close Price]])-1</f>
        <v>3.6574215178299951E-3</v>
      </c>
      <c r="AE482" s="1">
        <f>(Table2[[#This Row],[Close Price]]/Table2[[#This Row],[Current Week Low]])-1</f>
        <v>1.3279802347127889E-2</v>
      </c>
      <c r="AF482" s="1">
        <f>(Table2[[#This Row],[Current Week High]]/Table2[[#This Row],[Close Price]])-1</f>
        <v>2.1411155135629301E-2</v>
      </c>
      <c r="AG482" s="1">
        <f>(Table2[[#This Row],[Close Price]]/Table2[[#This Row],[Current Month Low]])-1</f>
        <v>5.4051883382860932E-2</v>
      </c>
      <c r="AH482" s="1">
        <f>(Table2[[#This Row],[Current Month High]]/Table2[[#This Row],[Close Price]])-1</f>
        <v>8.8463882962511287E-2</v>
      </c>
      <c r="AI482">
        <v>17.746113989637301</v>
      </c>
      <c r="AJ482">
        <v>32.205097209630203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0.01</v>
      </c>
      <c r="AM482" t="s">
        <v>3188</v>
      </c>
      <c r="AN482">
        <v>0.13</v>
      </c>
      <c r="AO482" t="s">
        <v>3188</v>
      </c>
      <c r="AP482">
        <v>4.0859809987537E-2</v>
      </c>
      <c r="AQ482">
        <f>(Table2[[#This Row],[Sharpe Ratio]]-AVERAGE(Table2[Sharpe Ratio]))/_xlfn.STDEV.P(Table2[Sharpe Ratio])</f>
        <v>-0.22444137656003457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387</v>
      </c>
      <c r="AT482">
        <f>_xlfn.RANK.AVG(Table2[[#This Row],[6M Return vs Nifty Z-Score]],Table2[6M Return vs Nifty Z-Score])</f>
        <v>541</v>
      </c>
      <c r="AU482">
        <f>_xlfn.RANK.AVG(Table2[[#This Row],[Sharpe Ratio Z-Score]],Table2[Sharpe Ratio Z-Score])</f>
        <v>410</v>
      </c>
      <c r="AV482">
        <f>(Table2[[#This Row],[Rank 1Y]]+Table2[[#This Row],[Rank 6M]]+Table2[[#This Row],[Rank Sharpe]])/3</f>
        <v>446</v>
      </c>
    </row>
    <row r="483" spans="1:48" x14ac:dyDescent="0.3">
      <c r="A483" t="s">
        <v>1022</v>
      </c>
      <c r="B483" t="s">
        <v>1023</v>
      </c>
      <c r="C483" t="s">
        <v>573</v>
      </c>
      <c r="D483" t="s">
        <v>573</v>
      </c>
      <c r="E483">
        <v>13767.612228</v>
      </c>
      <c r="F483">
        <v>472.95</v>
      </c>
      <c r="G483">
        <v>-4.8483454952777798</v>
      </c>
      <c r="H483">
        <f>(Table2[[#This Row],[1Y Return vs Nifty]]-AVERAGE(Table2[1Y Return vs Nifty]))/_xlfn.STDEV.P(Table2[1Y Return vs Nifty])</f>
        <v>-0.43736870628771463</v>
      </c>
      <c r="I483">
        <v>10.133906867219</v>
      </c>
      <c r="J483">
        <f>(Table2[[#This Row],[1M Return vs Nifty]]-AVERAGE(Table2[1M Return vs Nifty]))/_xlfn.STDEV.P(Table2[1M Return vs Nifty])</f>
        <v>0.64506718711237565</v>
      </c>
      <c r="K483">
        <v>-2.11986251385113</v>
      </c>
      <c r="L483">
        <f>(Table2[[#This Row],[6M Return vs Nifty]]-AVERAGE(Table2[6M Return vs Nifty]))/_xlfn.STDEV.P(Table2[6M Return vs Nifty])</f>
        <v>-0.2572501683409576</v>
      </c>
      <c r="M483">
        <v>7.1541770959478699</v>
      </c>
      <c r="N483">
        <f>(Table2[[#This Row],[1W Return vs Nifty]]-AVERAGE(Table2[1W Return vs Nifty]))/_xlfn.STDEV.P(Table2[1W Return vs Nifty])</f>
        <v>0.63686139522346508</v>
      </c>
      <c r="O483">
        <v>463.79</v>
      </c>
      <c r="P483">
        <v>467.73469893195698</v>
      </c>
      <c r="Q483">
        <v>460.78273070532202</v>
      </c>
      <c r="R483">
        <v>64.515629790563807</v>
      </c>
      <c r="S483" s="1">
        <f>(Table2[[#This Row],[Close Price]]-Table2[[#This Row],[20D EMA]])/Table2[[#This Row],[20D EMA]]</f>
        <v>1.9750318031867803E-2</v>
      </c>
      <c r="T483" s="1">
        <f>(Table2[[#This Row],[Close Price]]-Table2[[#This Row],[50D EMA]])/Table2[[#This Row],[50D EMA]]</f>
        <v>1.1150126513922998E-2</v>
      </c>
      <c r="U483" s="1">
        <f>(Table2[[#This Row],[Close Price]]-Table2[[#This Row],[200D EMA]])/Table2[[#This Row],[200D EMA]]</f>
        <v>2.6405653866527237E-2</v>
      </c>
      <c r="V483">
        <v>0.74653179267104697</v>
      </c>
      <c r="W483">
        <v>471.3</v>
      </c>
      <c r="X483">
        <v>479.9</v>
      </c>
      <c r="Y483">
        <v>443.5</v>
      </c>
      <c r="Z483">
        <v>481.4</v>
      </c>
      <c r="AA483">
        <v>433.55</v>
      </c>
      <c r="AB483">
        <v>490</v>
      </c>
      <c r="AC483" s="1">
        <f>(Table2[[#This Row],[Close Price]]/Table2[[#This Row],[Day Low]])-1</f>
        <v>3.5009548058559936E-3</v>
      </c>
      <c r="AD483" s="1">
        <f>(Table2[[#This Row],[Day High]]/Table2[[#This Row],[Close Price]])-1</f>
        <v>1.4694999471402959E-2</v>
      </c>
      <c r="AE483" s="1">
        <f>(Table2[[#This Row],[Close Price]]/Table2[[#This Row],[Current Week Low]])-1</f>
        <v>6.6403607666290831E-2</v>
      </c>
      <c r="AF483" s="1">
        <f>(Table2[[#This Row],[Current Week High]]/Table2[[#This Row],[Close Price]])-1</f>
        <v>1.7866582091130123E-2</v>
      </c>
      <c r="AG483" s="1">
        <f>(Table2[[#This Row],[Close Price]]/Table2[[#This Row],[Current Month Low]])-1</f>
        <v>9.0877638104024827E-2</v>
      </c>
      <c r="AH483" s="1">
        <f>(Table2[[#This Row],[Current Month High]]/Table2[[#This Row],[Close Price]])-1</f>
        <v>3.6050322444233007E-2</v>
      </c>
      <c r="AI483">
        <v>25.171794058568501</v>
      </c>
      <c r="AJ483">
        <v>26.153640970925501</v>
      </c>
      <c r="AK483" t="str">
        <f>IF(AND(Table2[[#This Row],[20D EMA]]&gt;Table2[[#This Row],[50D EMA]],Table2[[#This Row],[50D EMA]]&gt;Table2[[#This Row],[200D EMA]]),"Uptrend","Downtrend/NoTrend")</f>
        <v>Downtrend/NoTrend</v>
      </c>
      <c r="AL483">
        <v>0.03</v>
      </c>
      <c r="AM483" t="s">
        <v>3188</v>
      </c>
      <c r="AN483">
        <v>-1.77</v>
      </c>
      <c r="AO483" t="s">
        <v>3189</v>
      </c>
      <c r="AP483">
        <v>1.1623525320492999E-2</v>
      </c>
      <c r="AQ483">
        <f>(Table2[[#This Row],[Sharpe Ratio]]-AVERAGE(Table2[Sharpe Ratio]))/_xlfn.STDEV.P(Table2[Sharpe Ratio])</f>
        <v>-0.56357532125802501</v>
      </c>
      <c r="AR4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3">
        <f>_xlfn.RANK.AVG(Table2[[#This Row],[1Y Return vs Nifty Z-Score]],Table2[1Y Return vs Nifty Z-Score])</f>
        <v>461</v>
      </c>
      <c r="AT483">
        <f>_xlfn.RANK.AVG(Table2[[#This Row],[6M Return vs Nifty Z-Score]],Table2[6M Return vs Nifty Z-Score])</f>
        <v>387</v>
      </c>
      <c r="AU483">
        <f>_xlfn.RANK.AVG(Table2[[#This Row],[Sharpe Ratio Z-Score]],Table2[Sharpe Ratio Z-Score])</f>
        <v>491</v>
      </c>
      <c r="AV483">
        <f>(Table2[[#This Row],[Rank 1Y]]+Table2[[#This Row],[Rank 6M]]+Table2[[#This Row],[Rank Sharpe]])/3</f>
        <v>446.33333333333331</v>
      </c>
    </row>
    <row r="484" spans="1:48" x14ac:dyDescent="0.3">
      <c r="A484" t="s">
        <v>92</v>
      </c>
      <c r="B484" t="s">
        <v>93</v>
      </c>
      <c r="C484" t="s">
        <v>3153</v>
      </c>
      <c r="D484" t="s">
        <v>94</v>
      </c>
      <c r="E484">
        <v>257067.335149725</v>
      </c>
      <c r="F484">
        <v>1190.05</v>
      </c>
      <c r="G484">
        <v>19.664755661249401</v>
      </c>
      <c r="H484">
        <f>(Table2[[#This Row],[1Y Return vs Nifty]]-AVERAGE(Table2[1Y Return vs Nifty]))/_xlfn.STDEV.P(Table2[1Y Return vs Nifty])</f>
        <v>3.7271365073586422E-2</v>
      </c>
      <c r="I484">
        <v>-11.9494380588665</v>
      </c>
      <c r="J484">
        <f>(Table2[[#This Row],[1M Return vs Nifty]]-AVERAGE(Table2[1M Return vs Nifty]))/_xlfn.STDEV.P(Table2[1M Return vs Nifty])</f>
        <v>-1.5303400912535943</v>
      </c>
      <c r="K484">
        <v>-23.4738890410636</v>
      </c>
      <c r="L484">
        <f>(Table2[[#This Row],[6M Return vs Nifty]]-AVERAGE(Table2[6M Return vs Nifty]))/_xlfn.STDEV.P(Table2[6M Return vs Nifty])</f>
        <v>-0.95515475950590478</v>
      </c>
      <c r="M484">
        <v>7.8395255850672703</v>
      </c>
      <c r="N484">
        <f>(Table2[[#This Row],[1W Return vs Nifty]]-AVERAGE(Table2[1W Return vs Nifty]))/_xlfn.STDEV.P(Table2[1W Return vs Nifty])</f>
        <v>0.76931261171349674</v>
      </c>
      <c r="O484">
        <v>1249.8800000000001</v>
      </c>
      <c r="P484">
        <v>1327.84495575511</v>
      </c>
      <c r="Q484">
        <v>1324.13143267944</v>
      </c>
      <c r="R484">
        <v>43.351604404649301</v>
      </c>
      <c r="S484" s="1">
        <f>(Table2[[#This Row],[Close Price]]-Table2[[#This Row],[20D EMA]])/Table2[[#This Row],[20D EMA]]</f>
        <v>-4.7868595385157094E-2</v>
      </c>
      <c r="T484" s="1">
        <f>(Table2[[#This Row],[Close Price]]-Table2[[#This Row],[50D EMA]])/Table2[[#This Row],[50D EMA]]</f>
        <v>-0.1037733774247384</v>
      </c>
      <c r="U484" s="1">
        <f>(Table2[[#This Row],[Close Price]]-Table2[[#This Row],[200D EMA]])/Table2[[#This Row],[200D EMA]]</f>
        <v>-0.10125991224913387</v>
      </c>
      <c r="V484">
        <v>3.6802937718898301</v>
      </c>
      <c r="W484">
        <v>1168.9000000000001</v>
      </c>
      <c r="X484">
        <v>1215.5999999999999</v>
      </c>
      <c r="Y484">
        <v>1102</v>
      </c>
      <c r="Z484">
        <v>1231.7</v>
      </c>
      <c r="AA484">
        <v>995.65</v>
      </c>
      <c r="AB484">
        <v>1397.95</v>
      </c>
      <c r="AC484" s="1">
        <f>(Table2[[#This Row],[Close Price]]/Table2[[#This Row],[Day Low]])-1</f>
        <v>1.8093934468303319E-2</v>
      </c>
      <c r="AD484" s="1">
        <f>(Table2[[#This Row],[Day High]]/Table2[[#This Row],[Close Price]])-1</f>
        <v>2.1469686147640887E-2</v>
      </c>
      <c r="AE484" s="1">
        <f>(Table2[[#This Row],[Close Price]]/Table2[[#This Row],[Current Week Low]])-1</f>
        <v>7.9900181488203215E-2</v>
      </c>
      <c r="AF484" s="1">
        <f>(Table2[[#This Row],[Current Week High]]/Table2[[#This Row],[Close Price]])-1</f>
        <v>3.4998529473551532E-2</v>
      </c>
      <c r="AG484" s="1">
        <f>(Table2[[#This Row],[Close Price]]/Table2[[#This Row],[Current Month Low]])-1</f>
        <v>0.19524933460553395</v>
      </c>
      <c r="AH484" s="1">
        <f>(Table2[[#This Row],[Current Month High]]/Table2[[#This Row],[Close Price]])-1</f>
        <v>0.17469854207806401</v>
      </c>
      <c r="AI484">
        <v>36.246376202680501</v>
      </c>
      <c r="AJ484">
        <v>44.599027946536999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-0.13</v>
      </c>
      <c r="AM484" t="s">
        <v>3189</v>
      </c>
      <c r="AN484">
        <v>-11.71</v>
      </c>
      <c r="AO484" t="s">
        <v>3189</v>
      </c>
      <c r="AP484">
        <v>4.7911209678571001E-2</v>
      </c>
      <c r="AQ484">
        <f>(Table2[[#This Row],[Sharpe Ratio]]-AVERAGE(Table2[Sharpe Ratio]))/_xlfn.STDEV.P(Table2[Sharpe Ratio])</f>
        <v>-0.14264681818517469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293</v>
      </c>
      <c r="AT484">
        <f>_xlfn.RANK.AVG(Table2[[#This Row],[6M Return vs Nifty Z-Score]],Table2[6M Return vs Nifty Z-Score])</f>
        <v>660</v>
      </c>
      <c r="AU484">
        <f>_xlfn.RANK.AVG(Table2[[#This Row],[Sharpe Ratio Z-Score]],Table2[Sharpe Ratio Z-Score])</f>
        <v>387</v>
      </c>
      <c r="AV484">
        <f>(Table2[[#This Row],[Rank 1Y]]+Table2[[#This Row],[Rank 6M]]+Table2[[#This Row],[Rank Sharpe]])/3</f>
        <v>446.66666666666669</v>
      </c>
    </row>
    <row r="485" spans="1:48" x14ac:dyDescent="0.3">
      <c r="A485" t="s">
        <v>533</v>
      </c>
      <c r="B485" t="s">
        <v>534</v>
      </c>
      <c r="C485" t="s">
        <v>3150</v>
      </c>
      <c r="D485" t="s">
        <v>535</v>
      </c>
      <c r="E485">
        <v>39086.030311299997</v>
      </c>
      <c r="F485">
        <v>3553.9</v>
      </c>
      <c r="G485">
        <v>-6.6084819398033101</v>
      </c>
      <c r="H485">
        <f>(Table2[[#This Row],[1Y Return vs Nifty]]-AVERAGE(Table2[1Y Return vs Nifty]))/_xlfn.STDEV.P(Table2[1Y Return vs Nifty])</f>
        <v>-0.47144971800061941</v>
      </c>
      <c r="I485">
        <v>1.10118143936232</v>
      </c>
      <c r="J485">
        <f>(Table2[[#This Row],[1M Return vs Nifty]]-AVERAGE(Table2[1M Return vs Nifty]))/_xlfn.STDEV.P(Table2[1M Return vs Nifty])</f>
        <v>-0.24473717472729289</v>
      </c>
      <c r="K485">
        <v>-14.0547565590002</v>
      </c>
      <c r="L485">
        <f>(Table2[[#This Row],[6M Return vs Nifty]]-AVERAGE(Table2[6M Return vs Nifty]))/_xlfn.STDEV.P(Table2[6M Return vs Nifty])</f>
        <v>-0.6473132479462087</v>
      </c>
      <c r="M485">
        <v>0.45905554892368799</v>
      </c>
      <c r="N485">
        <f>(Table2[[#This Row],[1W Return vs Nifty]]-AVERAGE(Table2[1W Return vs Nifty]))/_xlfn.STDEV.P(Table2[1W Return vs Nifty])</f>
        <v>-0.65704529244048349</v>
      </c>
      <c r="O485">
        <v>3593.44</v>
      </c>
      <c r="P485">
        <v>3703.14395113504</v>
      </c>
      <c r="Q485">
        <v>3603.9635198279998</v>
      </c>
      <c r="R485">
        <v>47.671107554327598</v>
      </c>
      <c r="S485" s="1">
        <f>(Table2[[#This Row],[Close Price]]-Table2[[#This Row],[20D EMA]])/Table2[[#This Row],[20D EMA]]</f>
        <v>-1.1003383944075861E-2</v>
      </c>
      <c r="T485" s="1">
        <f>(Table2[[#This Row],[Close Price]]-Table2[[#This Row],[50D EMA]])/Table2[[#This Row],[50D EMA]]</f>
        <v>-4.0301957770044437E-2</v>
      </c>
      <c r="U485" s="1">
        <f>(Table2[[#This Row],[Close Price]]-Table2[[#This Row],[200D EMA]])/Table2[[#This Row],[200D EMA]]</f>
        <v>-1.3891239340399594E-2</v>
      </c>
      <c r="V485">
        <v>0.46149458627371098</v>
      </c>
      <c r="W485">
        <v>3515</v>
      </c>
      <c r="X485">
        <v>3568.55</v>
      </c>
      <c r="Y485">
        <v>3492.4</v>
      </c>
      <c r="Z485">
        <v>3663.15</v>
      </c>
      <c r="AA485">
        <v>3404.5</v>
      </c>
      <c r="AB485">
        <v>3825</v>
      </c>
      <c r="AC485" s="1">
        <f>(Table2[[#This Row],[Close Price]]/Table2[[#This Row],[Day Low]])-1</f>
        <v>1.1066856330014252E-2</v>
      </c>
      <c r="AD485" s="1">
        <f>(Table2[[#This Row],[Day High]]/Table2[[#This Row],[Close Price]])-1</f>
        <v>4.1222319142351083E-3</v>
      </c>
      <c r="AE485" s="1">
        <f>(Table2[[#This Row],[Close Price]]/Table2[[#This Row],[Current Week Low]])-1</f>
        <v>1.7609666704844873E-2</v>
      </c>
      <c r="AF485" s="1">
        <f>(Table2[[#This Row],[Current Week High]]/Table2[[#This Row],[Close Price]])-1</f>
        <v>3.0740876220490154E-2</v>
      </c>
      <c r="AG485" s="1">
        <f>(Table2[[#This Row],[Close Price]]/Table2[[#This Row],[Current Month Low]])-1</f>
        <v>4.3883095902482072E-2</v>
      </c>
      <c r="AH485" s="1">
        <f>(Table2[[#This Row],[Current Month High]]/Table2[[#This Row],[Close Price]])-1</f>
        <v>7.6282393989701491E-2</v>
      </c>
      <c r="AI485">
        <v>24.3704099721432</v>
      </c>
      <c r="AJ485">
        <v>34.190454614106599</v>
      </c>
      <c r="AK485" t="str">
        <f>IF(AND(Table2[[#This Row],[20D EMA]]&gt;Table2[[#This Row],[50D EMA]],Table2[[#This Row],[50D EMA]]&gt;Table2[[#This Row],[200D EMA]]),"Uptrend","Downtrend/NoTrend")</f>
        <v>Downtrend/NoTrend</v>
      </c>
      <c r="AL485">
        <v>0.04</v>
      </c>
      <c r="AM485" t="s">
        <v>3188</v>
      </c>
      <c r="AN485">
        <v>-1.85</v>
      </c>
      <c r="AO485" t="s">
        <v>3189</v>
      </c>
      <c r="AP485">
        <v>7.1349882386183006E-2</v>
      </c>
      <c r="AQ485">
        <f>(Table2[[#This Row],[Sharpe Ratio]]-AVERAGE(Table2[Sharpe Ratio]))/_xlfn.STDEV.P(Table2[Sharpe Ratio])</f>
        <v>0.12923620745719647</v>
      </c>
      <c r="AR4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5">
        <f>_xlfn.RANK.AVG(Table2[[#This Row],[1Y Return vs Nifty Z-Score]],Table2[1Y Return vs Nifty Z-Score])</f>
        <v>474</v>
      </c>
      <c r="AT485">
        <f>_xlfn.RANK.AVG(Table2[[#This Row],[6M Return vs Nifty Z-Score]],Table2[6M Return vs Nifty Z-Score])</f>
        <v>552</v>
      </c>
      <c r="AU485">
        <f>_xlfn.RANK.AVG(Table2[[#This Row],[Sharpe Ratio Z-Score]],Table2[Sharpe Ratio Z-Score])</f>
        <v>314</v>
      </c>
      <c r="AV485">
        <f>(Table2[[#This Row],[Rank 1Y]]+Table2[[#This Row],[Rank 6M]]+Table2[[#This Row],[Rank Sharpe]])/3</f>
        <v>446.66666666666669</v>
      </c>
    </row>
    <row r="486" spans="1:48" x14ac:dyDescent="0.3">
      <c r="A486" t="s">
        <v>970</v>
      </c>
      <c r="B486" t="s">
        <v>971</v>
      </c>
      <c r="C486" t="s">
        <v>3153</v>
      </c>
      <c r="D486" t="s">
        <v>972</v>
      </c>
      <c r="E486">
        <v>15450.208079853001</v>
      </c>
      <c r="F486">
        <v>197.63</v>
      </c>
      <c r="G486">
        <v>2.3284610883600099</v>
      </c>
      <c r="H486">
        <f>(Table2[[#This Row],[1Y Return vs Nifty]]-AVERAGE(Table2[1Y Return vs Nifty]))/_xlfn.STDEV.P(Table2[1Y Return vs Nifty])</f>
        <v>-0.29840628096042948</v>
      </c>
      <c r="I486">
        <v>17.5450751623274</v>
      </c>
      <c r="J486">
        <f>(Table2[[#This Row],[1M Return vs Nifty]]-AVERAGE(Table2[1M Return vs Nifty]))/_xlfn.STDEV.P(Table2[1M Return vs Nifty])</f>
        <v>1.3751336468962727</v>
      </c>
      <c r="K486">
        <v>-6.5448271333105597</v>
      </c>
      <c r="L486">
        <f>(Table2[[#This Row],[6M Return vs Nifty]]-AVERAGE(Table2[6M Return vs Nifty]))/_xlfn.STDEV.P(Table2[6M Return vs Nifty])</f>
        <v>-0.40186941004358184</v>
      </c>
      <c r="M486">
        <v>1.08823857458845</v>
      </c>
      <c r="N486">
        <f>(Table2[[#This Row],[1W Return vs Nifty]]-AVERAGE(Table2[1W Return vs Nifty]))/_xlfn.STDEV.P(Table2[1W Return vs Nifty])</f>
        <v>-0.53544867631420523</v>
      </c>
      <c r="O486">
        <v>191.81</v>
      </c>
      <c r="P486">
        <v>189.89017649466999</v>
      </c>
      <c r="Q486">
        <v>193.342056992002</v>
      </c>
      <c r="R486">
        <v>60.711795390466001</v>
      </c>
      <c r="S486" s="1">
        <f>(Table2[[#This Row],[Close Price]]-Table2[[#This Row],[20D EMA]])/Table2[[#This Row],[20D EMA]]</f>
        <v>3.0342526458474496E-2</v>
      </c>
      <c r="T486" s="1">
        <f>(Table2[[#This Row],[Close Price]]-Table2[[#This Row],[50D EMA]])/Table2[[#This Row],[50D EMA]]</f>
        <v>4.0759472913267092E-2</v>
      </c>
      <c r="U486" s="1">
        <f>(Table2[[#This Row],[Close Price]]-Table2[[#This Row],[200D EMA]])/Table2[[#This Row],[200D EMA]]</f>
        <v>2.2178014833965354E-2</v>
      </c>
      <c r="V486">
        <v>1.02377501188081</v>
      </c>
      <c r="W486">
        <v>192.86</v>
      </c>
      <c r="X486">
        <v>198.5</v>
      </c>
      <c r="Y486">
        <v>190</v>
      </c>
      <c r="Z486">
        <v>200</v>
      </c>
      <c r="AA486">
        <v>182.36</v>
      </c>
      <c r="AB486">
        <v>202.73</v>
      </c>
      <c r="AC486" s="1">
        <f>(Table2[[#This Row],[Close Price]]/Table2[[#This Row],[Day Low]])-1</f>
        <v>2.4732966919008614E-2</v>
      </c>
      <c r="AD486" s="1">
        <f>(Table2[[#This Row],[Day High]]/Table2[[#This Row],[Close Price]])-1</f>
        <v>4.4021656631079153E-3</v>
      </c>
      <c r="AE486" s="1">
        <f>(Table2[[#This Row],[Close Price]]/Table2[[#This Row],[Current Week Low]])-1</f>
        <v>4.015789473684217E-2</v>
      </c>
      <c r="AF486" s="1">
        <f>(Table2[[#This Row],[Current Week High]]/Table2[[#This Row],[Close Price]])-1</f>
        <v>1.1992106461569563E-2</v>
      </c>
      <c r="AG486" s="1">
        <f>(Table2[[#This Row],[Close Price]]/Table2[[#This Row],[Current Month Low]])-1</f>
        <v>8.3735468304452665E-2</v>
      </c>
      <c r="AH486" s="1">
        <f>(Table2[[#This Row],[Current Month High]]/Table2[[#This Row],[Close Price]])-1</f>
        <v>2.5805798714769956E-2</v>
      </c>
      <c r="AI486">
        <v>20.199362444972898</v>
      </c>
      <c r="AJ486">
        <v>25.479365079365</v>
      </c>
      <c r="AK486" t="str">
        <f>IF(AND(Table2[[#This Row],[20D EMA]]&gt;Table2[[#This Row],[50D EMA]],Table2[[#This Row],[50D EMA]]&gt;Table2[[#This Row],[200D EMA]]),"Uptrend","Downtrend/NoTrend")</f>
        <v>Downtrend/NoTrend</v>
      </c>
      <c r="AL486">
        <v>0.02</v>
      </c>
      <c r="AM486" t="s">
        <v>3188</v>
      </c>
      <c r="AN486">
        <v>3.25</v>
      </c>
      <c r="AO486" t="s">
        <v>3188</v>
      </c>
      <c r="AP486">
        <v>1.4164175880839999E-2</v>
      </c>
      <c r="AQ486">
        <f>(Table2[[#This Row],[Sharpe Ratio]]-AVERAGE(Table2[Sharpe Ratio]))/_xlfn.STDEV.P(Table2[Sharpe Ratio])</f>
        <v>-0.53410437936365762</v>
      </c>
      <c r="AR4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6">
        <f>_xlfn.RANK.AVG(Table2[[#This Row],[1Y Return vs Nifty Z-Score]],Table2[1Y Return vs Nifty Z-Score])</f>
        <v>410</v>
      </c>
      <c r="AT486">
        <f>_xlfn.RANK.AVG(Table2[[#This Row],[6M Return vs Nifty Z-Score]],Table2[6M Return vs Nifty Z-Score])</f>
        <v>452</v>
      </c>
      <c r="AU486">
        <f>_xlfn.RANK.AVG(Table2[[#This Row],[Sharpe Ratio Z-Score]],Table2[Sharpe Ratio Z-Score])</f>
        <v>478</v>
      </c>
      <c r="AV486">
        <f>(Table2[[#This Row],[Rank 1Y]]+Table2[[#This Row],[Rank 6M]]+Table2[[#This Row],[Rank Sharpe]])/3</f>
        <v>446.66666666666669</v>
      </c>
    </row>
    <row r="487" spans="1:48" x14ac:dyDescent="0.3">
      <c r="A487" t="s">
        <v>135</v>
      </c>
      <c r="B487" t="s">
        <v>136</v>
      </c>
      <c r="C487" t="s">
        <v>3142</v>
      </c>
      <c r="D487" t="s">
        <v>54</v>
      </c>
      <c r="E487">
        <v>208610.08631298001</v>
      </c>
      <c r="F487">
        <v>328.35</v>
      </c>
      <c r="G487">
        <v>23.8970372745734</v>
      </c>
      <c r="H487">
        <f>(Table2[[#This Row],[1Y Return vs Nifty]]-AVERAGE(Table2[1Y Return vs Nifty]))/_xlfn.STDEV.P(Table2[1Y Return vs Nifty])</f>
        <v>0.11921980701661379</v>
      </c>
      <c r="I487">
        <v>4.77178835301528</v>
      </c>
      <c r="J487">
        <f>(Table2[[#This Row],[1M Return vs Nifty]]-AVERAGE(Table2[1M Return vs Nifty]))/_xlfn.STDEV.P(Table2[1M Return vs Nifty])</f>
        <v>0.11685048433014014</v>
      </c>
      <c r="K487">
        <v>-13.083659702271</v>
      </c>
      <c r="L487">
        <f>(Table2[[#This Row],[6M Return vs Nifty]]-AVERAGE(Table2[6M Return vs Nifty]))/_xlfn.STDEV.P(Table2[6M Return vs Nifty])</f>
        <v>-0.61557530129181603</v>
      </c>
      <c r="M487">
        <v>2.7597062903900902</v>
      </c>
      <c r="N487">
        <f>(Table2[[#This Row],[1W Return vs Nifty]]-AVERAGE(Table2[1W Return vs Nifty]))/_xlfn.STDEV.P(Table2[1W Return vs Nifty])</f>
        <v>-0.21241895377669526</v>
      </c>
      <c r="O487">
        <v>321.88</v>
      </c>
      <c r="P487">
        <v>326.76785587158702</v>
      </c>
      <c r="Q487">
        <v>316.88319173758902</v>
      </c>
      <c r="R487">
        <v>61.6771944827181</v>
      </c>
      <c r="S487" s="1">
        <f>(Table2[[#This Row],[Close Price]]-Table2[[#This Row],[20D EMA]])/Table2[[#This Row],[20D EMA]]</f>
        <v>2.010065863054563E-2</v>
      </c>
      <c r="T487" s="1">
        <f>(Table2[[#This Row],[Close Price]]-Table2[[#This Row],[50D EMA]])/Table2[[#This Row],[50D EMA]]</f>
        <v>4.8417985428614368E-3</v>
      </c>
      <c r="U487" s="1">
        <f>(Table2[[#This Row],[Close Price]]-Table2[[#This Row],[200D EMA]])/Table2[[#This Row],[200D EMA]]</f>
        <v>3.6186230640805561E-2</v>
      </c>
      <c r="V487">
        <v>0.90256489107877302</v>
      </c>
      <c r="W487">
        <v>325.35000000000002</v>
      </c>
      <c r="X487">
        <v>332.3</v>
      </c>
      <c r="Y487">
        <v>318</v>
      </c>
      <c r="Z487">
        <v>332.3</v>
      </c>
      <c r="AA487">
        <v>298</v>
      </c>
      <c r="AB487">
        <v>332.3</v>
      </c>
      <c r="AC487" s="1">
        <f>(Table2[[#This Row],[Close Price]]/Table2[[#This Row],[Day Low]])-1</f>
        <v>9.2208390963577358E-3</v>
      </c>
      <c r="AD487" s="1">
        <f>(Table2[[#This Row],[Day High]]/Table2[[#This Row],[Close Price]])-1</f>
        <v>1.2029846200700467E-2</v>
      </c>
      <c r="AE487" s="1">
        <f>(Table2[[#This Row],[Close Price]]/Table2[[#This Row],[Current Week Low]])-1</f>
        <v>3.2547169811320886E-2</v>
      </c>
      <c r="AF487" s="1">
        <f>(Table2[[#This Row],[Current Week High]]/Table2[[#This Row],[Close Price]])-1</f>
        <v>1.2029846200700467E-2</v>
      </c>
      <c r="AG487" s="1">
        <f>(Table2[[#This Row],[Close Price]]/Table2[[#This Row],[Current Month Low]])-1</f>
        <v>0.10184563758389276</v>
      </c>
      <c r="AH487" s="1">
        <f>(Table2[[#This Row],[Current Month High]]/Table2[[#This Row],[Close Price]])-1</f>
        <v>1.2029846200700467E-2</v>
      </c>
      <c r="AI487">
        <v>20.207096086492999</v>
      </c>
      <c r="AJ487">
        <v>47.473613294408203</v>
      </c>
      <c r="AK487" t="str">
        <f>IF(AND(Table2[[#This Row],[20D EMA]]&gt;Table2[[#This Row],[50D EMA]],Table2[[#This Row],[50D EMA]]&gt;Table2[[#This Row],[200D EMA]]),"Uptrend","Downtrend/NoTrend")</f>
        <v>Downtrend/NoTrend</v>
      </c>
      <c r="AL487">
        <v>-0.08</v>
      </c>
      <c r="AM487" t="s">
        <v>3189</v>
      </c>
      <c r="AN487">
        <v>5.24</v>
      </c>
      <c r="AO487" t="s">
        <v>3188</v>
      </c>
      <c r="AQ487">
        <f>(Table2[[#This Row],[Sharpe Ratio]]-AVERAGE(Table2[Sharpe Ratio]))/_xlfn.STDEV.P(Table2[Sharpe Ratio])</f>
        <v>-0.698405448893197</v>
      </c>
      <c r="AR4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7">
        <f>_xlfn.RANK.AVG(Table2[[#This Row],[1Y Return vs Nifty Z-Score]],Table2[1Y Return vs Nifty Z-Score])</f>
        <v>267</v>
      </c>
      <c r="AT487">
        <f>_xlfn.RANK.AVG(Table2[[#This Row],[6M Return vs Nifty Z-Score]],Table2[6M Return vs Nifty Z-Score])</f>
        <v>539</v>
      </c>
      <c r="AU487">
        <f>_xlfn.RANK.AVG(Table2[[#This Row],[Sharpe Ratio Z-Score]],Table2[Sharpe Ratio Z-Score])</f>
        <v>538</v>
      </c>
      <c r="AV487">
        <f>(Table2[[#This Row],[Rank 1Y]]+Table2[[#This Row],[Rank 6M]]+Table2[[#This Row],[Rank Sharpe]])/3</f>
        <v>448</v>
      </c>
    </row>
    <row r="488" spans="1:48" x14ac:dyDescent="0.3">
      <c r="A488" t="s">
        <v>145</v>
      </c>
      <c r="B488" t="s">
        <v>146</v>
      </c>
      <c r="C488" t="s">
        <v>3141</v>
      </c>
      <c r="D488" t="s">
        <v>21</v>
      </c>
      <c r="E488">
        <v>182780.46164768</v>
      </c>
      <c r="F488">
        <v>6172.4</v>
      </c>
      <c r="G488">
        <v>-9.8536509386156794</v>
      </c>
      <c r="H488">
        <f>(Table2[[#This Row],[1Y Return vs Nifty]]-AVERAGE(Table2[1Y Return vs Nifty]))/_xlfn.STDEV.P(Table2[1Y Return vs Nifty])</f>
        <v>-0.53428498455218132</v>
      </c>
      <c r="I488">
        <v>6.4973193210242997</v>
      </c>
      <c r="J488">
        <f>(Table2[[#This Row],[1M Return vs Nifty]]-AVERAGE(Table2[1M Return vs Nifty]))/_xlfn.STDEV.P(Table2[1M Return vs Nifty])</f>
        <v>0.28683074046510088</v>
      </c>
      <c r="K488">
        <v>19.921296436029301</v>
      </c>
      <c r="L488">
        <f>(Table2[[#This Row],[6M Return vs Nifty]]-AVERAGE(Table2[6M Return vs Nifty]))/_xlfn.STDEV.P(Table2[6M Return vs Nifty])</f>
        <v>0.4631116803303032</v>
      </c>
      <c r="M488">
        <v>2.3285516112110298</v>
      </c>
      <c r="N488">
        <f>(Table2[[#This Row],[1W Return vs Nifty]]-AVERAGE(Table2[1W Return vs Nifty]))/_xlfn.STDEV.P(Table2[1W Return vs Nifty])</f>
        <v>-0.29574438990045793</v>
      </c>
      <c r="O488">
        <v>6049.05</v>
      </c>
      <c r="P488">
        <v>6019.6318072998802</v>
      </c>
      <c r="Q488">
        <v>5669.7599065090999</v>
      </c>
      <c r="R488">
        <v>61.111202673844197</v>
      </c>
      <c r="S488" s="1">
        <f>(Table2[[#This Row],[Close Price]]-Table2[[#This Row],[20D EMA]])/Table2[[#This Row],[20D EMA]]</f>
        <v>2.0391631743827451E-2</v>
      </c>
      <c r="T488" s="1">
        <f>(Table2[[#This Row],[Close Price]]-Table2[[#This Row],[50D EMA]])/Table2[[#This Row],[50D EMA]]</f>
        <v>2.5378328374645889E-2</v>
      </c>
      <c r="U488" s="1">
        <f>(Table2[[#This Row],[Close Price]]-Table2[[#This Row],[200D EMA]])/Table2[[#This Row],[200D EMA]]</f>
        <v>8.8652800432316339E-2</v>
      </c>
      <c r="V488">
        <v>0.53693192178375204</v>
      </c>
      <c r="W488">
        <v>6130</v>
      </c>
      <c r="X488">
        <v>6250</v>
      </c>
      <c r="Y488">
        <v>6085.55</v>
      </c>
      <c r="Z488">
        <v>6301.55</v>
      </c>
      <c r="AA488">
        <v>5572.65</v>
      </c>
      <c r="AB488">
        <v>6301.55</v>
      </c>
      <c r="AC488" s="1">
        <f>(Table2[[#This Row],[Close Price]]/Table2[[#This Row],[Day Low]])-1</f>
        <v>6.91680261011407E-3</v>
      </c>
      <c r="AD488" s="1">
        <f>(Table2[[#This Row],[Day High]]/Table2[[#This Row],[Close Price]])-1</f>
        <v>1.2572095133173589E-2</v>
      </c>
      <c r="AE488" s="1">
        <f>(Table2[[#This Row],[Close Price]]/Table2[[#This Row],[Current Week Low]])-1</f>
        <v>1.427151202438548E-2</v>
      </c>
      <c r="AF488" s="1">
        <f>(Table2[[#This Row],[Current Week High]]/Table2[[#This Row],[Close Price]])-1</f>
        <v>2.0923789773831913E-2</v>
      </c>
      <c r="AG488" s="1">
        <f>(Table2[[#This Row],[Close Price]]/Table2[[#This Row],[Current Month Low]])-1</f>
        <v>0.10762384143988957</v>
      </c>
      <c r="AH488" s="1">
        <f>(Table2[[#This Row],[Current Month High]]/Table2[[#This Row],[Close Price]])-1</f>
        <v>2.0923789773831913E-2</v>
      </c>
      <c r="AI488">
        <v>6.5217743503337404</v>
      </c>
      <c r="AJ488">
        <v>36.752666969458602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-0.04</v>
      </c>
      <c r="AM488" t="s">
        <v>3189</v>
      </c>
      <c r="AN488">
        <v>3.31</v>
      </c>
      <c r="AO488" t="s">
        <v>3188</v>
      </c>
      <c r="AP488">
        <v>-5.4879917039179001E-2</v>
      </c>
      <c r="AQ488">
        <f>(Table2[[#This Row],[Sharpe Ratio]]-AVERAGE(Table2[Sharpe Ratio]))/_xlfn.STDEV.P(Table2[Sharpe Ratio])</f>
        <v>-1.3349994266216607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-1.4150863802788958</v>
      </c>
      <c r="AS488">
        <f>_xlfn.RANK.AVG(Table2[[#This Row],[1Y Return vs Nifty Z-Score]],Table2[1Y Return vs Nifty Z-Score])</f>
        <v>497</v>
      </c>
      <c r="AT488">
        <f>_xlfn.RANK.AVG(Table2[[#This Row],[6M Return vs Nifty Z-Score]],Table2[6M Return vs Nifty Z-Score])</f>
        <v>172</v>
      </c>
      <c r="AU488">
        <f>_xlfn.RANK.AVG(Table2[[#This Row],[Sharpe Ratio Z-Score]],Table2[Sharpe Ratio Z-Score])</f>
        <v>676</v>
      </c>
      <c r="AV488">
        <f>(Table2[[#This Row],[Rank 1Y]]+Table2[[#This Row],[Rank 6M]]+Table2[[#This Row],[Rank Sharpe]])/3</f>
        <v>448.33333333333331</v>
      </c>
    </row>
    <row r="489" spans="1:48" x14ac:dyDescent="0.3">
      <c r="A489" t="s">
        <v>429</v>
      </c>
      <c r="B489" t="s">
        <v>430</v>
      </c>
      <c r="C489" t="s">
        <v>3147</v>
      </c>
      <c r="D489" t="s">
        <v>426</v>
      </c>
      <c r="E489">
        <v>53120.867423590003</v>
      </c>
      <c r="F489">
        <v>125251.3</v>
      </c>
      <c r="G489">
        <v>-9.9248714100088602</v>
      </c>
      <c r="H489">
        <f>(Table2[[#This Row],[1Y Return vs Nifty]]-AVERAGE(Table2[1Y Return vs Nifty]))/_xlfn.STDEV.P(Table2[1Y Return vs Nifty])</f>
        <v>-0.53566400589299779</v>
      </c>
      <c r="I489">
        <v>1.89686721246092</v>
      </c>
      <c r="J489">
        <f>(Table2[[#This Row],[1M Return vs Nifty]]-AVERAGE(Table2[1M Return vs Nifty]))/_xlfn.STDEV.P(Table2[1M Return vs Nifty])</f>
        <v>-0.16635499902499204</v>
      </c>
      <c r="K489">
        <v>-9.7826534877554998</v>
      </c>
      <c r="L489">
        <f>(Table2[[#This Row],[6M Return vs Nifty]]-AVERAGE(Table2[6M Return vs Nifty]))/_xlfn.STDEV.P(Table2[6M Return vs Nifty])</f>
        <v>-0.50768991538398445</v>
      </c>
      <c r="M489">
        <v>-0.96753113389545398</v>
      </c>
      <c r="N489">
        <f>(Table2[[#This Row],[1W Return vs Nifty]]-AVERAGE(Table2[1W Return vs Nifty]))/_xlfn.STDEV.P(Table2[1W Return vs Nifty])</f>
        <v>-0.9327490323154467</v>
      </c>
      <c r="O489">
        <v>123758.85</v>
      </c>
      <c r="P489">
        <v>126651.046177036</v>
      </c>
      <c r="Q489">
        <v>128367.45143168799</v>
      </c>
      <c r="R489">
        <v>63.694654010284999</v>
      </c>
      <c r="S489" s="1">
        <f>(Table2[[#This Row],[Close Price]]-Table2[[#This Row],[20D EMA]])/Table2[[#This Row],[20D EMA]]</f>
        <v>1.2059339594703709E-2</v>
      </c>
      <c r="T489" s="1">
        <f>(Table2[[#This Row],[Close Price]]-Table2[[#This Row],[50D EMA]])/Table2[[#This Row],[50D EMA]]</f>
        <v>-1.105199064111476E-2</v>
      </c>
      <c r="U489" s="1">
        <f>(Table2[[#This Row],[Close Price]]-Table2[[#This Row],[200D EMA]])/Table2[[#This Row],[200D EMA]]</f>
        <v>-2.4275245764665523E-2</v>
      </c>
      <c r="V489">
        <v>1.07469973144391</v>
      </c>
      <c r="W489">
        <v>122702.65</v>
      </c>
      <c r="X489">
        <v>125432.1</v>
      </c>
      <c r="Y489">
        <v>122702.65</v>
      </c>
      <c r="Z489">
        <v>126200</v>
      </c>
      <c r="AA489">
        <v>117401.05</v>
      </c>
      <c r="AB489">
        <v>126200</v>
      </c>
      <c r="AC489" s="1">
        <f>(Table2[[#This Row],[Close Price]]/Table2[[#This Row],[Day Low]])-1</f>
        <v>2.0770945044789269E-2</v>
      </c>
      <c r="AD489" s="1">
        <f>(Table2[[#This Row],[Day High]]/Table2[[#This Row],[Close Price]])-1</f>
        <v>1.4434979916375656E-3</v>
      </c>
      <c r="AE489" s="1">
        <f>(Table2[[#This Row],[Close Price]]/Table2[[#This Row],[Current Week Low]])-1</f>
        <v>2.0770945044789269E-2</v>
      </c>
      <c r="AF489" s="1">
        <f>(Table2[[#This Row],[Current Week High]]/Table2[[#This Row],[Close Price]])-1</f>
        <v>7.5743724815631186E-3</v>
      </c>
      <c r="AG489" s="1">
        <f>(Table2[[#This Row],[Close Price]]/Table2[[#This Row],[Current Month Low]])-1</f>
        <v>6.6866948804972459E-2</v>
      </c>
      <c r="AH489" s="1">
        <f>(Table2[[#This Row],[Current Month High]]/Table2[[#This Row],[Close Price]])-1</f>
        <v>7.5743724815631186E-3</v>
      </c>
      <c r="AI489">
        <v>20.912916672321899</v>
      </c>
      <c r="AJ489">
        <v>12.9853810612306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0.01</v>
      </c>
      <c r="AM489" t="s">
        <v>3188</v>
      </c>
      <c r="AN489">
        <v>1.79</v>
      </c>
      <c r="AO489" t="s">
        <v>3188</v>
      </c>
      <c r="AP489">
        <v>5.7247006465209999E-2</v>
      </c>
      <c r="AQ489">
        <f>(Table2[[#This Row],[Sharpe Ratio]]-AVERAGE(Table2[Sharpe Ratio]))/_xlfn.STDEV.P(Table2[Sharpe Ratio])</f>
        <v>-3.4353797125607183E-2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498</v>
      </c>
      <c r="AT489">
        <f>_xlfn.RANK.AVG(Table2[[#This Row],[6M Return vs Nifty Z-Score]],Table2[6M Return vs Nifty Z-Score])</f>
        <v>493</v>
      </c>
      <c r="AU489">
        <f>_xlfn.RANK.AVG(Table2[[#This Row],[Sharpe Ratio Z-Score]],Table2[Sharpe Ratio Z-Score])</f>
        <v>360</v>
      </c>
      <c r="AV489">
        <f>(Table2[[#This Row],[Rank 1Y]]+Table2[[#This Row],[Rank 6M]]+Table2[[#This Row],[Rank Sharpe]])/3</f>
        <v>450.33333333333331</v>
      </c>
    </row>
    <row r="490" spans="1:48" x14ac:dyDescent="0.3">
      <c r="A490" t="s">
        <v>19</v>
      </c>
      <c r="B490" t="s">
        <v>20</v>
      </c>
      <c r="C490" t="s">
        <v>3141</v>
      </c>
      <c r="D490" t="s">
        <v>21</v>
      </c>
      <c r="E490">
        <v>1545230.90762503</v>
      </c>
      <c r="F490">
        <v>4270.8500000000004</v>
      </c>
      <c r="G490">
        <v>0.732718125491572</v>
      </c>
      <c r="H490">
        <f>(Table2[[#This Row],[1Y Return vs Nifty]]-AVERAGE(Table2[1Y Return vs Nifty]))/_xlfn.STDEV.P(Table2[1Y Return vs Nifty])</f>
        <v>-0.32930418934557448</v>
      </c>
      <c r="I490">
        <v>5.5927412291107297</v>
      </c>
      <c r="J490">
        <f>(Table2[[#This Row],[1M Return vs Nifty]]-AVERAGE(Table2[1M Return vs Nifty]))/_xlfn.STDEV.P(Table2[1M Return vs Nifty])</f>
        <v>0.1977216959980769</v>
      </c>
      <c r="K490">
        <v>5.3182996489152403</v>
      </c>
      <c r="L490">
        <f>(Table2[[#This Row],[6M Return vs Nifty]]-AVERAGE(Table2[6M Return vs Nifty]))/_xlfn.STDEV.P(Table2[6M Return vs Nifty])</f>
        <v>-1.4151869450641183E-2</v>
      </c>
      <c r="M490">
        <v>3.6964637967584801</v>
      </c>
      <c r="N490">
        <f>(Table2[[#This Row],[1W Return vs Nifty]]-AVERAGE(Table2[1W Return vs Nifty]))/_xlfn.STDEV.P(Table2[1W Return vs Nifty])</f>
        <v>-3.1380149074456173E-2</v>
      </c>
      <c r="O490">
        <v>4188.26</v>
      </c>
      <c r="P490">
        <v>4188.1221618988502</v>
      </c>
      <c r="Q490">
        <v>4073.73942897591</v>
      </c>
      <c r="R490">
        <v>59.222234636708698</v>
      </c>
      <c r="S490" s="1">
        <f>(Table2[[#This Row],[Close Price]]-Table2[[#This Row],[20D EMA]])/Table2[[#This Row],[20D EMA]]</f>
        <v>1.97194061495705E-2</v>
      </c>
      <c r="T490" s="1">
        <f>(Table2[[#This Row],[Close Price]]-Table2[[#This Row],[50D EMA]])/Table2[[#This Row],[50D EMA]]</f>
        <v>1.9752966819774481E-2</v>
      </c>
      <c r="U490" s="1">
        <f>(Table2[[#This Row],[Close Price]]-Table2[[#This Row],[200D EMA]])/Table2[[#This Row],[200D EMA]]</f>
        <v>4.8385660020882015E-2</v>
      </c>
      <c r="V490">
        <v>1.08424757086317</v>
      </c>
      <c r="W490">
        <v>4195.6499999999996</v>
      </c>
      <c r="X490">
        <v>4298.7</v>
      </c>
      <c r="Y490">
        <v>4195.6499999999996</v>
      </c>
      <c r="Z490">
        <v>4377.3999999999996</v>
      </c>
      <c r="AA490">
        <v>3913.25</v>
      </c>
      <c r="AB490">
        <v>4377.3999999999996</v>
      </c>
      <c r="AC490" s="1">
        <f>(Table2[[#This Row],[Close Price]]/Table2[[#This Row],[Day Low]])-1</f>
        <v>1.7923325348873309E-2</v>
      </c>
      <c r="AD490" s="1">
        <f>(Table2[[#This Row],[Day High]]/Table2[[#This Row],[Close Price]])-1</f>
        <v>6.5209501621454891E-3</v>
      </c>
      <c r="AE490" s="1">
        <f>(Table2[[#This Row],[Close Price]]/Table2[[#This Row],[Current Week Low]])-1</f>
        <v>1.7923325348873309E-2</v>
      </c>
      <c r="AF490" s="1">
        <f>(Table2[[#This Row],[Current Week High]]/Table2[[#This Row],[Close Price]])-1</f>
        <v>2.4948195324115741E-2</v>
      </c>
      <c r="AG490" s="1">
        <f>(Table2[[#This Row],[Close Price]]/Table2[[#This Row],[Current Month Low]])-1</f>
        <v>9.1381843736025203E-2</v>
      </c>
      <c r="AH490" s="1">
        <f>(Table2[[#This Row],[Current Month High]]/Table2[[#This Row],[Close Price]])-1</f>
        <v>2.4948195324115741E-2</v>
      </c>
      <c r="AI490">
        <v>7.5254340470866303</v>
      </c>
      <c r="AJ490">
        <v>22.873870763565201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-0.06</v>
      </c>
      <c r="AM490" t="s">
        <v>3189</v>
      </c>
      <c r="AN490">
        <v>1.72</v>
      </c>
      <c r="AO490" t="s">
        <v>3188</v>
      </c>
      <c r="AP490">
        <v>-2.5208101048595E-2</v>
      </c>
      <c r="AQ490">
        <f>(Table2[[#This Row],[Sharpe Ratio]]-AVERAGE(Table2[Sharpe Ratio]))/_xlfn.STDEV.P(Table2[Sharpe Ratio])</f>
        <v>-0.99081342221520285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-1.1679279340877977</v>
      </c>
      <c r="AS490">
        <f>_xlfn.RANK.AVG(Table2[[#This Row],[1Y Return vs Nifty Z-Score]],Table2[1Y Return vs Nifty Z-Score])</f>
        <v>429</v>
      </c>
      <c r="AT490">
        <f>_xlfn.RANK.AVG(Table2[[#This Row],[6M Return vs Nifty Z-Score]],Table2[6M Return vs Nifty Z-Score])</f>
        <v>303</v>
      </c>
      <c r="AU490">
        <f>_xlfn.RANK.AVG(Table2[[#This Row],[Sharpe Ratio Z-Score]],Table2[Sharpe Ratio Z-Score])</f>
        <v>621</v>
      </c>
      <c r="AV490">
        <f>(Table2[[#This Row],[Rank 1Y]]+Table2[[#This Row],[Rank 6M]]+Table2[[#This Row],[Rank Sharpe]])/3</f>
        <v>451</v>
      </c>
    </row>
    <row r="491" spans="1:48" x14ac:dyDescent="0.3">
      <c r="A491" t="s">
        <v>939</v>
      </c>
      <c r="B491" t="s">
        <v>940</v>
      </c>
      <c r="C491" t="s">
        <v>3151</v>
      </c>
      <c r="D491" t="s">
        <v>941</v>
      </c>
      <c r="E491">
        <v>16109.7635049</v>
      </c>
      <c r="F491">
        <v>725.1</v>
      </c>
      <c r="G491">
        <v>-5.0488559435578404</v>
      </c>
      <c r="H491">
        <f>(Table2[[#This Row],[1Y Return vs Nifty]]-AVERAGE(Table2[1Y Return vs Nifty]))/_xlfn.STDEV.P(Table2[1Y Return vs Nifty])</f>
        <v>-0.44125113196990917</v>
      </c>
      <c r="I491">
        <v>-11.3146133914606</v>
      </c>
      <c r="J491">
        <f>(Table2[[#This Row],[1M Return vs Nifty]]-AVERAGE(Table2[1M Return vs Nifty]))/_xlfn.STDEV.P(Table2[1M Return vs Nifty])</f>
        <v>-1.4678041753140769</v>
      </c>
      <c r="K491">
        <v>4.8548254912222504</v>
      </c>
      <c r="L491">
        <f>(Table2[[#This Row],[6M Return vs Nifty]]-AVERAGE(Table2[6M Return vs Nifty]))/_xlfn.STDEV.P(Table2[6M Return vs Nifty])</f>
        <v>-2.9299398752810155E-2</v>
      </c>
      <c r="M491">
        <v>4.5392811546925502</v>
      </c>
      <c r="N491">
        <f>(Table2[[#This Row],[1W Return vs Nifty]]-AVERAGE(Table2[1W Return vs Nifty]))/_xlfn.STDEV.P(Table2[1W Return vs Nifty])</f>
        <v>0.13150367734313378</v>
      </c>
      <c r="O491">
        <v>765.7</v>
      </c>
      <c r="P491">
        <v>802.880469613733</v>
      </c>
      <c r="Q491">
        <v>755.08999743867003</v>
      </c>
      <c r="R491">
        <v>34.035346093489501</v>
      </c>
      <c r="S491" s="1">
        <f>(Table2[[#This Row],[Close Price]]-Table2[[#This Row],[20D EMA]])/Table2[[#This Row],[20D EMA]]</f>
        <v>-5.3023377301815361E-2</v>
      </c>
      <c r="T491" s="1">
        <f>(Table2[[#This Row],[Close Price]]-Table2[[#This Row],[50D EMA]])/Table2[[#This Row],[50D EMA]]</f>
        <v>-9.6876773763289167E-2</v>
      </c>
      <c r="U491" s="1">
        <f>(Table2[[#This Row],[Close Price]]-Table2[[#This Row],[200D EMA]])/Table2[[#This Row],[200D EMA]]</f>
        <v>-3.9717116556170315E-2</v>
      </c>
      <c r="V491">
        <v>0.90034773866992401</v>
      </c>
      <c r="W491">
        <v>717.05</v>
      </c>
      <c r="X491">
        <v>737.25</v>
      </c>
      <c r="Y491">
        <v>691.45</v>
      </c>
      <c r="Z491">
        <v>744.85</v>
      </c>
      <c r="AA491">
        <v>631</v>
      </c>
      <c r="AB491">
        <v>862</v>
      </c>
      <c r="AC491" s="1">
        <f>(Table2[[#This Row],[Close Price]]/Table2[[#This Row],[Day Low]])-1</f>
        <v>1.1226553238965264E-2</v>
      </c>
      <c r="AD491" s="1">
        <f>(Table2[[#This Row],[Day High]]/Table2[[#This Row],[Close Price]])-1</f>
        <v>1.6756309474555309E-2</v>
      </c>
      <c r="AE491" s="1">
        <f>(Table2[[#This Row],[Close Price]]/Table2[[#This Row],[Current Week Low]])-1</f>
        <v>4.8665847132836726E-2</v>
      </c>
      <c r="AF491" s="1">
        <f>(Table2[[#This Row],[Current Week High]]/Table2[[#This Row],[Close Price]])-1</f>
        <v>2.7237622396910854E-2</v>
      </c>
      <c r="AG491" s="1">
        <f>(Table2[[#This Row],[Close Price]]/Table2[[#This Row],[Current Month Low]])-1</f>
        <v>0.14912836767036453</v>
      </c>
      <c r="AH491" s="1">
        <f>(Table2[[#This Row],[Current Month High]]/Table2[[#This Row],[Close Price]])-1</f>
        <v>0.18880154461453591</v>
      </c>
      <c r="AI491">
        <v>28.9477313474003</v>
      </c>
      <c r="AJ491">
        <v>16.556823661790698</v>
      </c>
      <c r="AK491" t="str">
        <f>IF(AND(Table2[[#This Row],[20D EMA]]&gt;Table2[[#This Row],[50D EMA]],Table2[[#This Row],[50D EMA]]&gt;Table2[[#This Row],[200D EMA]]),"Uptrend","Downtrend/NoTrend")</f>
        <v>Downtrend/NoTrend</v>
      </c>
      <c r="AL491">
        <v>-0.05</v>
      </c>
      <c r="AM491" t="s">
        <v>3189</v>
      </c>
      <c r="AN491">
        <v>-11.08</v>
      </c>
      <c r="AO491" t="s">
        <v>3189</v>
      </c>
      <c r="AP491">
        <v>-9.3791479136549998E-3</v>
      </c>
      <c r="AQ491">
        <f>(Table2[[#This Row],[Sharpe Ratio]]-AVERAGE(Table2[Sharpe Ratio]))/_xlfn.STDEV.P(Table2[Sharpe Ratio])</f>
        <v>-0.80720133270976213</v>
      </c>
      <c r="AR4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1">
        <f>_xlfn.RANK.AVG(Table2[[#This Row],[1Y Return vs Nifty Z-Score]],Table2[1Y Return vs Nifty Z-Score])</f>
        <v>462</v>
      </c>
      <c r="AT491">
        <f>_xlfn.RANK.AVG(Table2[[#This Row],[6M Return vs Nifty Z-Score]],Table2[6M Return vs Nifty Z-Score])</f>
        <v>306</v>
      </c>
      <c r="AU491">
        <f>_xlfn.RANK.AVG(Table2[[#This Row],[Sharpe Ratio Z-Score]],Table2[Sharpe Ratio Z-Score])</f>
        <v>585</v>
      </c>
      <c r="AV491">
        <f>(Table2[[#This Row],[Rank 1Y]]+Table2[[#This Row],[Rank 6M]]+Table2[[#This Row],[Rank Sharpe]])/3</f>
        <v>451</v>
      </c>
    </row>
    <row r="492" spans="1:48" x14ac:dyDescent="0.3">
      <c r="A492" t="s">
        <v>61</v>
      </c>
      <c r="B492" t="s">
        <v>62</v>
      </c>
      <c r="C492" t="s">
        <v>3142</v>
      </c>
      <c r="D492" t="s">
        <v>24</v>
      </c>
      <c r="E492">
        <v>351629.22856952</v>
      </c>
      <c r="F492">
        <v>1136.3</v>
      </c>
      <c r="G492">
        <v>-13.251029199015401</v>
      </c>
      <c r="H492">
        <f>(Table2[[#This Row],[1Y Return vs Nifty]]-AVERAGE(Table2[1Y Return vs Nifty]))/_xlfn.STDEV.P(Table2[1Y Return vs Nifty])</f>
        <v>-0.6000674349104903</v>
      </c>
      <c r="I492">
        <v>-1.7500618533007699</v>
      </c>
      <c r="J492">
        <f>(Table2[[#This Row],[1M Return vs Nifty]]-AVERAGE(Table2[1M Return vs Nifty]))/_xlfn.STDEV.P(Table2[1M Return vs Nifty])</f>
        <v>-0.52561017797983578</v>
      </c>
      <c r="K492">
        <v>-8.6320439992580607</v>
      </c>
      <c r="L492">
        <f>(Table2[[#This Row],[6M Return vs Nifty]]-AVERAGE(Table2[6M Return vs Nifty]))/_xlfn.STDEV.P(Table2[6M Return vs Nifty])</f>
        <v>-0.47008503353011055</v>
      </c>
      <c r="M492">
        <v>-1.8766286177248299</v>
      </c>
      <c r="N492">
        <f>(Table2[[#This Row],[1W Return vs Nifty]]-AVERAGE(Table2[1W Return vs Nifty]))/_xlfn.STDEV.P(Table2[1W Return vs Nifty])</f>
        <v>-1.108442230086909</v>
      </c>
      <c r="O492">
        <v>1150.05</v>
      </c>
      <c r="P492">
        <v>1165.9898568358899</v>
      </c>
      <c r="Q492">
        <v>1149.40195290718</v>
      </c>
      <c r="R492">
        <v>42.542088405994001</v>
      </c>
      <c r="S492" s="1">
        <f>(Table2[[#This Row],[Close Price]]-Table2[[#This Row],[20D EMA]])/Table2[[#This Row],[20D EMA]]</f>
        <v>-1.1956001912960307E-2</v>
      </c>
      <c r="T492" s="1">
        <f>(Table2[[#This Row],[Close Price]]-Table2[[#This Row],[50D EMA]])/Table2[[#This Row],[50D EMA]]</f>
        <v>-2.5463220509017441E-2</v>
      </c>
      <c r="U492" s="1">
        <f>(Table2[[#This Row],[Close Price]]-Table2[[#This Row],[200D EMA]])/Table2[[#This Row],[200D EMA]]</f>
        <v>-1.1398930438600073E-2</v>
      </c>
      <c r="V492">
        <v>1.1212180820608799</v>
      </c>
      <c r="W492">
        <v>1127.7</v>
      </c>
      <c r="X492">
        <v>1140.9000000000001</v>
      </c>
      <c r="Y492">
        <v>1127.7</v>
      </c>
      <c r="Z492">
        <v>1164.5</v>
      </c>
      <c r="AA492">
        <v>1115.75</v>
      </c>
      <c r="AB492">
        <v>1187</v>
      </c>
      <c r="AC492" s="1">
        <f>(Table2[[#This Row],[Close Price]]/Table2[[#This Row],[Day Low]])-1</f>
        <v>7.6261417043539392E-3</v>
      </c>
      <c r="AD492" s="1">
        <f>(Table2[[#This Row],[Day High]]/Table2[[#This Row],[Close Price]])-1</f>
        <v>4.0482267006953787E-3</v>
      </c>
      <c r="AE492" s="1">
        <f>(Table2[[#This Row],[Close Price]]/Table2[[#This Row],[Current Week Low]])-1</f>
        <v>7.6261417043539392E-3</v>
      </c>
      <c r="AF492" s="1">
        <f>(Table2[[#This Row],[Current Week High]]/Table2[[#This Row],[Close Price]])-1</f>
        <v>2.4817389773827303E-2</v>
      </c>
      <c r="AG492" s="1">
        <f>(Table2[[#This Row],[Close Price]]/Table2[[#This Row],[Current Month Low]])-1</f>
        <v>1.8418104414071212E-2</v>
      </c>
      <c r="AH492" s="1">
        <f>(Table2[[#This Row],[Current Month High]]/Table2[[#This Row],[Close Price]])-1</f>
        <v>4.4618498635923709E-2</v>
      </c>
      <c r="AI492">
        <v>17.8958021649212</v>
      </c>
      <c r="AJ492">
        <v>14.120719092096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-0.06</v>
      </c>
      <c r="AM492" t="s">
        <v>3189</v>
      </c>
      <c r="AN492">
        <v>-2.96</v>
      </c>
      <c r="AO492" t="s">
        <v>3189</v>
      </c>
      <c r="AP492">
        <v>6.0891595800169999E-2</v>
      </c>
      <c r="AQ492">
        <f>(Table2[[#This Row],[Sharpe Ratio]]-AVERAGE(Table2[Sharpe Ratio]))/_xlfn.STDEV.P(Table2[Sharpe Ratio])</f>
        <v>7.9225718469001435E-3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2">
        <f>_xlfn.RANK.AVG(Table2[[#This Row],[1Y Return vs Nifty Z-Score]],Table2[1Y Return vs Nifty Z-Score])</f>
        <v>524</v>
      </c>
      <c r="AT492">
        <f>_xlfn.RANK.AVG(Table2[[#This Row],[6M Return vs Nifty Z-Score]],Table2[6M Return vs Nifty Z-Score])</f>
        <v>481</v>
      </c>
      <c r="AU492">
        <f>_xlfn.RANK.AVG(Table2[[#This Row],[Sharpe Ratio Z-Score]],Table2[Sharpe Ratio Z-Score])</f>
        <v>351</v>
      </c>
      <c r="AV492">
        <f>(Table2[[#This Row],[Rank 1Y]]+Table2[[#This Row],[Rank 6M]]+Table2[[#This Row],[Rank Sharpe]])/3</f>
        <v>452</v>
      </c>
    </row>
    <row r="493" spans="1:48" x14ac:dyDescent="0.3">
      <c r="A493" t="s">
        <v>319</v>
      </c>
      <c r="B493" t="s">
        <v>320</v>
      </c>
      <c r="C493" t="s">
        <v>3144</v>
      </c>
      <c r="D493" t="s">
        <v>195</v>
      </c>
      <c r="E493">
        <v>83442.238294969997</v>
      </c>
      <c r="F493">
        <v>644.95000000000005</v>
      </c>
      <c r="G493">
        <v>2.2868936773524302</v>
      </c>
      <c r="H493">
        <f>(Table2[[#This Row],[1Y Return vs Nifty]]-AVERAGE(Table2[1Y Return vs Nifty]))/_xlfn.STDEV.P(Table2[1Y Return vs Nifty])</f>
        <v>-0.29921113868940302</v>
      </c>
      <c r="I493">
        <v>3.62391004976311</v>
      </c>
      <c r="J493">
        <f>(Table2[[#This Row],[1M Return vs Nifty]]-AVERAGE(Table2[1M Return vs Nifty]))/_xlfn.STDEV.P(Table2[1M Return vs Nifty])</f>
        <v>3.7741897773390055E-3</v>
      </c>
      <c r="K493">
        <v>0.22515668367422301</v>
      </c>
      <c r="L493">
        <f>(Table2[[#This Row],[6M Return vs Nifty]]-AVERAGE(Table2[6M Return vs Nifty]))/_xlfn.STDEV.P(Table2[6M Return vs Nifty])</f>
        <v>-0.18060890060452928</v>
      </c>
      <c r="M493">
        <v>8.3602833230328208</v>
      </c>
      <c r="N493">
        <f>(Table2[[#This Row],[1W Return vs Nifty]]-AVERAGE(Table2[1W Return vs Nifty]))/_xlfn.STDEV.P(Table2[1W Return vs Nifty])</f>
        <v>0.86995483531970874</v>
      </c>
      <c r="O493">
        <v>626.80999999999995</v>
      </c>
      <c r="P493">
        <v>641.61529781379102</v>
      </c>
      <c r="Q493">
        <v>619.18953710297296</v>
      </c>
      <c r="R493">
        <v>68.103239750001606</v>
      </c>
      <c r="S493" s="1">
        <f>(Table2[[#This Row],[Close Price]]-Table2[[#This Row],[20D EMA]])/Table2[[#This Row],[20D EMA]]</f>
        <v>2.894018921204209E-2</v>
      </c>
      <c r="T493" s="1">
        <f>(Table2[[#This Row],[Close Price]]-Table2[[#This Row],[50D EMA]])/Table2[[#This Row],[50D EMA]]</f>
        <v>5.1973545480781579E-3</v>
      </c>
      <c r="U493" s="1">
        <f>(Table2[[#This Row],[Close Price]]-Table2[[#This Row],[200D EMA]])/Table2[[#This Row],[200D EMA]]</f>
        <v>4.1603517749272054E-2</v>
      </c>
      <c r="V493">
        <v>1.11257756828127</v>
      </c>
      <c r="W493">
        <v>630.70000000000005</v>
      </c>
      <c r="X493">
        <v>651.29999999999995</v>
      </c>
      <c r="Y493">
        <v>598.79999999999995</v>
      </c>
      <c r="Z493">
        <v>664.1</v>
      </c>
      <c r="AA493">
        <v>579.6</v>
      </c>
      <c r="AB493">
        <v>664.1</v>
      </c>
      <c r="AC493" s="1">
        <f>(Table2[[#This Row],[Close Price]]/Table2[[#This Row],[Day Low]])-1</f>
        <v>2.2593943237672498E-2</v>
      </c>
      <c r="AD493" s="1">
        <f>(Table2[[#This Row],[Day High]]/Table2[[#This Row],[Close Price]])-1</f>
        <v>9.8457244747653938E-3</v>
      </c>
      <c r="AE493" s="1">
        <f>(Table2[[#This Row],[Close Price]]/Table2[[#This Row],[Current Week Low]])-1</f>
        <v>7.7070808283233205E-2</v>
      </c>
      <c r="AF493" s="1">
        <f>(Table2[[#This Row],[Current Week High]]/Table2[[#This Row],[Close Price]])-1</f>
        <v>2.9692224203426543E-2</v>
      </c>
      <c r="AG493" s="1">
        <f>(Table2[[#This Row],[Close Price]]/Table2[[#This Row],[Current Month Low]])-1</f>
        <v>0.1127501725327813</v>
      </c>
      <c r="AH493" s="1">
        <f>(Table2[[#This Row],[Current Month High]]/Table2[[#This Row],[Close Price]])-1</f>
        <v>2.9692224203426543E-2</v>
      </c>
      <c r="AI493">
        <v>11.6133033568493</v>
      </c>
      <c r="AJ493">
        <v>32.6238947151963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0.06</v>
      </c>
      <c r="AM493" t="s">
        <v>3188</v>
      </c>
      <c r="AN493">
        <v>4.51</v>
      </c>
      <c r="AO493" t="s">
        <v>3188</v>
      </c>
      <c r="AP493">
        <v>-1.4512515118196E-2</v>
      </c>
      <c r="AQ493">
        <f>(Table2[[#This Row],[Sharpe Ratio]]-AVERAGE(Table2[Sharpe Ratio]))/_xlfn.STDEV.P(Table2[Sharpe Ratio])</f>
        <v>-0.86674717068081186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412</v>
      </c>
      <c r="AT493">
        <f>_xlfn.RANK.AVG(Table2[[#This Row],[6M Return vs Nifty Z-Score]],Table2[6M Return vs Nifty Z-Score])</f>
        <v>350</v>
      </c>
      <c r="AU493">
        <f>_xlfn.RANK.AVG(Table2[[#This Row],[Sharpe Ratio Z-Score]],Table2[Sharpe Ratio Z-Score])</f>
        <v>594</v>
      </c>
      <c r="AV493">
        <f>(Table2[[#This Row],[Rank 1Y]]+Table2[[#This Row],[Rank 6M]]+Table2[[#This Row],[Rank Sharpe]])/3</f>
        <v>452</v>
      </c>
    </row>
    <row r="494" spans="1:48" x14ac:dyDescent="0.3">
      <c r="A494" t="s">
        <v>1024</v>
      </c>
      <c r="B494" t="s">
        <v>1025</v>
      </c>
      <c r="C494" t="s">
        <v>3145</v>
      </c>
      <c r="D494" t="s">
        <v>406</v>
      </c>
      <c r="E494">
        <v>13687.595483519999</v>
      </c>
      <c r="F494">
        <v>284.8</v>
      </c>
      <c r="G494">
        <v>4.2736881878203601</v>
      </c>
      <c r="H494">
        <f>(Table2[[#This Row],[1Y Return vs Nifty]]-AVERAGE(Table2[1Y Return vs Nifty]))/_xlfn.STDEV.P(Table2[1Y Return vs Nifty])</f>
        <v>-0.2607414125536856</v>
      </c>
      <c r="I494">
        <v>3.37577986020918</v>
      </c>
      <c r="J494">
        <f>(Table2[[#This Row],[1M Return vs Nifty]]-AVERAGE(Table2[1M Return vs Nifty]))/_xlfn.STDEV.P(Table2[1M Return vs Nifty])</f>
        <v>-2.066885642533739E-2</v>
      </c>
      <c r="K494">
        <v>-25.1586314216216</v>
      </c>
      <c r="L494">
        <f>(Table2[[#This Row],[6M Return vs Nifty]]-AVERAGE(Table2[6M Return vs Nifty]))/_xlfn.STDEV.P(Table2[6M Return vs Nifty])</f>
        <v>-1.0102164801056814</v>
      </c>
      <c r="M494">
        <v>5.1697060603054599</v>
      </c>
      <c r="N494">
        <f>(Table2[[#This Row],[1W Return vs Nifty]]-AVERAGE(Table2[1W Return vs Nifty]))/_xlfn.STDEV.P(Table2[1W Return vs Nifty])</f>
        <v>0.25334030057890178</v>
      </c>
      <c r="O494">
        <v>286.5</v>
      </c>
      <c r="P494">
        <v>300.47950617459497</v>
      </c>
      <c r="Q494">
        <v>314.56463923676603</v>
      </c>
      <c r="R494">
        <v>50.1262755032906</v>
      </c>
      <c r="S494" s="1">
        <f>(Table2[[#This Row],[Close Price]]-Table2[[#This Row],[20D EMA]])/Table2[[#This Row],[20D EMA]]</f>
        <v>-5.9336823734729097E-3</v>
      </c>
      <c r="T494" s="1">
        <f>(Table2[[#This Row],[Close Price]]-Table2[[#This Row],[50D EMA]])/Table2[[#This Row],[50D EMA]]</f>
        <v>-5.218161589191482E-2</v>
      </c>
      <c r="U494" s="1">
        <f>(Table2[[#This Row],[Close Price]]-Table2[[#This Row],[200D EMA]])/Table2[[#This Row],[200D EMA]]</f>
        <v>-9.4621694634795916E-2</v>
      </c>
      <c r="V494">
        <v>0.85515059369720403</v>
      </c>
      <c r="W494">
        <v>284.3</v>
      </c>
      <c r="X494">
        <v>291.89999999999998</v>
      </c>
      <c r="Y494">
        <v>283.5</v>
      </c>
      <c r="Z494">
        <v>310</v>
      </c>
      <c r="AA494">
        <v>267</v>
      </c>
      <c r="AB494">
        <v>310</v>
      </c>
      <c r="AC494" s="1">
        <f>(Table2[[#This Row],[Close Price]]/Table2[[#This Row],[Day Low]])-1</f>
        <v>1.7587055926837625E-3</v>
      </c>
      <c r="AD494" s="1">
        <f>(Table2[[#This Row],[Day High]]/Table2[[#This Row],[Close Price]])-1</f>
        <v>2.4929775280898792E-2</v>
      </c>
      <c r="AE494" s="1">
        <f>(Table2[[#This Row],[Close Price]]/Table2[[#This Row],[Current Week Low]])-1</f>
        <v>4.5855379188712853E-3</v>
      </c>
      <c r="AF494" s="1">
        <f>(Table2[[#This Row],[Current Week High]]/Table2[[#This Row],[Close Price]])-1</f>
        <v>8.8483146067415586E-2</v>
      </c>
      <c r="AG494" s="1">
        <f>(Table2[[#This Row],[Close Price]]/Table2[[#This Row],[Current Month Low]])-1</f>
        <v>6.6666666666666652E-2</v>
      </c>
      <c r="AH494" s="1">
        <f>(Table2[[#This Row],[Current Month High]]/Table2[[#This Row],[Close Price]])-1</f>
        <v>8.8483146067415586E-2</v>
      </c>
      <c r="AI494">
        <v>45.005266853932497</v>
      </c>
      <c r="AJ494">
        <v>23.370153779510499</v>
      </c>
      <c r="AK494" t="str">
        <f>IF(AND(Table2[[#This Row],[20D EMA]]&gt;Table2[[#This Row],[50D EMA]],Table2[[#This Row],[50D EMA]]&gt;Table2[[#This Row],[200D EMA]]),"Uptrend","Downtrend/NoTrend")</f>
        <v>Downtrend/NoTrend</v>
      </c>
      <c r="AL494">
        <v>-0.11</v>
      </c>
      <c r="AM494" t="s">
        <v>3189</v>
      </c>
      <c r="AN494">
        <v>2.96</v>
      </c>
      <c r="AO494" t="s">
        <v>3188</v>
      </c>
      <c r="AP494">
        <v>7.7354875227159003E-2</v>
      </c>
      <c r="AQ494">
        <f>(Table2[[#This Row],[Sharpe Ratio]]-AVERAGE(Table2[Sharpe Ratio]))/_xlfn.STDEV.P(Table2[Sharpe Ratio])</f>
        <v>0.19889269538772281</v>
      </c>
      <c r="AR4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4">
        <f>_xlfn.RANK.AVG(Table2[[#This Row],[1Y Return vs Nifty Z-Score]],Table2[1Y Return vs Nifty Z-Score])</f>
        <v>392</v>
      </c>
      <c r="AT494">
        <f>_xlfn.RANK.AVG(Table2[[#This Row],[6M Return vs Nifty Z-Score]],Table2[6M Return vs Nifty Z-Score])</f>
        <v>676</v>
      </c>
      <c r="AU494">
        <f>_xlfn.RANK.AVG(Table2[[#This Row],[Sharpe Ratio Z-Score]],Table2[Sharpe Ratio Z-Score])</f>
        <v>293</v>
      </c>
      <c r="AV494">
        <f>(Table2[[#This Row],[Rank 1Y]]+Table2[[#This Row],[Rank 6M]]+Table2[[#This Row],[Rank Sharpe]])/3</f>
        <v>453.66666666666669</v>
      </c>
    </row>
    <row r="495" spans="1:48" x14ac:dyDescent="0.3">
      <c r="A495" t="s">
        <v>724</v>
      </c>
      <c r="B495" t="s">
        <v>725</v>
      </c>
      <c r="C495" t="s">
        <v>3149</v>
      </c>
      <c r="D495" t="s">
        <v>72</v>
      </c>
      <c r="E495">
        <v>23978.950722400001</v>
      </c>
      <c r="F495">
        <v>1014.8</v>
      </c>
      <c r="G495">
        <v>-21.923005590523498</v>
      </c>
      <c r="H495">
        <f>(Table2[[#This Row],[1Y Return vs Nifty]]-AVERAGE(Table2[1Y Return vs Nifty]))/_xlfn.STDEV.P(Table2[1Y Return vs Nifty])</f>
        <v>-0.76798039977878574</v>
      </c>
      <c r="I495">
        <v>13.9213298028104</v>
      </c>
      <c r="J495">
        <f>(Table2[[#This Row],[1M Return vs Nifty]]-AVERAGE(Table2[1M Return vs Nifty]))/_xlfn.STDEV.P(Table2[1M Return vs Nifty])</f>
        <v>1.0181622706657447</v>
      </c>
      <c r="K495">
        <v>23.298247625749099</v>
      </c>
      <c r="L495">
        <f>(Table2[[#This Row],[6M Return vs Nifty]]-AVERAGE(Table2[6M Return vs Nifty]))/_xlfn.STDEV.P(Table2[6M Return vs Nifty])</f>
        <v>0.573479143648849</v>
      </c>
      <c r="M495">
        <v>4.4924608684758596</v>
      </c>
      <c r="N495">
        <f>(Table2[[#This Row],[1W Return vs Nifty]]-AVERAGE(Table2[1W Return vs Nifty]))/_xlfn.STDEV.P(Table2[1W Return vs Nifty])</f>
        <v>0.12245513639751898</v>
      </c>
      <c r="O495">
        <v>925.42</v>
      </c>
      <c r="P495">
        <v>888.54241119209496</v>
      </c>
      <c r="Q495">
        <v>858.10820271532498</v>
      </c>
      <c r="R495">
        <v>82.577647760959096</v>
      </c>
      <c r="S495" s="1">
        <f>(Table2[[#This Row],[Close Price]]-Table2[[#This Row],[20D EMA]])/Table2[[#This Row],[20D EMA]]</f>
        <v>9.6583173045752202E-2</v>
      </c>
      <c r="T495" s="1">
        <f>(Table2[[#This Row],[Close Price]]-Table2[[#This Row],[50D EMA]])/Table2[[#This Row],[50D EMA]]</f>
        <v>0.14209517431870702</v>
      </c>
      <c r="U495" s="1">
        <f>(Table2[[#This Row],[Close Price]]-Table2[[#This Row],[200D EMA]])/Table2[[#This Row],[200D EMA]]</f>
        <v>0.18260144442024062</v>
      </c>
      <c r="V495">
        <v>1.63131557374619</v>
      </c>
      <c r="W495">
        <v>970.95</v>
      </c>
      <c r="X495">
        <v>1022.25</v>
      </c>
      <c r="Y495">
        <v>952.6</v>
      </c>
      <c r="Z495">
        <v>1022.25</v>
      </c>
      <c r="AA495">
        <v>855.55</v>
      </c>
      <c r="AB495">
        <v>1022.25</v>
      </c>
      <c r="AC495" s="1">
        <f>(Table2[[#This Row],[Close Price]]/Table2[[#This Row],[Day Low]])-1</f>
        <v>4.5161954786549163E-2</v>
      </c>
      <c r="AD495" s="1">
        <f>(Table2[[#This Row],[Day High]]/Table2[[#This Row],[Close Price]])-1</f>
        <v>7.3413480488766503E-3</v>
      </c>
      <c r="AE495" s="1">
        <f>(Table2[[#This Row],[Close Price]]/Table2[[#This Row],[Current Week Low]])-1</f>
        <v>6.5294982154104453E-2</v>
      </c>
      <c r="AF495" s="1">
        <f>(Table2[[#This Row],[Current Week High]]/Table2[[#This Row],[Close Price]])-1</f>
        <v>7.3413480488766503E-3</v>
      </c>
      <c r="AG495" s="1">
        <f>(Table2[[#This Row],[Close Price]]/Table2[[#This Row],[Current Month Low]])-1</f>
        <v>0.18613757232189831</v>
      </c>
      <c r="AH495" s="1">
        <f>(Table2[[#This Row],[Current Month High]]/Table2[[#This Row],[Close Price]])-1</f>
        <v>7.3413480488766503E-3</v>
      </c>
      <c r="AI495">
        <v>4.2767047694127003</v>
      </c>
      <c r="AJ495">
        <v>44.971428571428497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0.27</v>
      </c>
      <c r="AM495" t="s">
        <v>3188</v>
      </c>
      <c r="AN495">
        <v>16.579999999999998</v>
      </c>
      <c r="AO495" t="s">
        <v>3188</v>
      </c>
      <c r="AP495">
        <v>-3.1120668058851001E-2</v>
      </c>
      <c r="AQ495">
        <f>(Table2[[#This Row],[Sharpe Ratio]]-AVERAGE(Table2[Sharpe Ratio]))/_xlfn.STDEV.P(Table2[Sharpe Ratio])</f>
        <v>-1.0593977925042084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-0.11328164157088144</v>
      </c>
      <c r="AS495">
        <f>_xlfn.RANK.AVG(Table2[[#This Row],[1Y Return vs Nifty Z-Score]],Table2[1Y Return vs Nifty Z-Score])</f>
        <v>584</v>
      </c>
      <c r="AT495">
        <f>_xlfn.RANK.AVG(Table2[[#This Row],[6M Return vs Nifty Z-Score]],Table2[6M Return vs Nifty Z-Score])</f>
        <v>148</v>
      </c>
      <c r="AU495">
        <f>_xlfn.RANK.AVG(Table2[[#This Row],[Sharpe Ratio Z-Score]],Table2[Sharpe Ratio Z-Score])</f>
        <v>633</v>
      </c>
      <c r="AV495">
        <f>(Table2[[#This Row],[Rank 1Y]]+Table2[[#This Row],[Rank 6M]]+Table2[[#This Row],[Rank Sharpe]])/3</f>
        <v>455</v>
      </c>
    </row>
    <row r="496" spans="1:48" x14ac:dyDescent="0.3">
      <c r="A496" t="s">
        <v>1519</v>
      </c>
      <c r="B496" t="s">
        <v>1520</v>
      </c>
      <c r="C496" t="s">
        <v>3145</v>
      </c>
      <c r="D496" t="s">
        <v>46</v>
      </c>
      <c r="E496">
        <v>6706.7945072000002</v>
      </c>
      <c r="F496">
        <v>1001.2</v>
      </c>
      <c r="G496">
        <v>1.7937601981189299</v>
      </c>
      <c r="H496">
        <f>(Table2[[#This Row],[1Y Return vs Nifty]]-AVERAGE(Table2[1Y Return vs Nifty]))/_xlfn.STDEV.P(Table2[1Y Return vs Nifty])</f>
        <v>-0.3087595392887173</v>
      </c>
      <c r="I496">
        <v>-1.8834591629088799</v>
      </c>
      <c r="J496">
        <f>(Table2[[#This Row],[1M Return vs Nifty]]-AVERAGE(Table2[1M Return vs Nifty]))/_xlfn.STDEV.P(Table2[1M Return vs Nifty])</f>
        <v>-0.53875100783179974</v>
      </c>
      <c r="K496">
        <v>-32.724248184247202</v>
      </c>
      <c r="L496">
        <f>(Table2[[#This Row],[6M Return vs Nifty]]-AVERAGE(Table2[6M Return vs Nifty]))/_xlfn.STDEV.P(Table2[6M Return vs Nifty])</f>
        <v>-1.2574803236202632</v>
      </c>
      <c r="M496">
        <v>5.0487501498899103</v>
      </c>
      <c r="N496">
        <f>(Table2[[#This Row],[1W Return vs Nifty]]-AVERAGE(Table2[1W Return vs Nifty]))/_xlfn.STDEV.P(Table2[1W Return vs Nifty])</f>
        <v>0.22996422588034401</v>
      </c>
      <c r="O496">
        <v>1007.72</v>
      </c>
      <c r="P496">
        <v>1070.08228227631</v>
      </c>
      <c r="Q496">
        <v>1097.8540467631001</v>
      </c>
      <c r="R496">
        <v>53.172983019636597</v>
      </c>
      <c r="S496" s="1">
        <f>(Table2[[#This Row],[Close Price]]-Table2[[#This Row],[20D EMA]])/Table2[[#This Row],[20D EMA]]</f>
        <v>-6.4700512046997E-3</v>
      </c>
      <c r="T496" s="1">
        <f>(Table2[[#This Row],[Close Price]]-Table2[[#This Row],[50D EMA]])/Table2[[#This Row],[50D EMA]]</f>
        <v>-6.4371014656724901E-2</v>
      </c>
      <c r="U496" s="1">
        <f>(Table2[[#This Row],[Close Price]]-Table2[[#This Row],[200D EMA]])/Table2[[#This Row],[200D EMA]]</f>
        <v>-8.8039067714031471E-2</v>
      </c>
      <c r="V496">
        <v>0.69341518289336701</v>
      </c>
      <c r="W496">
        <v>992.05</v>
      </c>
      <c r="X496">
        <v>1009</v>
      </c>
      <c r="Y496">
        <v>951.3</v>
      </c>
      <c r="Z496">
        <v>1009</v>
      </c>
      <c r="AA496">
        <v>915</v>
      </c>
      <c r="AB496">
        <v>1083.95</v>
      </c>
      <c r="AC496" s="1">
        <f>(Table2[[#This Row],[Close Price]]/Table2[[#This Row],[Day Low]])-1</f>
        <v>9.2233254372260376E-3</v>
      </c>
      <c r="AD496" s="1">
        <f>(Table2[[#This Row],[Day High]]/Table2[[#This Row],[Close Price]])-1</f>
        <v>7.7906512185377252E-3</v>
      </c>
      <c r="AE496" s="1">
        <f>(Table2[[#This Row],[Close Price]]/Table2[[#This Row],[Current Week Low]])-1</f>
        <v>5.245453589824467E-2</v>
      </c>
      <c r="AF496" s="1">
        <f>(Table2[[#This Row],[Current Week High]]/Table2[[#This Row],[Close Price]])-1</f>
        <v>7.7906512185377252E-3</v>
      </c>
      <c r="AG496" s="1">
        <f>(Table2[[#This Row],[Close Price]]/Table2[[#This Row],[Current Month Low]])-1</f>
        <v>9.4207650273224086E-2</v>
      </c>
      <c r="AH496" s="1">
        <f>(Table2[[#This Row],[Current Month High]]/Table2[[#This Row],[Close Price]])-1</f>
        <v>8.26508190171793E-2</v>
      </c>
      <c r="AI496">
        <v>54.060127846584002</v>
      </c>
      <c r="AJ496">
        <v>33.886065792992802</v>
      </c>
      <c r="AK496" t="str">
        <f>IF(AND(Table2[[#This Row],[20D EMA]]&gt;Table2[[#This Row],[50D EMA]],Table2[[#This Row],[50D EMA]]&gt;Table2[[#This Row],[200D EMA]]),"Uptrend","Downtrend/NoTrend")</f>
        <v>Downtrend/NoTrend</v>
      </c>
      <c r="AL496">
        <v>-0.18</v>
      </c>
      <c r="AM496" t="s">
        <v>3189</v>
      </c>
      <c r="AN496">
        <v>-2.98</v>
      </c>
      <c r="AO496" t="s">
        <v>3189</v>
      </c>
      <c r="AP496">
        <v>9.7188534143144004E-2</v>
      </c>
      <c r="AQ496">
        <f>(Table2[[#This Row],[Sharpe Ratio]]-AVERAGE(Table2[Sharpe Ratio]))/_xlfn.STDEV.P(Table2[Sharpe Ratio])</f>
        <v>0.42895841894234765</v>
      </c>
      <c r="AR4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6">
        <f>_xlfn.RANK.AVG(Table2[[#This Row],[1Y Return vs Nifty Z-Score]],Table2[1Y Return vs Nifty Z-Score])</f>
        <v>419</v>
      </c>
      <c r="AT496">
        <f>_xlfn.RANK.AVG(Table2[[#This Row],[6M Return vs Nifty Z-Score]],Table2[6M Return vs Nifty Z-Score])</f>
        <v>712</v>
      </c>
      <c r="AU496">
        <f>_xlfn.RANK.AVG(Table2[[#This Row],[Sharpe Ratio Z-Score]],Table2[Sharpe Ratio Z-Score])</f>
        <v>239</v>
      </c>
      <c r="AV496">
        <f>(Table2[[#This Row],[Rank 1Y]]+Table2[[#This Row],[Rank 6M]]+Table2[[#This Row],[Rank Sharpe]])/3</f>
        <v>456.66666666666669</v>
      </c>
    </row>
    <row r="497" spans="1:48" x14ac:dyDescent="0.3">
      <c r="A497" t="s">
        <v>383</v>
      </c>
      <c r="B497" t="s">
        <v>384</v>
      </c>
      <c r="C497" t="s">
        <v>3147</v>
      </c>
      <c r="D497" t="s">
        <v>117</v>
      </c>
      <c r="E497">
        <v>62028.045498200001</v>
      </c>
      <c r="F497">
        <v>1332.25</v>
      </c>
      <c r="G497">
        <v>-0.83268955646836595</v>
      </c>
      <c r="H497">
        <f>(Table2[[#This Row],[1Y Return vs Nifty]]-AVERAGE(Table2[1Y Return vs Nifty]))/_xlfn.STDEV.P(Table2[1Y Return vs Nifty])</f>
        <v>-0.359614724480667</v>
      </c>
      <c r="I497">
        <v>-0.61497837732448002</v>
      </c>
      <c r="J497">
        <f>(Table2[[#This Row],[1M Return vs Nifty]]-AVERAGE(Table2[1M Return vs Nifty]))/_xlfn.STDEV.P(Table2[1M Return vs Nifty])</f>
        <v>-0.41379428851849825</v>
      </c>
      <c r="K497">
        <v>-21.352683044038098</v>
      </c>
      <c r="L497">
        <f>(Table2[[#This Row],[6M Return vs Nifty]]-AVERAGE(Table2[6M Return vs Nifty]))/_xlfn.STDEV.P(Table2[6M Return vs Nifty])</f>
        <v>-0.88582828366566102</v>
      </c>
      <c r="M497">
        <v>0.95321360810417899</v>
      </c>
      <c r="N497">
        <f>(Table2[[#This Row],[1W Return vs Nifty]]-AVERAGE(Table2[1W Return vs Nifty]))/_xlfn.STDEV.P(Table2[1W Return vs Nifty])</f>
        <v>-0.56154375254374045</v>
      </c>
      <c r="O497">
        <v>1358.1</v>
      </c>
      <c r="P497">
        <v>1422.9585752288699</v>
      </c>
      <c r="Q497">
        <v>1414.7580680609799</v>
      </c>
      <c r="R497">
        <v>43.6777265965775</v>
      </c>
      <c r="S497" s="1">
        <f>(Table2[[#This Row],[Close Price]]-Table2[[#This Row],[20D EMA]])/Table2[[#This Row],[20D EMA]]</f>
        <v>-1.9033944481260518E-2</v>
      </c>
      <c r="T497" s="1">
        <f>(Table2[[#This Row],[Close Price]]-Table2[[#This Row],[50D EMA]])/Table2[[#This Row],[50D EMA]]</f>
        <v>-6.3746462341168472E-2</v>
      </c>
      <c r="U497" s="1">
        <f>(Table2[[#This Row],[Close Price]]-Table2[[#This Row],[200D EMA]])/Table2[[#This Row],[200D EMA]]</f>
        <v>-5.8319560017821771E-2</v>
      </c>
      <c r="V497">
        <v>1.0299815826530601</v>
      </c>
      <c r="W497">
        <v>1325.95</v>
      </c>
      <c r="X497">
        <v>1345.85</v>
      </c>
      <c r="Y497">
        <v>1313.2</v>
      </c>
      <c r="Z497">
        <v>1360.3</v>
      </c>
      <c r="AA497">
        <v>1286.5999999999999</v>
      </c>
      <c r="AB497">
        <v>1482.9</v>
      </c>
      <c r="AC497" s="1">
        <f>(Table2[[#This Row],[Close Price]]/Table2[[#This Row],[Day Low]])-1</f>
        <v>4.7513103812359958E-3</v>
      </c>
      <c r="AD497" s="1">
        <f>(Table2[[#This Row],[Day High]]/Table2[[#This Row],[Close Price]])-1</f>
        <v>1.0208294239069104E-2</v>
      </c>
      <c r="AE497" s="1">
        <f>(Table2[[#This Row],[Close Price]]/Table2[[#This Row],[Current Week Low]])-1</f>
        <v>1.4506548888211901E-2</v>
      </c>
      <c r="AF497" s="1">
        <f>(Table2[[#This Row],[Current Week High]]/Table2[[#This Row],[Close Price]])-1</f>
        <v>2.1054606868080361E-2</v>
      </c>
      <c r="AG497" s="1">
        <f>(Table2[[#This Row],[Close Price]]/Table2[[#This Row],[Current Month Low]])-1</f>
        <v>3.5481113011036847E-2</v>
      </c>
      <c r="AH497" s="1">
        <f>(Table2[[#This Row],[Current Month High]]/Table2[[#This Row],[Close Price]])-1</f>
        <v>0.11307937699380743</v>
      </c>
      <c r="AI497">
        <v>35.447551135297402</v>
      </c>
      <c r="AJ497">
        <v>25.329256820319799</v>
      </c>
      <c r="AK497" t="str">
        <f>IF(AND(Table2[[#This Row],[20D EMA]]&gt;Table2[[#This Row],[50D EMA]],Table2[[#This Row],[50D EMA]]&gt;Table2[[#This Row],[200D EMA]]),"Uptrend","Downtrend/NoTrend")</f>
        <v>Downtrend/NoTrend</v>
      </c>
      <c r="AL497">
        <v>-7.0000000000000007E-2</v>
      </c>
      <c r="AM497" t="s">
        <v>3189</v>
      </c>
      <c r="AN497">
        <v>-4.67</v>
      </c>
      <c r="AO497" t="s">
        <v>3189</v>
      </c>
      <c r="AP497">
        <v>7.7245976641573996E-2</v>
      </c>
      <c r="AQ497">
        <f>(Table2[[#This Row],[Sharpe Ratio]]-AVERAGE(Table2[Sharpe Ratio]))/_xlfn.STDEV.P(Table2[Sharpe Ratio])</f>
        <v>0.19762949770983507</v>
      </c>
      <c r="AR4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7">
        <f>_xlfn.RANK.AVG(Table2[[#This Row],[1Y Return vs Nifty Z-Score]],Table2[1Y Return vs Nifty Z-Score])</f>
        <v>436</v>
      </c>
      <c r="AT497">
        <f>_xlfn.RANK.AVG(Table2[[#This Row],[6M Return vs Nifty Z-Score]],Table2[6M Return vs Nifty Z-Score])</f>
        <v>640</v>
      </c>
      <c r="AU497">
        <f>_xlfn.RANK.AVG(Table2[[#This Row],[Sharpe Ratio Z-Score]],Table2[Sharpe Ratio Z-Score])</f>
        <v>295</v>
      </c>
      <c r="AV497">
        <f>(Table2[[#This Row],[Rank 1Y]]+Table2[[#This Row],[Rank 6M]]+Table2[[#This Row],[Rank Sharpe]])/3</f>
        <v>457</v>
      </c>
    </row>
    <row r="498" spans="1:48" x14ac:dyDescent="0.3">
      <c r="A498" t="s">
        <v>653</v>
      </c>
      <c r="B498" t="s">
        <v>654</v>
      </c>
      <c r="C498" t="s">
        <v>3150</v>
      </c>
      <c r="D498" t="s">
        <v>269</v>
      </c>
      <c r="E498">
        <v>27774.696708219999</v>
      </c>
      <c r="F498">
        <v>1459.15</v>
      </c>
      <c r="G498">
        <v>3.1276879860845201</v>
      </c>
      <c r="H498">
        <f>(Table2[[#This Row],[1Y Return vs Nifty]]-AVERAGE(Table2[1Y Return vs Nifty]))/_xlfn.STDEV.P(Table2[1Y Return vs Nifty])</f>
        <v>-0.28293108223516233</v>
      </c>
      <c r="I498">
        <v>5.9274119805441403</v>
      </c>
      <c r="J498">
        <f>(Table2[[#This Row],[1M Return vs Nifty]]-AVERAGE(Table2[1M Return vs Nifty]))/_xlfn.STDEV.P(Table2[1M Return vs Nifty])</f>
        <v>0.23068976269998587</v>
      </c>
      <c r="K498">
        <v>-14.799641058671799</v>
      </c>
      <c r="L498">
        <f>(Table2[[#This Row],[6M Return vs Nifty]]-AVERAGE(Table2[6M Return vs Nifty]))/_xlfn.STDEV.P(Table2[6M Return vs Nifty])</f>
        <v>-0.67165799208829979</v>
      </c>
      <c r="M498">
        <v>-0.302922741717016</v>
      </c>
      <c r="N498">
        <f>(Table2[[#This Row],[1W Return vs Nifty]]-AVERAGE(Table2[1W Return vs Nifty]))/_xlfn.STDEV.P(Table2[1W Return vs Nifty])</f>
        <v>-0.80430607018588129</v>
      </c>
      <c r="O498">
        <v>1425.97</v>
      </c>
      <c r="P498">
        <v>1450.3730357812001</v>
      </c>
      <c r="Q498">
        <v>1437.12153252749</v>
      </c>
      <c r="R498">
        <v>64.890850577406397</v>
      </c>
      <c r="S498" s="1">
        <f>(Table2[[#This Row],[Close Price]]-Table2[[#This Row],[20D EMA]])/Table2[[#This Row],[20D EMA]]</f>
        <v>2.326837170487462E-2</v>
      </c>
      <c r="T498" s="1">
        <f>(Table2[[#This Row],[Close Price]]-Table2[[#This Row],[50D EMA]])/Table2[[#This Row],[50D EMA]]</f>
        <v>6.0515219204089477E-3</v>
      </c>
      <c r="U498" s="1">
        <f>(Table2[[#This Row],[Close Price]]-Table2[[#This Row],[200D EMA]])/Table2[[#This Row],[200D EMA]]</f>
        <v>1.532818691664042E-2</v>
      </c>
      <c r="V498">
        <v>1.02620276929641</v>
      </c>
      <c r="W498">
        <v>1417.5</v>
      </c>
      <c r="X498">
        <v>1465.8</v>
      </c>
      <c r="Y498">
        <v>1401</v>
      </c>
      <c r="Z498">
        <v>1465.8</v>
      </c>
      <c r="AA498">
        <v>1358.1</v>
      </c>
      <c r="AB498">
        <v>1530.9</v>
      </c>
      <c r="AC498" s="1">
        <f>(Table2[[#This Row],[Close Price]]/Table2[[#This Row],[Day Low]])-1</f>
        <v>2.9382716049382696E-2</v>
      </c>
      <c r="AD498" s="1">
        <f>(Table2[[#This Row],[Day High]]/Table2[[#This Row],[Close Price]])-1</f>
        <v>4.5574478292156329E-3</v>
      </c>
      <c r="AE498" s="1">
        <f>(Table2[[#This Row],[Close Price]]/Table2[[#This Row],[Current Week Low]])-1</f>
        <v>4.150606709493232E-2</v>
      </c>
      <c r="AF498" s="1">
        <f>(Table2[[#This Row],[Current Week High]]/Table2[[#This Row],[Close Price]])-1</f>
        <v>4.5574478292156329E-3</v>
      </c>
      <c r="AG498" s="1">
        <f>(Table2[[#This Row],[Close Price]]/Table2[[#This Row],[Current Month Low]])-1</f>
        <v>7.4405419335836998E-2</v>
      </c>
      <c r="AH498" s="1">
        <f>(Table2[[#This Row],[Current Month High]]/Table2[[#This Row],[Close Price]])-1</f>
        <v>4.9172463420484425E-2</v>
      </c>
      <c r="AI498">
        <v>26.179625124216098</v>
      </c>
      <c r="AJ498">
        <v>42.272815912636503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0.01</v>
      </c>
      <c r="AM498" t="s">
        <v>3188</v>
      </c>
      <c r="AN498">
        <v>2.13</v>
      </c>
      <c r="AO498" t="s">
        <v>3188</v>
      </c>
      <c r="AP498">
        <v>4.3195304861828002E-2</v>
      </c>
      <c r="AQ498">
        <f>(Table2[[#This Row],[Sharpe Ratio]]-AVERAGE(Table2[Sharpe Ratio]))/_xlfn.STDEV.P(Table2[Sharpe Ratio])</f>
        <v>-0.19735019180244937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398</v>
      </c>
      <c r="AT498">
        <f>_xlfn.RANK.AVG(Table2[[#This Row],[6M Return vs Nifty Z-Score]],Table2[6M Return vs Nifty Z-Score])</f>
        <v>568</v>
      </c>
      <c r="AU498">
        <f>_xlfn.RANK.AVG(Table2[[#This Row],[Sharpe Ratio Z-Score]],Table2[Sharpe Ratio Z-Score])</f>
        <v>405</v>
      </c>
      <c r="AV498">
        <f>(Table2[[#This Row],[Rank 1Y]]+Table2[[#This Row],[Rank 6M]]+Table2[[#This Row],[Rank Sharpe]])/3</f>
        <v>457</v>
      </c>
    </row>
    <row r="499" spans="1:48" x14ac:dyDescent="0.3">
      <c r="A499" t="s">
        <v>580</v>
      </c>
      <c r="B499" t="s">
        <v>581</v>
      </c>
      <c r="C499" t="s">
        <v>3142</v>
      </c>
      <c r="D499" t="s">
        <v>54</v>
      </c>
      <c r="E499">
        <v>33754.491662</v>
      </c>
      <c r="F499">
        <v>273.39999999999998</v>
      </c>
      <c r="G499">
        <v>-21.022366920432699</v>
      </c>
      <c r="H499">
        <f>(Table2[[#This Row],[1Y Return vs Nifty]]-AVERAGE(Table2[1Y Return vs Nifty]))/_xlfn.STDEV.P(Table2[1Y Return vs Nifty])</f>
        <v>-0.75054159430439893</v>
      </c>
      <c r="I499">
        <v>1.1887786831885001</v>
      </c>
      <c r="J499">
        <f>(Table2[[#This Row],[1M Return vs Nifty]]-AVERAGE(Table2[1M Return vs Nifty]))/_xlfn.STDEV.P(Table2[1M Return vs Nifty])</f>
        <v>-0.23610806159148459</v>
      </c>
      <c r="K499">
        <v>-4.4384808862901997</v>
      </c>
      <c r="L499">
        <f>(Table2[[#This Row],[6M Return vs Nifty]]-AVERAGE(Table2[6M Return vs Nifty]))/_xlfn.STDEV.P(Table2[6M Return vs Nifty])</f>
        <v>-0.33302858910963584</v>
      </c>
      <c r="M499">
        <v>5.0239380542035503</v>
      </c>
      <c r="N499">
        <f>(Table2[[#This Row],[1W Return vs Nifty]]-AVERAGE(Table2[1W Return vs Nifty]))/_xlfn.STDEV.P(Table2[1W Return vs Nifty])</f>
        <v>0.22516901248234247</v>
      </c>
      <c r="O499">
        <v>270.57</v>
      </c>
      <c r="P499">
        <v>281.60251251068797</v>
      </c>
      <c r="Q499">
        <v>288.50721362461201</v>
      </c>
      <c r="R499">
        <v>60.239782517019499</v>
      </c>
      <c r="S499" s="1">
        <f>(Table2[[#This Row],[Close Price]]-Table2[[#This Row],[20D EMA]])/Table2[[#This Row],[20D EMA]]</f>
        <v>1.0459400524817919E-2</v>
      </c>
      <c r="T499" s="1">
        <f>(Table2[[#This Row],[Close Price]]-Table2[[#This Row],[50D EMA]])/Table2[[#This Row],[50D EMA]]</f>
        <v>-2.9127980562235489E-2</v>
      </c>
      <c r="U499" s="1">
        <f>(Table2[[#This Row],[Close Price]]-Table2[[#This Row],[200D EMA]])/Table2[[#This Row],[200D EMA]]</f>
        <v>-5.2363382651043913E-2</v>
      </c>
      <c r="V499">
        <v>0.315024608014501</v>
      </c>
      <c r="W499">
        <v>269.35000000000002</v>
      </c>
      <c r="X499">
        <v>274.85000000000002</v>
      </c>
      <c r="Y499">
        <v>264.55</v>
      </c>
      <c r="Z499">
        <v>278.5</v>
      </c>
      <c r="AA499">
        <v>254.3</v>
      </c>
      <c r="AB499">
        <v>280</v>
      </c>
      <c r="AC499" s="1">
        <f>(Table2[[#This Row],[Close Price]]/Table2[[#This Row],[Day Low]])-1</f>
        <v>1.5036198255058197E-2</v>
      </c>
      <c r="AD499" s="1">
        <f>(Table2[[#This Row],[Day High]]/Table2[[#This Row],[Close Price]])-1</f>
        <v>5.3035844915876318E-3</v>
      </c>
      <c r="AE499" s="1">
        <f>(Table2[[#This Row],[Close Price]]/Table2[[#This Row],[Current Week Low]])-1</f>
        <v>3.3453033453033409E-2</v>
      </c>
      <c r="AF499" s="1">
        <f>(Table2[[#This Row],[Current Week High]]/Table2[[#This Row],[Close Price]])-1</f>
        <v>1.8653986832479985E-2</v>
      </c>
      <c r="AG499" s="1">
        <f>(Table2[[#This Row],[Close Price]]/Table2[[#This Row],[Current Month Low]])-1</f>
        <v>7.510813999213517E-2</v>
      </c>
      <c r="AH499" s="1">
        <f>(Table2[[#This Row],[Current Month High]]/Table2[[#This Row],[Close Price]])-1</f>
        <v>2.4140453547915275E-2</v>
      </c>
      <c r="AI499">
        <v>25.457205559619599</v>
      </c>
      <c r="AJ499">
        <v>11.047928513403701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-0.17</v>
      </c>
      <c r="AM499" t="s">
        <v>3189</v>
      </c>
      <c r="AN499">
        <v>1.41</v>
      </c>
      <c r="AO499" t="s">
        <v>3188</v>
      </c>
      <c r="AP499">
        <v>5.6656445059135002E-2</v>
      </c>
      <c r="AQ499">
        <f>(Table2[[#This Row],[Sharpe Ratio]]-AVERAGE(Table2[Sharpe Ratio]))/_xlfn.STDEV.P(Table2[Sharpe Ratio])</f>
        <v>-4.1204168898541997E-2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581</v>
      </c>
      <c r="AT499">
        <f>_xlfn.RANK.AVG(Table2[[#This Row],[6M Return vs Nifty Z-Score]],Table2[6M Return vs Nifty Z-Score])</f>
        <v>426</v>
      </c>
      <c r="AU499">
        <f>_xlfn.RANK.AVG(Table2[[#This Row],[Sharpe Ratio Z-Score]],Table2[Sharpe Ratio Z-Score])</f>
        <v>366</v>
      </c>
      <c r="AV499">
        <f>(Table2[[#This Row],[Rank 1Y]]+Table2[[#This Row],[Rank 6M]]+Table2[[#This Row],[Rank Sharpe]])/3</f>
        <v>457.66666666666669</v>
      </c>
    </row>
    <row r="500" spans="1:48" x14ac:dyDescent="0.3">
      <c r="A500" t="s">
        <v>693</v>
      </c>
      <c r="B500" t="s">
        <v>694</v>
      </c>
      <c r="C500" t="s">
        <v>3156</v>
      </c>
      <c r="D500" t="s">
        <v>375</v>
      </c>
      <c r="E500">
        <v>25582.38702916</v>
      </c>
      <c r="F500">
        <v>5692.3</v>
      </c>
      <c r="G500">
        <v>-12.137041301439901</v>
      </c>
      <c r="H500">
        <f>(Table2[[#This Row],[1Y Return vs Nifty]]-AVERAGE(Table2[1Y Return vs Nifty]))/_xlfn.STDEV.P(Table2[1Y Return vs Nifty])</f>
        <v>-0.57849761019412349</v>
      </c>
      <c r="I500">
        <v>-11.3976830568533</v>
      </c>
      <c r="J500">
        <f>(Table2[[#This Row],[1M Return vs Nifty]]-AVERAGE(Table2[1M Return vs Nifty]))/_xlfn.STDEV.P(Table2[1M Return vs Nifty])</f>
        <v>-1.4759872814201289</v>
      </c>
      <c r="K500">
        <v>6.8216904700535297</v>
      </c>
      <c r="L500">
        <f>(Table2[[#This Row],[6M Return vs Nifty]]-AVERAGE(Table2[6M Return vs Nifty]))/_xlfn.STDEV.P(Table2[6M Return vs Nifty])</f>
        <v>3.4982815057246631E-2</v>
      </c>
      <c r="M500">
        <v>-3.57502429649315</v>
      </c>
      <c r="N500">
        <f>(Table2[[#This Row],[1W Return vs Nifty]]-AVERAGE(Table2[1W Return vs Nifty]))/_xlfn.STDEV.P(Table2[1W Return vs Nifty])</f>
        <v>-1.4366760809024546</v>
      </c>
      <c r="O500">
        <v>6019.33</v>
      </c>
      <c r="P500">
        <v>6243.10430602624</v>
      </c>
      <c r="Q500">
        <v>6065.6769175230802</v>
      </c>
      <c r="R500">
        <v>28.8683687563693</v>
      </c>
      <c r="S500" s="1">
        <f>(Table2[[#This Row],[Close Price]]-Table2[[#This Row],[20D EMA]])/Table2[[#This Row],[20D EMA]]</f>
        <v>-5.4329966956455242E-2</v>
      </c>
      <c r="T500" s="1">
        <f>(Table2[[#This Row],[Close Price]]-Table2[[#This Row],[50D EMA]])/Table2[[#This Row],[50D EMA]]</f>
        <v>-8.8226029716429469E-2</v>
      </c>
      <c r="U500" s="1">
        <f>(Table2[[#This Row],[Close Price]]-Table2[[#This Row],[200D EMA]])/Table2[[#This Row],[200D EMA]]</f>
        <v>-6.1555688276840916E-2</v>
      </c>
      <c r="V500">
        <v>0.93281196608850603</v>
      </c>
      <c r="W500">
        <v>5620.55</v>
      </c>
      <c r="X500">
        <v>5764.95</v>
      </c>
      <c r="Y500">
        <v>5620.55</v>
      </c>
      <c r="Z500">
        <v>5895</v>
      </c>
      <c r="AA500">
        <v>5617.55</v>
      </c>
      <c r="AB500">
        <v>6862.25</v>
      </c>
      <c r="AC500" s="1">
        <f>(Table2[[#This Row],[Close Price]]/Table2[[#This Row],[Day Low]])-1</f>
        <v>1.2765654606755605E-2</v>
      </c>
      <c r="AD500" s="1">
        <f>(Table2[[#This Row],[Day High]]/Table2[[#This Row],[Close Price]])-1</f>
        <v>1.276285508493924E-2</v>
      </c>
      <c r="AE500" s="1">
        <f>(Table2[[#This Row],[Close Price]]/Table2[[#This Row],[Current Week Low]])-1</f>
        <v>1.2765654606755605E-2</v>
      </c>
      <c r="AF500" s="1">
        <f>(Table2[[#This Row],[Current Week High]]/Table2[[#This Row],[Close Price]])-1</f>
        <v>3.56095075804157E-2</v>
      </c>
      <c r="AG500" s="1">
        <f>(Table2[[#This Row],[Close Price]]/Table2[[#This Row],[Current Month Low]])-1</f>
        <v>1.3306512625610889E-2</v>
      </c>
      <c r="AH500" s="1">
        <f>(Table2[[#This Row],[Current Month High]]/Table2[[#This Row],[Close Price]])-1</f>
        <v>0.20553203450274937</v>
      </c>
      <c r="AI500">
        <v>26.431319501783101</v>
      </c>
      <c r="AJ500">
        <v>16.140945074675599</v>
      </c>
      <c r="AK500" t="str">
        <f>IF(AND(Table2[[#This Row],[20D EMA]]&gt;Table2[[#This Row],[50D EMA]],Table2[[#This Row],[50D EMA]]&gt;Table2[[#This Row],[200D EMA]]),"Uptrend","Downtrend/NoTrend")</f>
        <v>Downtrend/NoTrend</v>
      </c>
      <c r="AL500">
        <v>-0.04</v>
      </c>
      <c r="AM500" t="s">
        <v>3189</v>
      </c>
      <c r="AN500">
        <v>-10.88</v>
      </c>
      <c r="AO500" t="s">
        <v>3189</v>
      </c>
      <c r="AP500">
        <v>-9.3118857827729998E-3</v>
      </c>
      <c r="AQ500">
        <f>(Table2[[#This Row],[Sharpe Ratio]]-AVERAGE(Table2[Sharpe Ratio]))/_xlfn.STDEV.P(Table2[Sharpe Ratio])</f>
        <v>-0.80642110799808675</v>
      </c>
      <c r="AR5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0">
        <f>_xlfn.RANK.AVG(Table2[[#This Row],[1Y Return vs Nifty Z-Score]],Table2[1Y Return vs Nifty Z-Score])</f>
        <v>513</v>
      </c>
      <c r="AT500">
        <f>_xlfn.RANK.AVG(Table2[[#This Row],[6M Return vs Nifty Z-Score]],Table2[6M Return vs Nifty Z-Score])</f>
        <v>280</v>
      </c>
      <c r="AU500">
        <f>_xlfn.RANK.AVG(Table2[[#This Row],[Sharpe Ratio Z-Score]],Table2[Sharpe Ratio Z-Score])</f>
        <v>584</v>
      </c>
      <c r="AV500">
        <f>(Table2[[#This Row],[Rank 1Y]]+Table2[[#This Row],[Rank 6M]]+Table2[[#This Row],[Rank Sharpe]])/3</f>
        <v>459</v>
      </c>
    </row>
    <row r="501" spans="1:48" x14ac:dyDescent="0.3">
      <c r="A501" t="s">
        <v>35</v>
      </c>
      <c r="B501" t="s">
        <v>36</v>
      </c>
      <c r="C501" t="s">
        <v>3142</v>
      </c>
      <c r="D501" t="s">
        <v>37</v>
      </c>
      <c r="E501">
        <v>623328.52343355003</v>
      </c>
      <c r="F501">
        <v>985.5</v>
      </c>
      <c r="G501">
        <v>17.771432084076601</v>
      </c>
      <c r="H501">
        <f>(Table2[[#This Row],[1Y Return vs Nifty]]-AVERAGE(Table2[1Y Return vs Nifty]))/_xlfn.STDEV.P(Table2[1Y Return vs Nifty])</f>
        <v>6.1148952209806411E-4</v>
      </c>
      <c r="I501">
        <v>3.6329829039617199</v>
      </c>
      <c r="J501">
        <f>(Table2[[#This Row],[1M Return vs Nifty]]-AVERAGE(Table2[1M Return vs Nifty]))/_xlfn.STDEV.P(Table2[1M Return vs Nifty])</f>
        <v>4.6679471825360292E-3</v>
      </c>
      <c r="K501">
        <v>-7.5645793848608696</v>
      </c>
      <c r="L501">
        <f>(Table2[[#This Row],[6M Return vs Nifty]]-AVERAGE(Table2[6M Return vs Nifty]))/_xlfn.STDEV.P(Table2[6M Return vs Nifty])</f>
        <v>-0.43519754032855695</v>
      </c>
      <c r="M501">
        <v>5.1021976974039198</v>
      </c>
      <c r="N501">
        <f>(Table2[[#This Row],[1W Return vs Nifty]]-AVERAGE(Table2[1W Return vs Nifty]))/_xlfn.STDEV.P(Table2[1W Return vs Nifty])</f>
        <v>0.24029355876577185</v>
      </c>
      <c r="O501">
        <v>923.16</v>
      </c>
      <c r="P501">
        <v>948.09324026605896</v>
      </c>
      <c r="Q501">
        <v>955.96540052920204</v>
      </c>
      <c r="R501">
        <v>80.271735224450495</v>
      </c>
      <c r="S501" s="1">
        <f>(Table2[[#This Row],[Close Price]]-Table2[[#This Row],[20D EMA]])/Table2[[#This Row],[20D EMA]]</f>
        <v>6.7528922396984312E-2</v>
      </c>
      <c r="T501" s="1">
        <f>(Table2[[#This Row],[Close Price]]-Table2[[#This Row],[50D EMA]])/Table2[[#This Row],[50D EMA]]</f>
        <v>3.9454726756034841E-2</v>
      </c>
      <c r="U501" s="1">
        <f>(Table2[[#This Row],[Close Price]]-Table2[[#This Row],[200D EMA]])/Table2[[#This Row],[200D EMA]]</f>
        <v>3.0895050651883669E-2</v>
      </c>
      <c r="V501">
        <v>1.4614008841051001</v>
      </c>
      <c r="W501">
        <v>945</v>
      </c>
      <c r="X501">
        <v>992.15</v>
      </c>
      <c r="Y501">
        <v>900</v>
      </c>
      <c r="Z501">
        <v>992.15</v>
      </c>
      <c r="AA501">
        <v>872</v>
      </c>
      <c r="AB501">
        <v>992.15</v>
      </c>
      <c r="AC501" s="1">
        <f>(Table2[[#This Row],[Close Price]]/Table2[[#This Row],[Day Low]])-1</f>
        <v>4.2857142857142927E-2</v>
      </c>
      <c r="AD501" s="1">
        <f>(Table2[[#This Row],[Day High]]/Table2[[#This Row],[Close Price]])-1</f>
        <v>6.7478437341450537E-3</v>
      </c>
      <c r="AE501" s="1">
        <f>(Table2[[#This Row],[Close Price]]/Table2[[#This Row],[Current Week Low]])-1</f>
        <v>9.4999999999999973E-2</v>
      </c>
      <c r="AF501" s="1">
        <f>(Table2[[#This Row],[Current Week High]]/Table2[[#This Row],[Close Price]])-1</f>
        <v>6.7478437341450537E-3</v>
      </c>
      <c r="AG501" s="1">
        <f>(Table2[[#This Row],[Close Price]]/Table2[[#This Row],[Current Month Low]])-1</f>
        <v>0.13016055045871555</v>
      </c>
      <c r="AH501" s="1">
        <f>(Table2[[#This Row],[Current Month High]]/Table2[[#This Row],[Close Price]])-1</f>
        <v>6.7478437341450537E-3</v>
      </c>
      <c r="AI501">
        <v>23.997970573313001</v>
      </c>
      <c r="AJ501">
        <v>47.717904519223502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-0.06</v>
      </c>
      <c r="AM501" t="s">
        <v>3189</v>
      </c>
      <c r="AN501">
        <v>7.3</v>
      </c>
      <c r="AO501" t="s">
        <v>3188</v>
      </c>
      <c r="AP501">
        <v>-1.8768731563887E-2</v>
      </c>
      <c r="AQ501">
        <f>(Table2[[#This Row],[Sharpe Ratio]]-AVERAGE(Table2[Sharpe Ratio]))/_xlfn.STDEV.P(Table2[Sharpe Ratio])</f>
        <v>-0.91611826858719947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303</v>
      </c>
      <c r="AT501">
        <f>_xlfn.RANK.AVG(Table2[[#This Row],[6M Return vs Nifty Z-Score]],Table2[6M Return vs Nifty Z-Score])</f>
        <v>467</v>
      </c>
      <c r="AU501">
        <f>_xlfn.RANK.AVG(Table2[[#This Row],[Sharpe Ratio Z-Score]],Table2[Sharpe Ratio Z-Score])</f>
        <v>608</v>
      </c>
      <c r="AV501">
        <f>(Table2[[#This Row],[Rank 1Y]]+Table2[[#This Row],[Rank 6M]]+Table2[[#This Row],[Rank Sharpe]])/3</f>
        <v>459.33333333333331</v>
      </c>
    </row>
    <row r="502" spans="1:48" x14ac:dyDescent="0.3">
      <c r="A502" t="s">
        <v>193</v>
      </c>
      <c r="B502" t="s">
        <v>194</v>
      </c>
      <c r="C502" t="s">
        <v>3144</v>
      </c>
      <c r="D502" t="s">
        <v>195</v>
      </c>
      <c r="E502">
        <v>127328.671676855</v>
      </c>
      <c r="F502">
        <v>1244.6500000000001</v>
      </c>
      <c r="G502">
        <v>4.9119785697392899</v>
      </c>
      <c r="H502">
        <f>(Table2[[#This Row],[1Y Return vs Nifty]]-AVERAGE(Table2[1Y Return vs Nifty]))/_xlfn.STDEV.P(Table2[1Y Return vs Nifty])</f>
        <v>-0.24838238092856771</v>
      </c>
      <c r="I502">
        <v>-1.6316110472716301</v>
      </c>
      <c r="J502">
        <f>(Table2[[#This Row],[1M Return vs Nifty]]-AVERAGE(Table2[1M Return vs Nifty]))/_xlfn.STDEV.P(Table2[1M Return vs Nifty])</f>
        <v>-0.51394171260801025</v>
      </c>
      <c r="K502">
        <v>-10.5106237483058</v>
      </c>
      <c r="L502">
        <f>(Table2[[#This Row],[6M Return vs Nifty]]-AVERAGE(Table2[6M Return vs Nifty]))/_xlfn.STDEV.P(Table2[6M Return vs Nifty])</f>
        <v>-0.53148185862345543</v>
      </c>
      <c r="M502">
        <v>4.4542817027095403</v>
      </c>
      <c r="N502">
        <f>(Table2[[#This Row],[1W Return vs Nifty]]-AVERAGE(Table2[1W Return vs Nifty]))/_xlfn.STDEV.P(Table2[1W Return vs Nifty])</f>
        <v>0.11507658806684257</v>
      </c>
      <c r="O502">
        <v>1238.68</v>
      </c>
      <c r="P502">
        <v>1290.12963173617</v>
      </c>
      <c r="Q502">
        <v>1298.21008172038</v>
      </c>
      <c r="R502">
        <v>57.369683746301398</v>
      </c>
      <c r="S502" s="1">
        <f>(Table2[[#This Row],[Close Price]]-Table2[[#This Row],[20D EMA]])/Table2[[#This Row],[20D EMA]]</f>
        <v>4.8196467207027053E-3</v>
      </c>
      <c r="T502" s="1">
        <f>(Table2[[#This Row],[Close Price]]-Table2[[#This Row],[50D EMA]])/Table2[[#This Row],[50D EMA]]</f>
        <v>-3.5251986015518849E-2</v>
      </c>
      <c r="U502" s="1">
        <f>(Table2[[#This Row],[Close Price]]-Table2[[#This Row],[200D EMA]])/Table2[[#This Row],[200D EMA]]</f>
        <v>-4.1256867801706197E-2</v>
      </c>
      <c r="V502">
        <v>1.1301133748268199</v>
      </c>
      <c r="W502">
        <v>1236</v>
      </c>
      <c r="X502">
        <v>1255.55</v>
      </c>
      <c r="Y502">
        <v>1195</v>
      </c>
      <c r="Z502">
        <v>1281.9000000000001</v>
      </c>
      <c r="AA502">
        <v>1162.25</v>
      </c>
      <c r="AB502">
        <v>1314</v>
      </c>
      <c r="AC502" s="1">
        <f>(Table2[[#This Row],[Close Price]]/Table2[[#This Row],[Day Low]])-1</f>
        <v>6.9983818770227302E-3</v>
      </c>
      <c r="AD502" s="1">
        <f>(Table2[[#This Row],[Day High]]/Table2[[#This Row],[Close Price]])-1</f>
        <v>8.7574820230584827E-3</v>
      </c>
      <c r="AE502" s="1">
        <f>(Table2[[#This Row],[Close Price]]/Table2[[#This Row],[Current Week Low]])-1</f>
        <v>4.154811715481177E-2</v>
      </c>
      <c r="AF502" s="1">
        <f>(Table2[[#This Row],[Current Week High]]/Table2[[#This Row],[Close Price]])-1</f>
        <v>2.9928092234764891E-2</v>
      </c>
      <c r="AG502" s="1">
        <f>(Table2[[#This Row],[Close Price]]/Table2[[#This Row],[Current Month Low]])-1</f>
        <v>7.0896967089696838E-2</v>
      </c>
      <c r="AH502" s="1">
        <f>(Table2[[#This Row],[Current Month High]]/Table2[[#This Row],[Close Price]])-1</f>
        <v>5.5718475073313734E-2</v>
      </c>
      <c r="AI502">
        <v>23.8781986903948</v>
      </c>
      <c r="AJ502">
        <v>24.6707066659989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-0.08</v>
      </c>
      <c r="AM502" t="s">
        <v>3189</v>
      </c>
      <c r="AN502">
        <v>1.95</v>
      </c>
      <c r="AO502" t="s">
        <v>3188</v>
      </c>
      <c r="AP502">
        <v>1.3207905691532001E-2</v>
      </c>
      <c r="AQ502">
        <f>(Table2[[#This Row],[Sharpe Ratio]]-AVERAGE(Table2[Sharpe Ratio]))/_xlfn.STDEV.P(Table2[Sharpe Ratio])</f>
        <v>-0.54519688599336225</v>
      </c>
      <c r="AR5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>
        <f>_xlfn.RANK.AVG(Table2[[#This Row],[1Y Return vs Nifty Z-Score]],Table2[1Y Return vs Nifty Z-Score])</f>
        <v>391</v>
      </c>
      <c r="AT502">
        <f>_xlfn.RANK.AVG(Table2[[#This Row],[6M Return vs Nifty Z-Score]],Table2[6M Return vs Nifty Z-Score])</f>
        <v>506</v>
      </c>
      <c r="AU502">
        <f>_xlfn.RANK.AVG(Table2[[#This Row],[Sharpe Ratio Z-Score]],Table2[Sharpe Ratio Z-Score])</f>
        <v>482</v>
      </c>
      <c r="AV502">
        <f>(Table2[[#This Row],[Rank 1Y]]+Table2[[#This Row],[Rank 6M]]+Table2[[#This Row],[Rank Sharpe]])/3</f>
        <v>459.66666666666669</v>
      </c>
    </row>
    <row r="503" spans="1:48" x14ac:dyDescent="0.3">
      <c r="A503" t="s">
        <v>1822</v>
      </c>
      <c r="B503" t="s">
        <v>1823</v>
      </c>
      <c r="C503" t="s">
        <v>3145</v>
      </c>
      <c r="D503" t="s">
        <v>46</v>
      </c>
      <c r="E503">
        <v>4295.5468675169996</v>
      </c>
      <c r="F503">
        <v>53.31</v>
      </c>
      <c r="G503">
        <v>-12.8119536762187</v>
      </c>
      <c r="H503">
        <f>(Table2[[#This Row],[1Y Return vs Nifty]]-AVERAGE(Table2[1Y Return vs Nifty]))/_xlfn.STDEV.P(Table2[1Y Return vs Nifty])</f>
        <v>-0.5915657428502944</v>
      </c>
      <c r="I503">
        <v>11.9509830299969</v>
      </c>
      <c r="J503">
        <f>(Table2[[#This Row],[1M Return vs Nifty]]-AVERAGE(Table2[1M Return vs Nifty]))/_xlfn.STDEV.P(Table2[1M Return vs Nifty])</f>
        <v>0.82406546491326671</v>
      </c>
      <c r="K503">
        <v>-19.031990514058698</v>
      </c>
      <c r="L503">
        <f>(Table2[[#This Row],[6M Return vs Nifty]]-AVERAGE(Table2[6M Return vs Nifty]))/_xlfn.STDEV.P(Table2[6M Return vs Nifty])</f>
        <v>-0.80998207408589606</v>
      </c>
      <c r="M503">
        <v>2.4377278364964998</v>
      </c>
      <c r="N503">
        <f>(Table2[[#This Row],[1W Return vs Nifty]]-AVERAGE(Table2[1W Return vs Nifty]))/_xlfn.STDEV.P(Table2[1W Return vs Nifty])</f>
        <v>-0.27464487034153912</v>
      </c>
      <c r="O503">
        <v>52.14</v>
      </c>
      <c r="P503">
        <v>53.301926460785602</v>
      </c>
      <c r="Q503">
        <v>55.898202577639097</v>
      </c>
      <c r="R503">
        <v>59.554093825803598</v>
      </c>
      <c r="S503" s="1">
        <f>(Table2[[#This Row],[Close Price]]-Table2[[#This Row],[20D EMA]])/Table2[[#This Row],[20D EMA]]</f>
        <v>2.2439585730725003E-2</v>
      </c>
      <c r="T503" s="1">
        <f>(Table2[[#This Row],[Close Price]]-Table2[[#This Row],[50D EMA]])/Table2[[#This Row],[50D EMA]]</f>
        <v>1.5146805660655457E-4</v>
      </c>
      <c r="U503" s="1">
        <f>(Table2[[#This Row],[Close Price]]-Table2[[#This Row],[200D EMA]])/Table2[[#This Row],[200D EMA]]</f>
        <v>-4.6302071592449569E-2</v>
      </c>
      <c r="V503">
        <v>0.84890231065393296</v>
      </c>
      <c r="W503">
        <v>52.63</v>
      </c>
      <c r="X503">
        <v>53.74</v>
      </c>
      <c r="Y503">
        <v>50.84</v>
      </c>
      <c r="Z503">
        <v>54.1</v>
      </c>
      <c r="AA503">
        <v>46.9</v>
      </c>
      <c r="AB503">
        <v>54.4</v>
      </c>
      <c r="AC503" s="1">
        <f>(Table2[[#This Row],[Close Price]]/Table2[[#This Row],[Day Low]])-1</f>
        <v>1.2920387611628392E-2</v>
      </c>
      <c r="AD503" s="1">
        <f>(Table2[[#This Row],[Day High]]/Table2[[#This Row],[Close Price]])-1</f>
        <v>8.0660288876384101E-3</v>
      </c>
      <c r="AE503" s="1">
        <f>(Table2[[#This Row],[Close Price]]/Table2[[#This Row],[Current Week Low]])-1</f>
        <v>4.8583792289535799E-2</v>
      </c>
      <c r="AF503" s="1">
        <f>(Table2[[#This Row],[Current Week High]]/Table2[[#This Row],[Close Price]])-1</f>
        <v>1.4818983305195932E-2</v>
      </c>
      <c r="AG503" s="1">
        <f>(Table2[[#This Row],[Close Price]]/Table2[[#This Row],[Current Month Low]])-1</f>
        <v>0.13667377398720681</v>
      </c>
      <c r="AH503" s="1">
        <f>(Table2[[#This Row],[Current Month High]]/Table2[[#This Row],[Close Price]])-1</f>
        <v>2.0446445319827422E-2</v>
      </c>
      <c r="AI503">
        <v>48.1898330519602</v>
      </c>
      <c r="AJ503">
        <v>15.2648648648648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-0.05</v>
      </c>
      <c r="AM503" t="s">
        <v>3189</v>
      </c>
      <c r="AN503">
        <v>5.97</v>
      </c>
      <c r="AO503" t="s">
        <v>3188</v>
      </c>
      <c r="AP503">
        <v>9.4983983224602997E-2</v>
      </c>
      <c r="AQ503">
        <f>(Table2[[#This Row],[Sharpe Ratio]]-AVERAGE(Table2[Sharpe Ratio]))/_xlfn.STDEV.P(Table2[Sharpe Ratio])</f>
        <v>0.40338615291036617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3">
        <f>_xlfn.RANK.AVG(Table2[[#This Row],[1Y Return vs Nifty Z-Score]],Table2[1Y Return vs Nifty Z-Score])</f>
        <v>519</v>
      </c>
      <c r="AT503">
        <f>_xlfn.RANK.AVG(Table2[[#This Row],[6M Return vs Nifty Z-Score]],Table2[6M Return vs Nifty Z-Score])</f>
        <v>616</v>
      </c>
      <c r="AU503">
        <f>_xlfn.RANK.AVG(Table2[[#This Row],[Sharpe Ratio Z-Score]],Table2[Sharpe Ratio Z-Score])</f>
        <v>245</v>
      </c>
      <c r="AV503">
        <f>(Table2[[#This Row],[Rank 1Y]]+Table2[[#This Row],[Rank 6M]]+Table2[[#This Row],[Rank Sharpe]])/3</f>
        <v>460</v>
      </c>
    </row>
    <row r="504" spans="1:48" x14ac:dyDescent="0.3">
      <c r="A504" t="s">
        <v>2245</v>
      </c>
      <c r="B504" t="s">
        <v>2246</v>
      </c>
      <c r="C504" t="s">
        <v>3140</v>
      </c>
      <c r="D504" t="s">
        <v>69</v>
      </c>
      <c r="E504">
        <v>2530.3430917259998</v>
      </c>
      <c r="F504">
        <v>191.34</v>
      </c>
      <c r="G504">
        <v>-0.60721986376127601</v>
      </c>
      <c r="H504">
        <f>(Table2[[#This Row],[1Y Return vs Nifty]]-AVERAGE(Table2[1Y Return vs Nifty]))/_xlfn.STDEV.P(Table2[1Y Return vs Nifty])</f>
        <v>-0.35524902018430105</v>
      </c>
      <c r="I504">
        <v>-1.02191630870669</v>
      </c>
      <c r="J504">
        <f>(Table2[[#This Row],[1M Return vs Nifty]]-AVERAGE(Table2[1M Return vs Nifty]))/_xlfn.STDEV.P(Table2[1M Return vs Nifty])</f>
        <v>-0.45388131975108836</v>
      </c>
      <c r="K504">
        <v>-8.8835704607308301</v>
      </c>
      <c r="L504">
        <f>(Table2[[#This Row],[6M Return vs Nifty]]-AVERAGE(Table2[6M Return vs Nifty]))/_xlfn.STDEV.P(Table2[6M Return vs Nifty])</f>
        <v>-0.47830556617942699</v>
      </c>
      <c r="M504">
        <v>3.0120324865160102</v>
      </c>
      <c r="N504">
        <f>(Table2[[#This Row],[1W Return vs Nifty]]-AVERAGE(Table2[1W Return vs Nifty]))/_xlfn.STDEV.P(Table2[1W Return vs Nifty])</f>
        <v>-0.16365411054763571</v>
      </c>
      <c r="O504">
        <v>195.16</v>
      </c>
      <c r="P504">
        <v>209.32298271977001</v>
      </c>
      <c r="Q504">
        <v>211.206119401915</v>
      </c>
      <c r="R504">
        <v>47.413340449224002</v>
      </c>
      <c r="S504" s="1">
        <f>(Table2[[#This Row],[Close Price]]-Table2[[#This Row],[20D EMA]])/Table2[[#This Row],[20D EMA]]</f>
        <v>-1.9573683131789265E-2</v>
      </c>
      <c r="T504" s="1">
        <f>(Table2[[#This Row],[Close Price]]-Table2[[#This Row],[50D EMA]])/Table2[[#This Row],[50D EMA]]</f>
        <v>-8.5910216289267316E-2</v>
      </c>
      <c r="U504" s="1">
        <f>(Table2[[#This Row],[Close Price]]-Table2[[#This Row],[200D EMA]])/Table2[[#This Row],[200D EMA]]</f>
        <v>-9.4060340004215218E-2</v>
      </c>
      <c r="V504">
        <v>0.64713849305441296</v>
      </c>
      <c r="W504">
        <v>190.25</v>
      </c>
      <c r="X504">
        <v>194.75</v>
      </c>
      <c r="Y504">
        <v>185.72</v>
      </c>
      <c r="Z504">
        <v>195.95</v>
      </c>
      <c r="AA504">
        <v>172.53</v>
      </c>
      <c r="AB504">
        <v>214.99</v>
      </c>
      <c r="AC504" s="1">
        <f>(Table2[[#This Row],[Close Price]]/Table2[[#This Row],[Day Low]])-1</f>
        <v>5.7293035479633048E-3</v>
      </c>
      <c r="AD504" s="1">
        <f>(Table2[[#This Row],[Day High]]/Table2[[#This Row],[Close Price]])-1</f>
        <v>1.7821678687153675E-2</v>
      </c>
      <c r="AE504" s="1">
        <f>(Table2[[#This Row],[Close Price]]/Table2[[#This Row],[Current Week Low]])-1</f>
        <v>3.0260607365927283E-2</v>
      </c>
      <c r="AF504" s="1">
        <f>(Table2[[#This Row],[Current Week High]]/Table2[[#This Row],[Close Price]])-1</f>
        <v>2.4093237169436454E-2</v>
      </c>
      <c r="AG504" s="1">
        <f>(Table2[[#This Row],[Close Price]]/Table2[[#This Row],[Current Month Low]])-1</f>
        <v>0.10902451747522179</v>
      </c>
      <c r="AH504" s="1">
        <f>(Table2[[#This Row],[Current Month High]]/Table2[[#This Row],[Close Price]])-1</f>
        <v>0.12360196508832444</v>
      </c>
      <c r="AI504">
        <v>53.4179993728441</v>
      </c>
      <c r="AJ504">
        <v>22.066985645932998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-0.13</v>
      </c>
      <c r="AM504" t="s">
        <v>3189</v>
      </c>
      <c r="AN504">
        <v>-5.69</v>
      </c>
      <c r="AO504" t="s">
        <v>3189</v>
      </c>
      <c r="AP504">
        <v>1.8617089790243999E-2</v>
      </c>
      <c r="AQ504">
        <f>(Table2[[#This Row],[Sharpe Ratio]]-AVERAGE(Table2[Sharpe Ratio]))/_xlfn.STDEV.P(Table2[Sharpe Ratio])</f>
        <v>-0.48245163768683996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433</v>
      </c>
      <c r="AT504">
        <f>_xlfn.RANK.AVG(Table2[[#This Row],[6M Return vs Nifty Z-Score]],Table2[6M Return vs Nifty Z-Score])</f>
        <v>485</v>
      </c>
      <c r="AU504">
        <f>_xlfn.RANK.AVG(Table2[[#This Row],[Sharpe Ratio Z-Score]],Table2[Sharpe Ratio Z-Score])</f>
        <v>462</v>
      </c>
      <c r="AV504">
        <f>(Table2[[#This Row],[Rank 1Y]]+Table2[[#This Row],[Rank 6M]]+Table2[[#This Row],[Rank Sharpe]])/3</f>
        <v>460</v>
      </c>
    </row>
    <row r="505" spans="1:48" x14ac:dyDescent="0.3">
      <c r="A505" t="s">
        <v>1130</v>
      </c>
      <c r="B505" t="s">
        <v>1131</v>
      </c>
      <c r="C505" t="s">
        <v>3152</v>
      </c>
      <c r="D505" t="s">
        <v>128</v>
      </c>
      <c r="E505">
        <v>10980.54</v>
      </c>
      <c r="F505">
        <v>345.3</v>
      </c>
      <c r="G505">
        <v>-33.360316681977999</v>
      </c>
      <c r="H505">
        <f>(Table2[[#This Row],[1Y Return vs Nifty]]-AVERAGE(Table2[1Y Return vs Nifty]))/_xlfn.STDEV.P(Table2[1Y Return vs Nifty])</f>
        <v>-0.98943773877336139</v>
      </c>
      <c r="I505">
        <v>-1.4285795540007</v>
      </c>
      <c r="J505">
        <f>(Table2[[#This Row],[1M Return vs Nifty]]-AVERAGE(Table2[1M Return vs Nifty]))/_xlfn.STDEV.P(Table2[1M Return vs Nifty])</f>
        <v>-0.49394129194359498</v>
      </c>
      <c r="K505">
        <v>-17.981670872303599</v>
      </c>
      <c r="L505">
        <f>(Table2[[#This Row],[6M Return vs Nifty]]-AVERAGE(Table2[6M Return vs Nifty]))/_xlfn.STDEV.P(Table2[6M Return vs Nifty])</f>
        <v>-0.77565492275275139</v>
      </c>
      <c r="M505">
        <v>5.2608129351805504</v>
      </c>
      <c r="N505">
        <f>(Table2[[#This Row],[1W Return vs Nifty]]-AVERAGE(Table2[1W Return vs Nifty]))/_xlfn.STDEV.P(Table2[1W Return vs Nifty])</f>
        <v>0.27094771724267225</v>
      </c>
      <c r="O505">
        <v>344.54</v>
      </c>
      <c r="P505">
        <v>351.48524620379101</v>
      </c>
      <c r="Q505">
        <v>363.83324412936997</v>
      </c>
      <c r="R505">
        <v>52.808999654757102</v>
      </c>
      <c r="S505" s="1">
        <f>(Table2[[#This Row],[Close Price]]-Table2[[#This Row],[20D EMA]])/Table2[[#This Row],[20D EMA]]</f>
        <v>2.2058396702849914E-3</v>
      </c>
      <c r="T505" s="1">
        <f>(Table2[[#This Row],[Close Price]]-Table2[[#This Row],[50D EMA]])/Table2[[#This Row],[50D EMA]]</f>
        <v>-1.7597456139609322E-2</v>
      </c>
      <c r="U505" s="1">
        <f>(Table2[[#This Row],[Close Price]]-Table2[[#This Row],[200D EMA]])/Table2[[#This Row],[200D EMA]]</f>
        <v>-5.0938841978881967E-2</v>
      </c>
      <c r="V505">
        <v>0.63402792593651502</v>
      </c>
      <c r="W505">
        <v>342.65</v>
      </c>
      <c r="X505">
        <v>350.45</v>
      </c>
      <c r="Y505">
        <v>337</v>
      </c>
      <c r="Z505">
        <v>357.35</v>
      </c>
      <c r="AA505">
        <v>319.05</v>
      </c>
      <c r="AB505">
        <v>377.45</v>
      </c>
      <c r="AC505" s="1">
        <f>(Table2[[#This Row],[Close Price]]/Table2[[#This Row],[Day Low]])-1</f>
        <v>7.7338391945134255E-3</v>
      </c>
      <c r="AD505" s="1">
        <f>(Table2[[#This Row],[Day High]]/Table2[[#This Row],[Close Price]])-1</f>
        <v>1.491456704315075E-2</v>
      </c>
      <c r="AE505" s="1">
        <f>(Table2[[#This Row],[Close Price]]/Table2[[#This Row],[Current Week Low]])-1</f>
        <v>2.4629080118694358E-2</v>
      </c>
      <c r="AF505" s="1">
        <f>(Table2[[#This Row],[Current Week High]]/Table2[[#This Row],[Close Price]])-1</f>
        <v>3.4897190848537596E-2</v>
      </c>
      <c r="AG505" s="1">
        <f>(Table2[[#This Row],[Close Price]]/Table2[[#This Row],[Current Month Low]])-1</f>
        <v>8.2275505406676164E-2</v>
      </c>
      <c r="AH505" s="1">
        <f>(Table2[[#This Row],[Current Month High]]/Table2[[#This Row],[Close Price]])-1</f>
        <v>9.3107442803359364E-2</v>
      </c>
      <c r="AI505">
        <v>46.539241239501798</v>
      </c>
      <c r="AJ505">
        <v>11.8199481865284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-0.06</v>
      </c>
      <c r="AM505" t="s">
        <v>3189</v>
      </c>
      <c r="AN505">
        <v>-0.69</v>
      </c>
      <c r="AO505" t="s">
        <v>3189</v>
      </c>
      <c r="AP505">
        <v>0.14826048882408499</v>
      </c>
      <c r="AQ505">
        <f>(Table2[[#This Row],[Sharpe Ratio]]-AVERAGE(Table2[Sharpe Ratio]))/_xlfn.STDEV.P(Table2[Sharpe Ratio])</f>
        <v>1.0213809395066102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659</v>
      </c>
      <c r="AT505">
        <f>_xlfn.RANK.AVG(Table2[[#This Row],[6M Return vs Nifty Z-Score]],Table2[6M Return vs Nifty Z-Score])</f>
        <v>606</v>
      </c>
      <c r="AU505">
        <f>_xlfn.RANK.AVG(Table2[[#This Row],[Sharpe Ratio Z-Score]],Table2[Sharpe Ratio Z-Score])</f>
        <v>116</v>
      </c>
      <c r="AV505">
        <f>(Table2[[#This Row],[Rank 1Y]]+Table2[[#This Row],[Rank 6M]]+Table2[[#This Row],[Rank Sharpe]])/3</f>
        <v>460.33333333333331</v>
      </c>
    </row>
    <row r="506" spans="1:48" x14ac:dyDescent="0.3">
      <c r="A506" t="s">
        <v>642</v>
      </c>
      <c r="B506" t="s">
        <v>643</v>
      </c>
      <c r="C506" t="s">
        <v>3156</v>
      </c>
      <c r="D506" t="s">
        <v>169</v>
      </c>
      <c r="E506">
        <v>28322.529206650001</v>
      </c>
      <c r="F506">
        <v>1111.75</v>
      </c>
      <c r="G506">
        <v>-6.5749439359095998</v>
      </c>
      <c r="H506">
        <f>(Table2[[#This Row],[1Y Return vs Nifty]]-AVERAGE(Table2[1Y Return vs Nifty]))/_xlfn.STDEV.P(Table2[1Y Return vs Nifty])</f>
        <v>-0.47080033135387162</v>
      </c>
      <c r="I506">
        <v>1.86386672426054</v>
      </c>
      <c r="J506">
        <f>(Table2[[#This Row],[1M Return vs Nifty]]-AVERAGE(Table2[1M Return vs Nifty]))/_xlfn.STDEV.P(Table2[1M Return vs Nifty])</f>
        <v>-0.16960584270202655</v>
      </c>
      <c r="K506">
        <v>-3.3401260619037298</v>
      </c>
      <c r="L506">
        <f>(Table2[[#This Row],[6M Return vs Nifty]]-AVERAGE(Table2[6M Return vs Nifty]))/_xlfn.STDEV.P(Table2[6M Return vs Nifty])</f>
        <v>-0.29713152427782819</v>
      </c>
      <c r="M506">
        <v>4.8978054641836604</v>
      </c>
      <c r="N506">
        <f>(Table2[[#This Row],[1W Return vs Nifty]]-AVERAGE(Table2[1W Return vs Nifty]))/_xlfn.STDEV.P(Table2[1W Return vs Nifty])</f>
        <v>0.20079248688638063</v>
      </c>
      <c r="O506">
        <v>1092.8800000000001</v>
      </c>
      <c r="P506">
        <v>1092.40236171382</v>
      </c>
      <c r="Q506">
        <v>1074.08157321811</v>
      </c>
      <c r="R506">
        <v>61.003183464608803</v>
      </c>
      <c r="S506" s="1">
        <f>(Table2[[#This Row],[Close Price]]-Table2[[#This Row],[20D EMA]])/Table2[[#This Row],[20D EMA]]</f>
        <v>1.726630554132191E-2</v>
      </c>
      <c r="T506" s="1">
        <f>(Table2[[#This Row],[Close Price]]-Table2[[#This Row],[50D EMA]])/Table2[[#This Row],[50D EMA]]</f>
        <v>1.7711091594333747E-2</v>
      </c>
      <c r="U506" s="1">
        <f>(Table2[[#This Row],[Close Price]]-Table2[[#This Row],[200D EMA]])/Table2[[#This Row],[200D EMA]]</f>
        <v>3.5070359385302341E-2</v>
      </c>
      <c r="V506">
        <v>0.31481854219166799</v>
      </c>
      <c r="W506">
        <v>1100</v>
      </c>
      <c r="X506">
        <v>1117.5</v>
      </c>
      <c r="Y506">
        <v>1076.25</v>
      </c>
      <c r="Z506">
        <v>1120.9000000000001</v>
      </c>
      <c r="AA506">
        <v>1034.8</v>
      </c>
      <c r="AB506">
        <v>1163.8499999999999</v>
      </c>
      <c r="AC506" s="1">
        <f>(Table2[[#This Row],[Close Price]]/Table2[[#This Row],[Day Low]])-1</f>
        <v>1.0681818181818237E-2</v>
      </c>
      <c r="AD506" s="1">
        <f>(Table2[[#This Row],[Day High]]/Table2[[#This Row],[Close Price]])-1</f>
        <v>5.1720260850012245E-3</v>
      </c>
      <c r="AE506" s="1">
        <f>(Table2[[#This Row],[Close Price]]/Table2[[#This Row],[Current Week Low]])-1</f>
        <v>3.2984901277584244E-2</v>
      </c>
      <c r="AF506" s="1">
        <f>(Table2[[#This Row],[Current Week High]]/Table2[[#This Row],[Close Price]])-1</f>
        <v>8.2302675961323235E-3</v>
      </c>
      <c r="AG506" s="1">
        <f>(Table2[[#This Row],[Close Price]]/Table2[[#This Row],[Current Month Low]])-1</f>
        <v>7.4362195593351332E-2</v>
      </c>
      <c r="AH506" s="1">
        <f>(Table2[[#This Row],[Current Month High]]/Table2[[#This Row],[Close Price]])-1</f>
        <v>4.686305374409705E-2</v>
      </c>
      <c r="AI506">
        <v>21.340229368113299</v>
      </c>
      <c r="AJ506">
        <v>19.1586280814576</v>
      </c>
      <c r="AK506" t="str">
        <f>IF(AND(Table2[[#This Row],[20D EMA]]&gt;Table2[[#This Row],[50D EMA]],Table2[[#This Row],[50D EMA]]&gt;Table2[[#This Row],[200D EMA]]),"Uptrend","Downtrend/NoTrend")</f>
        <v>Uptrend</v>
      </c>
      <c r="AL506">
        <v>0.14000000000000001</v>
      </c>
      <c r="AM506" t="s">
        <v>3188</v>
      </c>
      <c r="AN506">
        <v>1.39</v>
      </c>
      <c r="AO506" t="s">
        <v>3188</v>
      </c>
      <c r="AP506">
        <v>6.7140212500649997E-3</v>
      </c>
      <c r="AQ506">
        <f>(Table2[[#This Row],[Sharpe Ratio]]-AVERAGE(Table2[Sharpe Ratio]))/_xlfn.STDEV.P(Table2[Sharpe Ratio])</f>
        <v>-0.62052440014669452</v>
      </c>
      <c r="AR5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-1.3572696115940401</v>
      </c>
      <c r="AS506">
        <f>_xlfn.RANK.AVG(Table2[[#This Row],[1Y Return vs Nifty Z-Score]],Table2[1Y Return vs Nifty Z-Score])</f>
        <v>473</v>
      </c>
      <c r="AT506">
        <f>_xlfn.RANK.AVG(Table2[[#This Row],[6M Return vs Nifty Z-Score]],Table2[6M Return vs Nifty Z-Score])</f>
        <v>403</v>
      </c>
      <c r="AU506">
        <f>_xlfn.RANK.AVG(Table2[[#This Row],[Sharpe Ratio Z-Score]],Table2[Sharpe Ratio Z-Score])</f>
        <v>507</v>
      </c>
      <c r="AV506">
        <f>(Table2[[#This Row],[Rank 1Y]]+Table2[[#This Row],[Rank 6M]]+Table2[[#This Row],[Rank Sharpe]])/3</f>
        <v>461</v>
      </c>
    </row>
    <row r="507" spans="1:48" x14ac:dyDescent="0.3">
      <c r="A507" t="s">
        <v>286</v>
      </c>
      <c r="B507" t="s">
        <v>287</v>
      </c>
      <c r="C507" t="s">
        <v>3142</v>
      </c>
      <c r="D507" t="s">
        <v>34</v>
      </c>
      <c r="E507">
        <v>92839.911392333903</v>
      </c>
      <c r="F507">
        <v>121.69</v>
      </c>
      <c r="G507">
        <v>-9.7491525722239398</v>
      </c>
      <c r="H507">
        <f>(Table2[[#This Row],[1Y Return vs Nifty]]-AVERAGE(Table2[1Y Return vs Nifty]))/_xlfn.STDEV.P(Table2[1Y Return vs Nifty])</f>
        <v>-0.53226161297774843</v>
      </c>
      <c r="I507">
        <v>9.7241481022032001</v>
      </c>
      <c r="J507">
        <f>(Table2[[#This Row],[1M Return vs Nifty]]-AVERAGE(Table2[1M Return vs Nifty]))/_xlfn.STDEV.P(Table2[1M Return vs Nifty])</f>
        <v>0.60470227850033453</v>
      </c>
      <c r="K507">
        <v>-27.772722260006599</v>
      </c>
      <c r="L507">
        <f>(Table2[[#This Row],[6M Return vs Nifty]]-AVERAGE(Table2[6M Return vs Nifty]))/_xlfn.STDEV.P(Table2[6M Return vs Nifty])</f>
        <v>-1.0956517021471175</v>
      </c>
      <c r="M507">
        <v>4.0140828128772101</v>
      </c>
      <c r="N507">
        <f>(Table2[[#This Row],[1W Return vs Nifty]]-AVERAGE(Table2[1W Return vs Nifty]))/_xlfn.STDEV.P(Table2[1W Return vs Nifty])</f>
        <v>3.0003257664131582E-2</v>
      </c>
      <c r="O507">
        <v>118.22</v>
      </c>
      <c r="P507">
        <v>118.54574570046</v>
      </c>
      <c r="Q507">
        <v>124.33975921051299</v>
      </c>
      <c r="R507">
        <v>64.916188654219894</v>
      </c>
      <c r="S507" s="1">
        <f>(Table2[[#This Row],[Close Price]]-Table2[[#This Row],[20D EMA]])/Table2[[#This Row],[20D EMA]]</f>
        <v>2.9352055489764835E-2</v>
      </c>
      <c r="T507" s="1">
        <f>(Table2[[#This Row],[Close Price]]-Table2[[#This Row],[50D EMA]])/Table2[[#This Row],[50D EMA]]</f>
        <v>2.652355241397578E-2</v>
      </c>
      <c r="U507" s="1">
        <f>(Table2[[#This Row],[Close Price]]-Table2[[#This Row],[200D EMA]])/Table2[[#This Row],[200D EMA]]</f>
        <v>-2.1310634887323782E-2</v>
      </c>
      <c r="V507">
        <v>0.90343889356747797</v>
      </c>
      <c r="W507">
        <v>121.05</v>
      </c>
      <c r="X507">
        <v>126.2</v>
      </c>
      <c r="Y507">
        <v>117.09</v>
      </c>
      <c r="Z507">
        <v>126.2</v>
      </c>
      <c r="AA507">
        <v>112</v>
      </c>
      <c r="AB507">
        <v>126.2</v>
      </c>
      <c r="AC507" s="1">
        <f>(Table2[[#This Row],[Close Price]]/Table2[[#This Row],[Day Low]])-1</f>
        <v>5.2870714580752765E-3</v>
      </c>
      <c r="AD507" s="1">
        <f>(Table2[[#This Row],[Day High]]/Table2[[#This Row],[Close Price]])-1</f>
        <v>3.7061385487714649E-2</v>
      </c>
      <c r="AE507" s="1">
        <f>(Table2[[#This Row],[Close Price]]/Table2[[#This Row],[Current Week Low]])-1</f>
        <v>3.9286019301391972E-2</v>
      </c>
      <c r="AF507" s="1">
        <f>(Table2[[#This Row],[Current Week High]]/Table2[[#This Row],[Close Price]])-1</f>
        <v>3.7061385487714649E-2</v>
      </c>
      <c r="AG507" s="1">
        <f>(Table2[[#This Row],[Close Price]]/Table2[[#This Row],[Current Month Low]])-1</f>
        <v>8.6517857142857091E-2</v>
      </c>
      <c r="AH507" s="1">
        <f>(Table2[[#This Row],[Current Month High]]/Table2[[#This Row],[Close Price]])-1</f>
        <v>3.7061385487714649E-2</v>
      </c>
      <c r="AI507">
        <v>41.753636288930799</v>
      </c>
      <c r="AJ507">
        <v>14.0701162354705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-0.01</v>
      </c>
      <c r="AM507" t="s">
        <v>3189</v>
      </c>
      <c r="AN507">
        <v>2.0699999999999998</v>
      </c>
      <c r="AO507" t="s">
        <v>3188</v>
      </c>
      <c r="AP507">
        <v>0.110138196600543</v>
      </c>
      <c r="AQ507">
        <f>(Table2[[#This Row],[Sharpe Ratio]]-AVERAGE(Table2[Sharpe Ratio]))/_xlfn.STDEV.P(Table2[Sharpe Ratio])</f>
        <v>0.57917142178109793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496</v>
      </c>
      <c r="AT507">
        <f>_xlfn.RANK.AVG(Table2[[#This Row],[6M Return vs Nifty Z-Score]],Table2[6M Return vs Nifty Z-Score])</f>
        <v>688</v>
      </c>
      <c r="AU507">
        <f>_xlfn.RANK.AVG(Table2[[#This Row],[Sharpe Ratio Z-Score]],Table2[Sharpe Ratio Z-Score])</f>
        <v>203</v>
      </c>
      <c r="AV507">
        <f>(Table2[[#This Row],[Rank 1Y]]+Table2[[#This Row],[Rank 6M]]+Table2[[#This Row],[Rank Sharpe]])/3</f>
        <v>462.33333333333331</v>
      </c>
    </row>
    <row r="508" spans="1:48" x14ac:dyDescent="0.3">
      <c r="A508" t="s">
        <v>768</v>
      </c>
      <c r="B508" t="s">
        <v>769</v>
      </c>
      <c r="C508" t="s">
        <v>3156</v>
      </c>
      <c r="D508" t="s">
        <v>169</v>
      </c>
      <c r="E508">
        <v>21480.115612900001</v>
      </c>
      <c r="F508">
        <v>7295.8</v>
      </c>
      <c r="G508">
        <v>-11.220297285165801</v>
      </c>
      <c r="H508">
        <f>(Table2[[#This Row],[1Y Return vs Nifty]]-AVERAGE(Table2[1Y Return vs Nifty]))/_xlfn.STDEV.P(Table2[1Y Return vs Nifty])</f>
        <v>-0.56074696157051906</v>
      </c>
      <c r="I508">
        <v>-4.3051468522012897</v>
      </c>
      <c r="J508">
        <f>(Table2[[#This Row],[1M Return vs Nifty]]-AVERAGE(Table2[1M Return vs Nifty]))/_xlfn.STDEV.P(Table2[1M Return vs Nifty])</f>
        <v>-0.77730893657171052</v>
      </c>
      <c r="K508">
        <v>18.086660623216702</v>
      </c>
      <c r="L508">
        <f>(Table2[[#This Row],[6M Return vs Nifty]]-AVERAGE(Table2[6M Return vs Nifty]))/_xlfn.STDEV.P(Table2[6M Return vs Nifty])</f>
        <v>0.40315105626505388</v>
      </c>
      <c r="M508">
        <v>-1.51979836437913</v>
      </c>
      <c r="N508">
        <f>(Table2[[#This Row],[1W Return vs Nifty]]-AVERAGE(Table2[1W Return vs Nifty]))/_xlfn.STDEV.P(Table2[1W Return vs Nifty])</f>
        <v>-1.0394808157314013</v>
      </c>
      <c r="O508">
        <v>7444.92</v>
      </c>
      <c r="P508">
        <v>7556.2487955711604</v>
      </c>
      <c r="Q508">
        <v>7185.7769660701997</v>
      </c>
      <c r="R508">
        <v>42.842838419148201</v>
      </c>
      <c r="S508" s="1">
        <f>(Table2[[#This Row],[Close Price]]-Table2[[#This Row],[20D EMA]])/Table2[[#This Row],[20D EMA]]</f>
        <v>-2.0029765262756336E-2</v>
      </c>
      <c r="T508" s="1">
        <f>(Table2[[#This Row],[Close Price]]-Table2[[#This Row],[50D EMA]])/Table2[[#This Row],[50D EMA]]</f>
        <v>-3.4468001599393262E-2</v>
      </c>
      <c r="U508" s="1">
        <f>(Table2[[#This Row],[Close Price]]-Table2[[#This Row],[200D EMA]])/Table2[[#This Row],[200D EMA]]</f>
        <v>1.5311223052052299E-2</v>
      </c>
      <c r="V508">
        <v>0.46341480012717501</v>
      </c>
      <c r="W508">
        <v>7234.4</v>
      </c>
      <c r="X508">
        <v>7318.05</v>
      </c>
      <c r="Y508">
        <v>7200.6</v>
      </c>
      <c r="Z508">
        <v>7536.9</v>
      </c>
      <c r="AA508">
        <v>7148</v>
      </c>
      <c r="AB508">
        <v>8097</v>
      </c>
      <c r="AC508" s="1">
        <f>(Table2[[#This Row],[Close Price]]/Table2[[#This Row],[Day Low]])-1</f>
        <v>8.4872276899259358E-3</v>
      </c>
      <c r="AD508" s="1">
        <f>(Table2[[#This Row],[Day High]]/Table2[[#This Row],[Close Price]])-1</f>
        <v>3.0496998272979692E-3</v>
      </c>
      <c r="AE508" s="1">
        <f>(Table2[[#This Row],[Close Price]]/Table2[[#This Row],[Current Week Low]])-1</f>
        <v>1.3221120462183711E-2</v>
      </c>
      <c r="AF508" s="1">
        <f>(Table2[[#This Row],[Current Week High]]/Table2[[#This Row],[Close Price]])-1</f>
        <v>3.304641026343913E-2</v>
      </c>
      <c r="AG508" s="1">
        <f>(Table2[[#This Row],[Close Price]]/Table2[[#This Row],[Current Month Low]])-1</f>
        <v>2.0677112479015047E-2</v>
      </c>
      <c r="AH508" s="1">
        <f>(Table2[[#This Row],[Current Month High]]/Table2[[#This Row],[Close Price]])-1</f>
        <v>0.10981660681487981</v>
      </c>
      <c r="AI508">
        <v>12.119301515940601</v>
      </c>
      <c r="AJ508">
        <v>40.985729054948401</v>
      </c>
      <c r="AK508" t="str">
        <f>IF(AND(Table2[[#This Row],[20D EMA]]&gt;Table2[[#This Row],[50D EMA]],Table2[[#This Row],[50D EMA]]&gt;Table2[[#This Row],[200D EMA]]),"Uptrend","Downtrend/NoTrend")</f>
        <v>Downtrend/NoTrend</v>
      </c>
      <c r="AL508">
        <v>-0.01</v>
      </c>
      <c r="AM508" t="s">
        <v>3189</v>
      </c>
      <c r="AN508">
        <v>-2.66</v>
      </c>
      <c r="AO508" t="s">
        <v>3189</v>
      </c>
      <c r="AP508">
        <v>-8.8561350145767007E-2</v>
      </c>
      <c r="AQ508">
        <f>(Table2[[#This Row],[Sharpe Ratio]]-AVERAGE(Table2[Sharpe Ratio]))/_xlfn.STDEV.P(Table2[Sharpe Ratio])</f>
        <v>-1.7256960353940631</v>
      </c>
      <c r="AR5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8">
        <f>_xlfn.RANK.AVG(Table2[[#This Row],[1Y Return vs Nifty Z-Score]],Table2[1Y Return vs Nifty Z-Score])</f>
        <v>509</v>
      </c>
      <c r="AT508">
        <f>_xlfn.RANK.AVG(Table2[[#This Row],[6M Return vs Nifty Z-Score]],Table2[6M Return vs Nifty Z-Score])</f>
        <v>183</v>
      </c>
      <c r="AU508">
        <f>_xlfn.RANK.AVG(Table2[[#This Row],[Sharpe Ratio Z-Score]],Table2[Sharpe Ratio Z-Score])</f>
        <v>702</v>
      </c>
      <c r="AV508">
        <f>(Table2[[#This Row],[Rank 1Y]]+Table2[[#This Row],[Rank 6M]]+Table2[[#This Row],[Rank Sharpe]])/3</f>
        <v>464.66666666666669</v>
      </c>
    </row>
    <row r="509" spans="1:48" x14ac:dyDescent="0.3">
      <c r="A509" t="s">
        <v>140</v>
      </c>
      <c r="B509" t="s">
        <v>141</v>
      </c>
      <c r="C509" t="s">
        <v>3140</v>
      </c>
      <c r="D509" t="s">
        <v>18</v>
      </c>
      <c r="E509">
        <v>195762.727703529</v>
      </c>
      <c r="F509">
        <v>138.63</v>
      </c>
      <c r="G509">
        <v>6.8245108965703896</v>
      </c>
      <c r="H509">
        <f>(Table2[[#This Row],[1Y Return vs Nifty]]-AVERAGE(Table2[1Y Return vs Nifty]))/_xlfn.STDEV.P(Table2[1Y Return vs Nifty])</f>
        <v>-0.21135057192605011</v>
      </c>
      <c r="I509">
        <v>-2.3731057721512401</v>
      </c>
      <c r="J509">
        <f>(Table2[[#This Row],[1M Return vs Nifty]]-AVERAGE(Table2[1M Return vs Nifty]))/_xlfn.STDEV.P(Table2[1M Return vs Nifty])</f>
        <v>-0.58698558466507755</v>
      </c>
      <c r="K509">
        <v>-22.822841969576601</v>
      </c>
      <c r="L509">
        <f>(Table2[[#This Row],[6M Return vs Nifty]]-AVERAGE(Table2[6M Return vs Nifty]))/_xlfn.STDEV.P(Table2[6M Return vs Nifty])</f>
        <v>-0.93387686422576888</v>
      </c>
      <c r="M509">
        <v>3.66538930510937</v>
      </c>
      <c r="N509">
        <f>(Table2[[#This Row],[1W Return vs Nifty]]-AVERAGE(Table2[1W Return vs Nifty]))/_xlfn.STDEV.P(Table2[1W Return vs Nifty])</f>
        <v>-3.7385640129120053E-2</v>
      </c>
      <c r="O509">
        <v>139.97</v>
      </c>
      <c r="P509">
        <v>149.724455030868</v>
      </c>
      <c r="Q509">
        <v>154.72107025534399</v>
      </c>
      <c r="R509">
        <v>52.724376808975599</v>
      </c>
      <c r="S509" s="1">
        <f>(Table2[[#This Row],[Close Price]]-Table2[[#This Row],[20D EMA]])/Table2[[#This Row],[20D EMA]]</f>
        <v>-9.5734800314353323E-3</v>
      </c>
      <c r="T509" s="1">
        <f>(Table2[[#This Row],[Close Price]]-Table2[[#This Row],[50D EMA]])/Table2[[#This Row],[50D EMA]]</f>
        <v>-7.4099151194644275E-2</v>
      </c>
      <c r="U509" s="1">
        <f>(Table2[[#This Row],[Close Price]]-Table2[[#This Row],[200D EMA]])/Table2[[#This Row],[200D EMA]]</f>
        <v>-0.10400051026526697</v>
      </c>
      <c r="V509">
        <v>0.82410308008833799</v>
      </c>
      <c r="W509">
        <v>136.87</v>
      </c>
      <c r="X509">
        <v>139.26</v>
      </c>
      <c r="Y509">
        <v>135.18</v>
      </c>
      <c r="Z509">
        <v>141.1</v>
      </c>
      <c r="AA509">
        <v>129.5</v>
      </c>
      <c r="AB509">
        <v>145.74</v>
      </c>
      <c r="AC509" s="1">
        <f>(Table2[[#This Row],[Close Price]]/Table2[[#This Row],[Day Low]])-1</f>
        <v>1.2858917220720301E-2</v>
      </c>
      <c r="AD509" s="1">
        <f>(Table2[[#This Row],[Day High]]/Table2[[#This Row],[Close Price]])-1</f>
        <v>4.5444708937458778E-3</v>
      </c>
      <c r="AE509" s="1">
        <f>(Table2[[#This Row],[Close Price]]/Table2[[#This Row],[Current Week Low]])-1</f>
        <v>2.552152685308462E-2</v>
      </c>
      <c r="AF509" s="1">
        <f>(Table2[[#This Row],[Current Week High]]/Table2[[#This Row],[Close Price]])-1</f>
        <v>1.7817211281829337E-2</v>
      </c>
      <c r="AG509" s="1">
        <f>(Table2[[#This Row],[Close Price]]/Table2[[#This Row],[Current Month Low]])-1</f>
        <v>7.0501930501930543E-2</v>
      </c>
      <c r="AH509" s="1">
        <f>(Table2[[#This Row],[Current Month High]]/Table2[[#This Row],[Close Price]])-1</f>
        <v>5.1287600086561413E-2</v>
      </c>
      <c r="AI509">
        <v>41.9606145855875</v>
      </c>
      <c r="AJ509">
        <v>29.439775910364101</v>
      </c>
      <c r="AK509" t="str">
        <f>IF(AND(Table2[[#This Row],[20D EMA]]&gt;Table2[[#This Row],[50D EMA]],Table2[[#This Row],[50D EMA]]&gt;Table2[[#This Row],[200D EMA]]),"Uptrend","Downtrend/NoTrend")</f>
        <v>Downtrend/NoTrend</v>
      </c>
      <c r="AL509">
        <v>-0.11</v>
      </c>
      <c r="AM509" t="s">
        <v>3189</v>
      </c>
      <c r="AN509">
        <v>-0.56999999999999995</v>
      </c>
      <c r="AO509" t="s">
        <v>3189</v>
      </c>
      <c r="AP509">
        <v>5.6628526731912002E-2</v>
      </c>
      <c r="AQ509">
        <f>(Table2[[#This Row],[Sharpe Ratio]]-AVERAGE(Table2[Sharpe Ratio]))/_xlfn.STDEV.P(Table2[Sharpe Ratio])</f>
        <v>-4.1528014850527074E-2</v>
      </c>
      <c r="AR5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9">
        <f>_xlfn.RANK.AVG(Table2[[#This Row],[1Y Return vs Nifty Z-Score]],Table2[1Y Return vs Nifty Z-Score])</f>
        <v>376</v>
      </c>
      <c r="AT509">
        <f>_xlfn.RANK.AVG(Table2[[#This Row],[6M Return vs Nifty Z-Score]],Table2[6M Return vs Nifty Z-Score])</f>
        <v>652</v>
      </c>
      <c r="AU509">
        <f>_xlfn.RANK.AVG(Table2[[#This Row],[Sharpe Ratio Z-Score]],Table2[Sharpe Ratio Z-Score])</f>
        <v>367</v>
      </c>
      <c r="AV509">
        <f>(Table2[[#This Row],[Rank 1Y]]+Table2[[#This Row],[Rank 6M]]+Table2[[#This Row],[Rank Sharpe]])/3</f>
        <v>465</v>
      </c>
    </row>
    <row r="510" spans="1:48" x14ac:dyDescent="0.3">
      <c r="A510" t="s">
        <v>1259</v>
      </c>
      <c r="B510" t="s">
        <v>1260</v>
      </c>
      <c r="C510" t="s">
        <v>3140</v>
      </c>
      <c r="D510" t="s">
        <v>18</v>
      </c>
      <c r="E510">
        <v>9333.0219949999992</v>
      </c>
      <c r="F510">
        <v>626.75</v>
      </c>
      <c r="G510">
        <v>-20.8418489588006</v>
      </c>
      <c r="H510">
        <f>(Table2[[#This Row],[1Y Return vs Nifty]]-AVERAGE(Table2[1Y Return vs Nifty]))/_xlfn.STDEV.P(Table2[1Y Return vs Nifty])</f>
        <v>-0.74704627734535967</v>
      </c>
      <c r="I510">
        <v>-9.1937728141284492</v>
      </c>
      <c r="J510">
        <f>(Table2[[#This Row],[1M Return vs Nifty]]-AVERAGE(Table2[1M Return vs Nifty]))/_xlfn.STDEV.P(Table2[1M Return vs Nifty])</f>
        <v>-1.2588823818256085</v>
      </c>
      <c r="K510">
        <v>-40.109182947721003</v>
      </c>
      <c r="L510">
        <f>(Table2[[#This Row],[6M Return vs Nifty]]-AVERAGE(Table2[6M Return vs Nifty]))/_xlfn.STDEV.P(Table2[6M Return vs Nifty])</f>
        <v>-1.4988390139971821</v>
      </c>
      <c r="M510">
        <v>8.5945416572036493</v>
      </c>
      <c r="N510">
        <f>(Table2[[#This Row],[1W Return vs Nifty]]-AVERAGE(Table2[1W Return vs Nifty]))/_xlfn.STDEV.P(Table2[1W Return vs Nifty])</f>
        <v>0.91522786331415573</v>
      </c>
      <c r="O510">
        <v>637.25</v>
      </c>
      <c r="P510">
        <v>732.97320461159995</v>
      </c>
      <c r="Q510">
        <v>821.79700802110199</v>
      </c>
      <c r="R510">
        <v>54.947914437877699</v>
      </c>
      <c r="S510" s="1">
        <f>(Table2[[#This Row],[Close Price]]-Table2[[#This Row],[20D EMA]])/Table2[[#This Row],[20D EMA]]</f>
        <v>-1.6477049823460179E-2</v>
      </c>
      <c r="T510" s="1">
        <f>(Table2[[#This Row],[Close Price]]-Table2[[#This Row],[50D EMA]])/Table2[[#This Row],[50D EMA]]</f>
        <v>-0.14492099294119118</v>
      </c>
      <c r="U510" s="1">
        <f>(Table2[[#This Row],[Close Price]]-Table2[[#This Row],[200D EMA]])/Table2[[#This Row],[200D EMA]]</f>
        <v>-0.23734207610560393</v>
      </c>
      <c r="V510">
        <v>1.3320390223087299</v>
      </c>
      <c r="W510">
        <v>621.25</v>
      </c>
      <c r="X510">
        <v>631.75</v>
      </c>
      <c r="Y510">
        <v>588.75</v>
      </c>
      <c r="Z510">
        <v>633.79999999999995</v>
      </c>
      <c r="AA510">
        <v>565.20000000000005</v>
      </c>
      <c r="AB510">
        <v>676.9</v>
      </c>
      <c r="AC510" s="1">
        <f>(Table2[[#This Row],[Close Price]]/Table2[[#This Row],[Day Low]])-1</f>
        <v>8.8531187122735666E-3</v>
      </c>
      <c r="AD510" s="1">
        <f>(Table2[[#This Row],[Day High]]/Table2[[#This Row],[Close Price]])-1</f>
        <v>7.9776625448744198E-3</v>
      </c>
      <c r="AE510" s="1">
        <f>(Table2[[#This Row],[Close Price]]/Table2[[#This Row],[Current Week Low]])-1</f>
        <v>6.4543524416135867E-2</v>
      </c>
      <c r="AF510" s="1">
        <f>(Table2[[#This Row],[Current Week High]]/Table2[[#This Row],[Close Price]])-1</f>
        <v>1.1248504188272834E-2</v>
      </c>
      <c r="AG510" s="1">
        <f>(Table2[[#This Row],[Close Price]]/Table2[[#This Row],[Current Month Low]])-1</f>
        <v>0.10889950460014153</v>
      </c>
      <c r="AH510" s="1">
        <f>(Table2[[#This Row],[Current Month High]]/Table2[[#This Row],[Close Price]])-1</f>
        <v>8.0015955325089649E-2</v>
      </c>
      <c r="AI510">
        <v>103.43039489429501</v>
      </c>
      <c r="AJ510">
        <v>10.8899504600141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-0.21</v>
      </c>
      <c r="AM510" t="s">
        <v>3189</v>
      </c>
      <c r="AN510">
        <v>-0.7</v>
      </c>
      <c r="AO510" t="s">
        <v>3189</v>
      </c>
      <c r="AP510">
        <v>0.15884067905510499</v>
      </c>
      <c r="AQ510">
        <f>(Table2[[#This Row],[Sharpe Ratio]]-AVERAGE(Table2[Sharpe Ratio]))/_xlfn.STDEV.P(Table2[Sharpe Ratio])</f>
        <v>1.1441086283892392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580</v>
      </c>
      <c r="AT510">
        <f>_xlfn.RANK.AVG(Table2[[#This Row],[6M Return vs Nifty Z-Score]],Table2[6M Return vs Nifty Z-Score])</f>
        <v>727</v>
      </c>
      <c r="AU510">
        <f>_xlfn.RANK.AVG(Table2[[#This Row],[Sharpe Ratio Z-Score]],Table2[Sharpe Ratio Z-Score])</f>
        <v>93</v>
      </c>
      <c r="AV510">
        <f>(Table2[[#This Row],[Rank 1Y]]+Table2[[#This Row],[Rank 6M]]+Table2[[#This Row],[Rank Sharpe]])/3</f>
        <v>466.66666666666669</v>
      </c>
    </row>
    <row r="511" spans="1:48" x14ac:dyDescent="0.3">
      <c r="A511" t="s">
        <v>956</v>
      </c>
      <c r="B511" t="s">
        <v>957</v>
      </c>
      <c r="C511" t="s">
        <v>3142</v>
      </c>
      <c r="D511" t="s">
        <v>958</v>
      </c>
      <c r="E511">
        <v>15667.509429075</v>
      </c>
      <c r="F511">
        <v>176.19</v>
      </c>
      <c r="G511">
        <v>1.5940300522389901</v>
      </c>
      <c r="H511">
        <f>(Table2[[#This Row],[1Y Return vs Nifty]]-AVERAGE(Table2[1Y Return vs Nifty]))/_xlfn.STDEV.P(Table2[1Y Return vs Nifty])</f>
        <v>-0.31262685620174752</v>
      </c>
      <c r="I511">
        <v>-2.62905238438838</v>
      </c>
      <c r="J511">
        <f>(Table2[[#This Row],[1M Return vs Nifty]]-AVERAGE(Table2[1M Return vs Nifty]))/_xlfn.STDEV.P(Table2[1M Return vs Nifty])</f>
        <v>-0.61219861851467772</v>
      </c>
      <c r="K511">
        <v>6.0836717492098797</v>
      </c>
      <c r="L511">
        <f>(Table2[[#This Row],[6M Return vs Nifty]]-AVERAGE(Table2[6M Return vs Nifty]))/_xlfn.STDEV.P(Table2[6M Return vs Nifty])</f>
        <v>1.0862462252304183E-2</v>
      </c>
      <c r="M511">
        <v>7.6028316492593104</v>
      </c>
      <c r="N511">
        <f>(Table2[[#This Row],[1W Return vs Nifty]]-AVERAGE(Table2[1W Return vs Nifty]))/_xlfn.STDEV.P(Table2[1W Return vs Nifty])</f>
        <v>0.72356887661916591</v>
      </c>
      <c r="O511">
        <v>171.77</v>
      </c>
      <c r="P511">
        <v>181.02180286167001</v>
      </c>
      <c r="Q511">
        <v>175.53485325357201</v>
      </c>
      <c r="R511">
        <v>69.727463901869498</v>
      </c>
      <c r="S511" s="1">
        <f>(Table2[[#This Row],[Close Price]]-Table2[[#This Row],[20D EMA]])/Table2[[#This Row],[20D EMA]]</f>
        <v>2.5732083600162936E-2</v>
      </c>
      <c r="T511" s="1">
        <f>(Table2[[#This Row],[Close Price]]-Table2[[#This Row],[50D EMA]])/Table2[[#This Row],[50D EMA]]</f>
        <v>-2.6691828195757689E-2</v>
      </c>
      <c r="U511" s="1">
        <f>(Table2[[#This Row],[Close Price]]-Table2[[#This Row],[200D EMA]])/Table2[[#This Row],[200D EMA]]</f>
        <v>3.732288683897916E-3</v>
      </c>
      <c r="V511">
        <v>0.30645846328107901</v>
      </c>
      <c r="W511">
        <v>173.29</v>
      </c>
      <c r="X511">
        <v>177.91</v>
      </c>
      <c r="Y511">
        <v>165.2</v>
      </c>
      <c r="Z511">
        <v>177.91</v>
      </c>
      <c r="AA511">
        <v>159.11000000000001</v>
      </c>
      <c r="AB511">
        <v>180</v>
      </c>
      <c r="AC511" s="1">
        <f>(Table2[[#This Row],[Close Price]]/Table2[[#This Row],[Day Low]])-1</f>
        <v>1.6734952969011507E-2</v>
      </c>
      <c r="AD511" s="1">
        <f>(Table2[[#This Row],[Day High]]/Table2[[#This Row],[Close Price]])-1</f>
        <v>9.762188546455608E-3</v>
      </c>
      <c r="AE511" s="1">
        <f>(Table2[[#This Row],[Close Price]]/Table2[[#This Row],[Current Week Low]])-1</f>
        <v>6.6525423728813537E-2</v>
      </c>
      <c r="AF511" s="1">
        <f>(Table2[[#This Row],[Current Week High]]/Table2[[#This Row],[Close Price]])-1</f>
        <v>9.762188546455608E-3</v>
      </c>
      <c r="AG511" s="1">
        <f>(Table2[[#This Row],[Close Price]]/Table2[[#This Row],[Current Month Low]])-1</f>
        <v>0.10734711834579835</v>
      </c>
      <c r="AH511" s="1">
        <f>(Table2[[#This Row],[Current Month High]]/Table2[[#This Row],[Close Price]])-1</f>
        <v>2.1624382768602013E-2</v>
      </c>
      <c r="AI511">
        <v>38.713888415914603</v>
      </c>
      <c r="AJ511">
        <v>35.322580645161203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-7.0000000000000007E-2</v>
      </c>
      <c r="AM511" t="s">
        <v>3189</v>
      </c>
      <c r="AN511">
        <v>4.0199999999999996</v>
      </c>
      <c r="AO511" t="s">
        <v>3188</v>
      </c>
      <c r="AP511">
        <v>-6.8521605125092006E-2</v>
      </c>
      <c r="AQ511">
        <f>(Table2[[#This Row],[Sharpe Ratio]]-AVERAGE(Table2[Sharpe Ratio]))/_xlfn.STDEV.P(Table2[Sharpe Ratio])</f>
        <v>-1.4932397620679161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420</v>
      </c>
      <c r="AT511">
        <f>_xlfn.RANK.AVG(Table2[[#This Row],[6M Return vs Nifty Z-Score]],Table2[6M Return vs Nifty Z-Score])</f>
        <v>293</v>
      </c>
      <c r="AU511">
        <f>_xlfn.RANK.AVG(Table2[[#This Row],[Sharpe Ratio Z-Score]],Table2[Sharpe Ratio Z-Score])</f>
        <v>688</v>
      </c>
      <c r="AV511">
        <f>(Table2[[#This Row],[Rank 1Y]]+Table2[[#This Row],[Rank 6M]]+Table2[[#This Row],[Rank Sharpe]])/3</f>
        <v>467</v>
      </c>
    </row>
    <row r="512" spans="1:48" x14ac:dyDescent="0.3">
      <c r="A512" t="s">
        <v>1423</v>
      </c>
      <c r="B512" t="s">
        <v>1424</v>
      </c>
      <c r="C512" t="s">
        <v>3155</v>
      </c>
      <c r="D512" t="s">
        <v>139</v>
      </c>
      <c r="E512">
        <v>7546.3851622599996</v>
      </c>
      <c r="F512">
        <v>515.15</v>
      </c>
      <c r="G512">
        <v>-17.815309142549999</v>
      </c>
      <c r="H512">
        <f>(Table2[[#This Row],[1Y Return vs Nifty]]-AVERAGE(Table2[1Y Return vs Nifty]))/_xlfn.STDEV.P(Table2[1Y Return vs Nifty])</f>
        <v>-0.68844426427527938</v>
      </c>
      <c r="I512">
        <v>-3.2897397402840398</v>
      </c>
      <c r="J512">
        <f>(Table2[[#This Row],[1M Return vs Nifty]]-AVERAGE(Table2[1M Return vs Nifty]))/_xlfn.STDEV.P(Table2[1M Return vs Nifty])</f>
        <v>-0.67728224092561262</v>
      </c>
      <c r="K512">
        <v>-4.8633445595297198E-2</v>
      </c>
      <c r="L512">
        <f>(Table2[[#This Row],[6M Return vs Nifty]]-AVERAGE(Table2[6M Return vs Nifty]))/_xlfn.STDEV.P(Table2[6M Return vs Nifty])</f>
        <v>-0.18955706726477672</v>
      </c>
      <c r="M512">
        <v>1.05868562236922</v>
      </c>
      <c r="N512">
        <f>(Table2[[#This Row],[1W Return vs Nifty]]-AVERAGE(Table2[1W Return vs Nifty]))/_xlfn.STDEV.P(Table2[1W Return vs Nifty])</f>
        <v>-0.54116011295476507</v>
      </c>
      <c r="O512">
        <v>524.9</v>
      </c>
      <c r="P512">
        <v>543.30544203252305</v>
      </c>
      <c r="Q512">
        <v>523.01255571319598</v>
      </c>
      <c r="R512">
        <v>45.740592933454302</v>
      </c>
      <c r="S512" s="1">
        <f>(Table2[[#This Row],[Close Price]]-Table2[[#This Row],[20D EMA]])/Table2[[#This Row],[20D EMA]]</f>
        <v>-1.8574966660316251E-2</v>
      </c>
      <c r="T512" s="1">
        <f>(Table2[[#This Row],[Close Price]]-Table2[[#This Row],[50D EMA]])/Table2[[#This Row],[50D EMA]]</f>
        <v>-5.1822492201058508E-2</v>
      </c>
      <c r="U512" s="1">
        <f>(Table2[[#This Row],[Close Price]]-Table2[[#This Row],[200D EMA]])/Table2[[#This Row],[200D EMA]]</f>
        <v>-1.5033206425559669E-2</v>
      </c>
      <c r="V512">
        <v>0.57523503949449695</v>
      </c>
      <c r="W512">
        <v>508</v>
      </c>
      <c r="X512">
        <v>519</v>
      </c>
      <c r="Y512">
        <v>504</v>
      </c>
      <c r="Z512">
        <v>537.45000000000005</v>
      </c>
      <c r="AA512">
        <v>486</v>
      </c>
      <c r="AB512">
        <v>570</v>
      </c>
      <c r="AC512" s="1">
        <f>(Table2[[#This Row],[Close Price]]/Table2[[#This Row],[Day Low]])-1</f>
        <v>1.4074803149606296E-2</v>
      </c>
      <c r="AD512" s="1">
        <f>(Table2[[#This Row],[Day High]]/Table2[[#This Row],[Close Price]])-1</f>
        <v>7.4735513927981501E-3</v>
      </c>
      <c r="AE512" s="1">
        <f>(Table2[[#This Row],[Close Price]]/Table2[[#This Row],[Current Week Low]])-1</f>
        <v>2.2123015873015905E-2</v>
      </c>
      <c r="AF512" s="1">
        <f>(Table2[[#This Row],[Current Week High]]/Table2[[#This Row],[Close Price]])-1</f>
        <v>4.328836261283131E-2</v>
      </c>
      <c r="AG512" s="1">
        <f>(Table2[[#This Row],[Close Price]]/Table2[[#This Row],[Current Month Low]])-1</f>
        <v>5.9979423868312676E-2</v>
      </c>
      <c r="AH512" s="1">
        <f>(Table2[[#This Row],[Current Month High]]/Table2[[#This Row],[Close Price]])-1</f>
        <v>0.10647384257012527</v>
      </c>
      <c r="AI512">
        <v>35.688634378336403</v>
      </c>
      <c r="AJ512">
        <v>35.547954216550401</v>
      </c>
      <c r="AK512" t="str">
        <f>IF(AND(Table2[[#This Row],[20D EMA]]&gt;Table2[[#This Row],[50D EMA]],Table2[[#This Row],[50D EMA]]&gt;Table2[[#This Row],[200D EMA]]),"Uptrend","Downtrend/NoTrend")</f>
        <v>Downtrend/NoTrend</v>
      </c>
      <c r="AL512">
        <v>-0.1</v>
      </c>
      <c r="AM512" t="s">
        <v>3189</v>
      </c>
      <c r="AN512">
        <v>-3.33</v>
      </c>
      <c r="AO512" t="s">
        <v>3189</v>
      </c>
      <c r="AP512">
        <v>9.6299392515009994E-3</v>
      </c>
      <c r="AQ512">
        <f>(Table2[[#This Row],[Sharpe Ratio]]-AVERAGE(Table2[Sharpe Ratio]))/_xlfn.STDEV.P(Table2[Sharpe Ratio])</f>
        <v>-0.58670044523912812</v>
      </c>
      <c r="AR5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2">
        <f>_xlfn.RANK.AVG(Table2[[#This Row],[1Y Return vs Nifty Z-Score]],Table2[1Y Return vs Nifty Z-Score])</f>
        <v>554</v>
      </c>
      <c r="AT512">
        <f>_xlfn.RANK.AVG(Table2[[#This Row],[6M Return vs Nifty Z-Score]],Table2[6M Return vs Nifty Z-Score])</f>
        <v>353</v>
      </c>
      <c r="AU512">
        <f>_xlfn.RANK.AVG(Table2[[#This Row],[Sharpe Ratio Z-Score]],Table2[Sharpe Ratio Z-Score])</f>
        <v>497</v>
      </c>
      <c r="AV512">
        <f>(Table2[[#This Row],[Rank 1Y]]+Table2[[#This Row],[Rank 6M]]+Table2[[#This Row],[Rank Sharpe]])/3</f>
        <v>468</v>
      </c>
    </row>
    <row r="513" spans="1:48" x14ac:dyDescent="0.3">
      <c r="A513" t="s">
        <v>1840</v>
      </c>
      <c r="B513" t="s">
        <v>1841</v>
      </c>
      <c r="C513" t="s">
        <v>3146</v>
      </c>
      <c r="D513" t="s">
        <v>493</v>
      </c>
      <c r="E513">
        <v>4230.7667797499998</v>
      </c>
      <c r="F513">
        <v>384.55</v>
      </c>
      <c r="G513">
        <v>-3.1988072995688102</v>
      </c>
      <c r="H513">
        <f>(Table2[[#This Row],[1Y Return vs Nifty]]-AVERAGE(Table2[1Y Return vs Nifty]))/_xlfn.STDEV.P(Table2[1Y Return vs Nifty])</f>
        <v>-0.40542917640428233</v>
      </c>
      <c r="I513">
        <v>-9.3751026228136602</v>
      </c>
      <c r="J513">
        <f>(Table2[[#This Row],[1M Return vs Nifty]]-AVERAGE(Table2[1M Return vs Nifty]))/_xlfn.STDEV.P(Table2[1M Return vs Nifty])</f>
        <v>-1.2767449921737613</v>
      </c>
      <c r="K513">
        <v>-1.51038353285042</v>
      </c>
      <c r="L513">
        <f>(Table2[[#This Row],[6M Return vs Nifty]]-AVERAGE(Table2[6M Return vs Nifty]))/_xlfn.STDEV.P(Table2[6M Return vs Nifty])</f>
        <v>-0.23733082533007979</v>
      </c>
      <c r="M513">
        <v>0.81957569882866699</v>
      </c>
      <c r="N513">
        <f>(Table2[[#This Row],[1W Return vs Nifty]]-AVERAGE(Table2[1W Return vs Nifty]))/_xlfn.STDEV.P(Table2[1W Return vs Nifty])</f>
        <v>-0.5873707645438242</v>
      </c>
      <c r="O513">
        <v>406.53</v>
      </c>
      <c r="P513">
        <v>440.344278757003</v>
      </c>
      <c r="Q513">
        <v>415.78125187030503</v>
      </c>
      <c r="R513">
        <v>34.712135566531302</v>
      </c>
      <c r="S513" s="1">
        <f>(Table2[[#This Row],[Close Price]]-Table2[[#This Row],[20D EMA]])/Table2[[#This Row],[20D EMA]]</f>
        <v>-5.4067350503037813E-2</v>
      </c>
      <c r="T513" s="1">
        <f>(Table2[[#This Row],[Close Price]]-Table2[[#This Row],[50D EMA]])/Table2[[#This Row],[50D EMA]]</f>
        <v>-0.12670603763604743</v>
      </c>
      <c r="U513" s="1">
        <f>(Table2[[#This Row],[Close Price]]-Table2[[#This Row],[200D EMA]])/Table2[[#This Row],[200D EMA]]</f>
        <v>-7.5114622724852934E-2</v>
      </c>
      <c r="V513">
        <v>0.49053424938509099</v>
      </c>
      <c r="W513">
        <v>376</v>
      </c>
      <c r="X513">
        <v>387.2</v>
      </c>
      <c r="Y513">
        <v>365.85</v>
      </c>
      <c r="Z513">
        <v>398.5</v>
      </c>
      <c r="AA513">
        <v>365.7</v>
      </c>
      <c r="AB513">
        <v>505.7</v>
      </c>
      <c r="AC513" s="1">
        <f>(Table2[[#This Row],[Close Price]]/Table2[[#This Row],[Day Low]])-1</f>
        <v>2.2739361702127647E-2</v>
      </c>
      <c r="AD513" s="1">
        <f>(Table2[[#This Row],[Day High]]/Table2[[#This Row],[Close Price]])-1</f>
        <v>6.8911714991548578E-3</v>
      </c>
      <c r="AE513" s="1">
        <f>(Table2[[#This Row],[Close Price]]/Table2[[#This Row],[Current Week Low]])-1</f>
        <v>5.1113844471778025E-2</v>
      </c>
      <c r="AF513" s="1">
        <f>(Table2[[#This Row],[Current Week High]]/Table2[[#This Row],[Close Price]])-1</f>
        <v>3.6276166948381094E-2</v>
      </c>
      <c r="AG513" s="1">
        <f>(Table2[[#This Row],[Close Price]]/Table2[[#This Row],[Current Month Low]])-1</f>
        <v>5.154498222586823E-2</v>
      </c>
      <c r="AH513" s="1">
        <f>(Table2[[#This Row],[Current Month High]]/Table2[[#This Row],[Close Price]])-1</f>
        <v>0.31504355740475876</v>
      </c>
      <c r="AI513">
        <v>48.485242491223502</v>
      </c>
      <c r="AJ513">
        <v>18.4506391498537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-0.15</v>
      </c>
      <c r="AM513" t="s">
        <v>3189</v>
      </c>
      <c r="AN513">
        <v>-8.18</v>
      </c>
      <c r="AO513" t="s">
        <v>3189</v>
      </c>
      <c r="AP513">
        <v>-5.8259494408839999E-3</v>
      </c>
      <c r="AQ513">
        <f>(Table2[[#This Row],[Sharpe Ratio]]-AVERAGE(Table2[Sharpe Ratio]))/_xlfn.STDEV.P(Table2[Sharpe Ratio])</f>
        <v>-0.76598507599011045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451</v>
      </c>
      <c r="AT513">
        <f>_xlfn.RANK.AVG(Table2[[#This Row],[6M Return vs Nifty Z-Score]],Table2[6M Return vs Nifty Z-Score])</f>
        <v>377</v>
      </c>
      <c r="AU513">
        <f>_xlfn.RANK.AVG(Table2[[#This Row],[Sharpe Ratio Z-Score]],Table2[Sharpe Ratio Z-Score])</f>
        <v>576</v>
      </c>
      <c r="AV513">
        <f>(Table2[[#This Row],[Rank 1Y]]+Table2[[#This Row],[Rank 6M]]+Table2[[#This Row],[Rank Sharpe]])/3</f>
        <v>468</v>
      </c>
    </row>
    <row r="514" spans="1:48" x14ac:dyDescent="0.3">
      <c r="A514" t="s">
        <v>1132</v>
      </c>
      <c r="B514" t="s">
        <v>1133</v>
      </c>
      <c r="C514" t="s">
        <v>3146</v>
      </c>
      <c r="D514" t="s">
        <v>261</v>
      </c>
      <c r="E514">
        <v>10979.412677759999</v>
      </c>
      <c r="F514">
        <v>2141.6</v>
      </c>
      <c r="G514">
        <v>6.5428080301139397</v>
      </c>
      <c r="H514">
        <f>(Table2[[#This Row],[1Y Return vs Nifty]]-AVERAGE(Table2[1Y Return vs Nifty]))/_xlfn.STDEV.P(Table2[1Y Return vs Nifty])</f>
        <v>-0.21680510286376339</v>
      </c>
      <c r="I514">
        <v>1.3652555759262099</v>
      </c>
      <c r="J514">
        <f>(Table2[[#This Row],[1M Return vs Nifty]]-AVERAGE(Table2[1M Return vs Nifty]))/_xlfn.STDEV.P(Table2[1M Return vs Nifty])</f>
        <v>-0.21872350693230611</v>
      </c>
      <c r="K514">
        <v>2.3648367054899402</v>
      </c>
      <c r="L514">
        <f>(Table2[[#This Row],[6M Return vs Nifty]]-AVERAGE(Table2[6M Return vs Nifty]))/_xlfn.STDEV.P(Table2[6M Return vs Nifty])</f>
        <v>-0.11067864604826896</v>
      </c>
      <c r="M514">
        <v>5.5238721585164097</v>
      </c>
      <c r="N514">
        <f>(Table2[[#This Row],[1W Return vs Nifty]]-AVERAGE(Table2[1W Return vs Nifty]))/_xlfn.STDEV.P(Table2[1W Return vs Nifty])</f>
        <v>0.32178683732963176</v>
      </c>
      <c r="O514">
        <v>2118.4299999999998</v>
      </c>
      <c r="P514">
        <v>2130.2433845963601</v>
      </c>
      <c r="Q514">
        <v>1982.05554622458</v>
      </c>
      <c r="R514">
        <v>57.523103182514802</v>
      </c>
      <c r="S514" s="1">
        <f>(Table2[[#This Row],[Close Price]]-Table2[[#This Row],[20D EMA]])/Table2[[#This Row],[20D EMA]]</f>
        <v>1.0937345109349884E-2</v>
      </c>
      <c r="T514" s="1">
        <f>(Table2[[#This Row],[Close Price]]-Table2[[#This Row],[50D EMA]])/Table2[[#This Row],[50D EMA]]</f>
        <v>5.3311351584324563E-3</v>
      </c>
      <c r="U514" s="1">
        <f>(Table2[[#This Row],[Close Price]]-Table2[[#This Row],[200D EMA]])/Table2[[#This Row],[200D EMA]]</f>
        <v>8.0494441278056134E-2</v>
      </c>
      <c r="V514">
        <v>0.79307358915513604</v>
      </c>
      <c r="W514">
        <v>2111</v>
      </c>
      <c r="X514">
        <v>2156.6</v>
      </c>
      <c r="Y514">
        <v>2052</v>
      </c>
      <c r="Z514">
        <v>2186.6999999999998</v>
      </c>
      <c r="AA514">
        <v>1988.15</v>
      </c>
      <c r="AB514">
        <v>2235.9499999999998</v>
      </c>
      <c r="AC514" s="1">
        <f>(Table2[[#This Row],[Close Price]]/Table2[[#This Row],[Day Low]])-1</f>
        <v>1.4495499763145459E-2</v>
      </c>
      <c r="AD514" s="1">
        <f>(Table2[[#This Row],[Day High]]/Table2[[#This Row],[Close Price]])-1</f>
        <v>7.0041090773254044E-3</v>
      </c>
      <c r="AE514" s="1">
        <f>(Table2[[#This Row],[Close Price]]/Table2[[#This Row],[Current Week Low]])-1</f>
        <v>4.366471734892774E-2</v>
      </c>
      <c r="AF514" s="1">
        <f>(Table2[[#This Row],[Current Week High]]/Table2[[#This Row],[Close Price]])-1</f>
        <v>2.1059021292491487E-2</v>
      </c>
      <c r="AG514" s="1">
        <f>(Table2[[#This Row],[Close Price]]/Table2[[#This Row],[Current Month Low]])-1</f>
        <v>7.7182305158061348E-2</v>
      </c>
      <c r="AH514" s="1">
        <f>(Table2[[#This Row],[Current Month High]]/Table2[[#This Row],[Close Price]])-1</f>
        <v>4.4055846096376472E-2</v>
      </c>
      <c r="AI514">
        <v>8.2508404930892798</v>
      </c>
      <c r="AJ514">
        <v>47.696551724137898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0.03</v>
      </c>
      <c r="AM514" t="s">
        <v>3188</v>
      </c>
      <c r="AN514">
        <v>-0.61</v>
      </c>
      <c r="AO514" t="s">
        <v>3189</v>
      </c>
      <c r="AP514">
        <v>-7.5304280742525001E-2</v>
      </c>
      <c r="AQ514">
        <f>(Table2[[#This Row],[Sharpe Ratio]]-AVERAGE(Table2[Sharpe Ratio]))/_xlfn.STDEV.P(Table2[Sharpe Ratio])</f>
        <v>-1.5719171851380169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377</v>
      </c>
      <c r="AT514">
        <f>_xlfn.RANK.AVG(Table2[[#This Row],[6M Return vs Nifty Z-Score]],Table2[6M Return vs Nifty Z-Score])</f>
        <v>334</v>
      </c>
      <c r="AU514">
        <f>_xlfn.RANK.AVG(Table2[[#This Row],[Sharpe Ratio Z-Score]],Table2[Sharpe Ratio Z-Score])</f>
        <v>694</v>
      </c>
      <c r="AV514">
        <f>(Table2[[#This Row],[Rank 1Y]]+Table2[[#This Row],[Rank 6M]]+Table2[[#This Row],[Rank Sharpe]])/3</f>
        <v>468.33333333333331</v>
      </c>
    </row>
    <row r="515" spans="1:48" x14ac:dyDescent="0.3">
      <c r="A515" t="s">
        <v>439</v>
      </c>
      <c r="B515" t="s">
        <v>440</v>
      </c>
      <c r="C515" t="s">
        <v>3144</v>
      </c>
      <c r="D515" t="s">
        <v>229</v>
      </c>
      <c r="E515">
        <v>51572.224312450002</v>
      </c>
      <c r="F515">
        <v>1950.5</v>
      </c>
      <c r="G515">
        <v>-2.7214424764516001</v>
      </c>
      <c r="H515">
        <f>(Table2[[#This Row],[1Y Return vs Nifty]]-AVERAGE(Table2[1Y Return vs Nifty]))/_xlfn.STDEV.P(Table2[1Y Return vs Nifty])</f>
        <v>-0.3961860997220244</v>
      </c>
      <c r="I515">
        <v>1.8582316576873401</v>
      </c>
      <c r="J515">
        <f>(Table2[[#This Row],[1M Return vs Nifty]]-AVERAGE(Table2[1M Return vs Nifty]))/_xlfn.STDEV.P(Table2[1M Return vs Nifty])</f>
        <v>-0.17016094723344813</v>
      </c>
      <c r="K515">
        <v>-3.32140913216409</v>
      </c>
      <c r="L515">
        <f>(Table2[[#This Row],[6M Return vs Nifty]]-AVERAGE(Table2[6M Return vs Nifty]))/_xlfn.STDEV.P(Table2[6M Return vs Nifty])</f>
        <v>-0.29651980680238349</v>
      </c>
      <c r="M515">
        <v>4.8702130358781304</v>
      </c>
      <c r="N515">
        <f>(Table2[[#This Row],[1W Return vs Nifty]]-AVERAGE(Table2[1W Return vs Nifty]))/_xlfn.STDEV.P(Table2[1W Return vs Nifty])</f>
        <v>0.19545994329286187</v>
      </c>
      <c r="O515">
        <v>1918.08</v>
      </c>
      <c r="P515">
        <v>1962.4787639036799</v>
      </c>
      <c r="Q515">
        <v>1928.8694148038401</v>
      </c>
      <c r="R515">
        <v>65.522490479114197</v>
      </c>
      <c r="S515" s="1">
        <f>(Table2[[#This Row],[Close Price]]-Table2[[#This Row],[20D EMA]])/Table2[[#This Row],[20D EMA]]</f>
        <v>1.6902318985652358E-2</v>
      </c>
      <c r="T515" s="1">
        <f>(Table2[[#This Row],[Close Price]]-Table2[[#This Row],[50D EMA]])/Table2[[#This Row],[50D EMA]]</f>
        <v>-6.1038947906128004E-3</v>
      </c>
      <c r="U515" s="1">
        <f>(Table2[[#This Row],[Close Price]]-Table2[[#This Row],[200D EMA]])/Table2[[#This Row],[200D EMA]]</f>
        <v>1.1214126280476945E-2</v>
      </c>
      <c r="V515">
        <v>0.79610510874908202</v>
      </c>
      <c r="W515">
        <v>1929.05</v>
      </c>
      <c r="X515">
        <v>1957</v>
      </c>
      <c r="Y515">
        <v>1867.55</v>
      </c>
      <c r="Z515">
        <v>1957</v>
      </c>
      <c r="AA515">
        <v>1810</v>
      </c>
      <c r="AB515">
        <v>1986.15</v>
      </c>
      <c r="AC515" s="1">
        <f>(Table2[[#This Row],[Close Price]]/Table2[[#This Row],[Day Low]])-1</f>
        <v>1.1119462948083303E-2</v>
      </c>
      <c r="AD515" s="1">
        <f>(Table2[[#This Row],[Day High]]/Table2[[#This Row],[Close Price]])-1</f>
        <v>3.3324788515765036E-3</v>
      </c>
      <c r="AE515" s="1">
        <f>(Table2[[#This Row],[Close Price]]/Table2[[#This Row],[Current Week Low]])-1</f>
        <v>4.4416481486439396E-2</v>
      </c>
      <c r="AF515" s="1">
        <f>(Table2[[#This Row],[Current Week High]]/Table2[[#This Row],[Close Price]])-1</f>
        <v>3.3324788515765036E-3</v>
      </c>
      <c r="AG515" s="1">
        <f>(Table2[[#This Row],[Close Price]]/Table2[[#This Row],[Current Month Low]])-1</f>
        <v>7.7624309392265278E-2</v>
      </c>
      <c r="AH515" s="1">
        <f>(Table2[[#This Row],[Current Month High]]/Table2[[#This Row],[Close Price]])-1</f>
        <v>1.827736477826214E-2</v>
      </c>
      <c r="AI515">
        <v>13.042809536016399</v>
      </c>
      <c r="AJ515">
        <v>21.160356554958501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0</v>
      </c>
      <c r="AM515" t="s">
        <v>3187</v>
      </c>
      <c r="AN515">
        <v>2.02</v>
      </c>
      <c r="AO515" t="s">
        <v>3188</v>
      </c>
      <c r="AP515">
        <v>-1.01842628493E-4</v>
      </c>
      <c r="AQ515">
        <f>(Table2[[#This Row],[Sharpe Ratio]]-AVERAGE(Table2[Sharpe Ratio]))/_xlfn.STDEV.P(Table2[Sharpe Ratio])</f>
        <v>-0.69958679914794308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446</v>
      </c>
      <c r="AT515">
        <f>_xlfn.RANK.AVG(Table2[[#This Row],[6M Return vs Nifty Z-Score]],Table2[6M Return vs Nifty Z-Score])</f>
        <v>401</v>
      </c>
      <c r="AU515">
        <f>_xlfn.RANK.AVG(Table2[[#This Row],[Sharpe Ratio Z-Score]],Table2[Sharpe Ratio Z-Score])</f>
        <v>561</v>
      </c>
      <c r="AV515">
        <f>(Table2[[#This Row],[Rank 1Y]]+Table2[[#This Row],[Rank 6M]]+Table2[[#This Row],[Rank Sharpe]])/3</f>
        <v>469.33333333333331</v>
      </c>
    </row>
    <row r="516" spans="1:48" x14ac:dyDescent="0.3">
      <c r="A516" t="s">
        <v>1476</v>
      </c>
      <c r="B516" t="s">
        <v>1477</v>
      </c>
      <c r="C516" t="s">
        <v>3144</v>
      </c>
      <c r="D516" t="s">
        <v>370</v>
      </c>
      <c r="E516">
        <v>7055.5309208999997</v>
      </c>
      <c r="F516">
        <v>308.25</v>
      </c>
      <c r="G516">
        <v>-32.716390409301397</v>
      </c>
      <c r="H516">
        <f>(Table2[[#This Row],[1Y Return vs Nifty]]-AVERAGE(Table2[1Y Return vs Nifty]))/_xlfn.STDEV.P(Table2[1Y Return vs Nifty])</f>
        <v>-0.97696958102934395</v>
      </c>
      <c r="I516">
        <v>11.018683779381499</v>
      </c>
      <c r="J516">
        <f>(Table2[[#This Row],[1M Return vs Nifty]]-AVERAGE(Table2[1M Return vs Nifty]))/_xlfn.STDEV.P(Table2[1M Return vs Nifty])</f>
        <v>0.73222563801239748</v>
      </c>
      <c r="K516">
        <v>6.6710631275274404</v>
      </c>
      <c r="L516">
        <f>(Table2[[#This Row],[6M Return vs Nifty]]-AVERAGE(Table2[6M Return vs Nifty]))/_xlfn.STDEV.P(Table2[6M Return vs Nifty])</f>
        <v>3.005992551367653E-2</v>
      </c>
      <c r="M516">
        <v>4.0645413598271203</v>
      </c>
      <c r="N516">
        <f>(Table2[[#This Row],[1W Return vs Nifty]]-AVERAGE(Table2[1W Return vs Nifty]))/_xlfn.STDEV.P(Table2[1W Return vs Nifty])</f>
        <v>3.9754932953329769E-2</v>
      </c>
      <c r="O516">
        <v>291.58999999999997</v>
      </c>
      <c r="P516">
        <v>290.575880437781</v>
      </c>
      <c r="Q516">
        <v>304.91517842589201</v>
      </c>
      <c r="R516">
        <v>72.851862059663702</v>
      </c>
      <c r="S516" s="1">
        <f>(Table2[[#This Row],[Close Price]]-Table2[[#This Row],[20D EMA]])/Table2[[#This Row],[20D EMA]]</f>
        <v>5.7135018347680054E-2</v>
      </c>
      <c r="T516" s="1">
        <f>(Table2[[#This Row],[Close Price]]-Table2[[#This Row],[50D EMA]])/Table2[[#This Row],[50D EMA]]</f>
        <v>6.0824454994651361E-2</v>
      </c>
      <c r="U516" s="1">
        <f>(Table2[[#This Row],[Close Price]]-Table2[[#This Row],[200D EMA]])/Table2[[#This Row],[200D EMA]]</f>
        <v>1.0936882812209697E-2</v>
      </c>
      <c r="V516">
        <v>0.93254289973607996</v>
      </c>
      <c r="W516">
        <v>300.8</v>
      </c>
      <c r="X516">
        <v>309.45</v>
      </c>
      <c r="Y516">
        <v>297.05</v>
      </c>
      <c r="Z516">
        <v>310</v>
      </c>
      <c r="AA516">
        <v>265.3</v>
      </c>
      <c r="AB516">
        <v>310</v>
      </c>
      <c r="AC516" s="1">
        <f>(Table2[[#This Row],[Close Price]]/Table2[[#This Row],[Day Low]])-1</f>
        <v>2.4767287234042534E-2</v>
      </c>
      <c r="AD516" s="1">
        <f>(Table2[[#This Row],[Day High]]/Table2[[#This Row],[Close Price]])-1</f>
        <v>3.89294403892948E-3</v>
      </c>
      <c r="AE516" s="1">
        <f>(Table2[[#This Row],[Close Price]]/Table2[[#This Row],[Current Week Low]])-1</f>
        <v>3.7704090220501474E-2</v>
      </c>
      <c r="AF516" s="1">
        <f>(Table2[[#This Row],[Current Week High]]/Table2[[#This Row],[Close Price]])-1</f>
        <v>5.6772100567721306E-3</v>
      </c>
      <c r="AG516" s="1">
        <f>(Table2[[#This Row],[Close Price]]/Table2[[#This Row],[Current Month Low]])-1</f>
        <v>0.16189219751225026</v>
      </c>
      <c r="AH516" s="1">
        <f>(Table2[[#This Row],[Current Month High]]/Table2[[#This Row],[Close Price]])-1</f>
        <v>5.6772100567721306E-3</v>
      </c>
      <c r="AI516">
        <v>25.2879156528791</v>
      </c>
      <c r="AJ516">
        <v>19.4073213248111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0.12</v>
      </c>
      <c r="AM516" t="s">
        <v>3188</v>
      </c>
      <c r="AN516">
        <v>11.77</v>
      </c>
      <c r="AO516" t="s">
        <v>3188</v>
      </c>
      <c r="AP516">
        <v>1.5541284033952E-2</v>
      </c>
      <c r="AQ516">
        <f>(Table2[[#This Row],[Sharpe Ratio]]-AVERAGE(Table2[Sharpe Ratio]))/_xlfn.STDEV.P(Table2[Sharpe Ratio])</f>
        <v>-0.51813025250180356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653</v>
      </c>
      <c r="AT516">
        <f>_xlfn.RANK.AVG(Table2[[#This Row],[6M Return vs Nifty Z-Score]],Table2[6M Return vs Nifty Z-Score])</f>
        <v>285</v>
      </c>
      <c r="AU516">
        <f>_xlfn.RANK.AVG(Table2[[#This Row],[Sharpe Ratio Z-Score]],Table2[Sharpe Ratio Z-Score])</f>
        <v>471</v>
      </c>
      <c r="AV516">
        <f>(Table2[[#This Row],[Rank 1Y]]+Table2[[#This Row],[Rank 6M]]+Table2[[#This Row],[Rank Sharpe]])/3</f>
        <v>469.66666666666669</v>
      </c>
    </row>
    <row r="517" spans="1:48" x14ac:dyDescent="0.3">
      <c r="A517" t="s">
        <v>1649</v>
      </c>
      <c r="B517" t="s">
        <v>1650</v>
      </c>
      <c r="C517" t="s">
        <v>3150</v>
      </c>
      <c r="D517" t="s">
        <v>269</v>
      </c>
      <c r="E517">
        <v>5545.4807207000003</v>
      </c>
      <c r="F517">
        <v>699.25</v>
      </c>
      <c r="G517">
        <v>-11.1503308911108</v>
      </c>
      <c r="H517">
        <f>(Table2[[#This Row],[1Y Return vs Nifty]]-AVERAGE(Table2[1Y Return vs Nifty]))/_xlfn.STDEV.P(Table2[1Y Return vs Nifty])</f>
        <v>-0.55939222256564558</v>
      </c>
      <c r="I517">
        <v>15.893989686300101</v>
      </c>
      <c r="J517">
        <f>(Table2[[#This Row],[1M Return vs Nifty]]-AVERAGE(Table2[1M Return vs Nifty]))/_xlfn.STDEV.P(Table2[1M Return vs Nifty])</f>
        <v>1.2124869385386359</v>
      </c>
      <c r="K517">
        <v>-0.71132698365684699</v>
      </c>
      <c r="L517">
        <f>(Table2[[#This Row],[6M Return vs Nifty]]-AVERAGE(Table2[6M Return vs Nifty]))/_xlfn.STDEV.P(Table2[6M Return vs Nifty])</f>
        <v>-0.21121559907183973</v>
      </c>
      <c r="M517">
        <v>9.9668009033213298</v>
      </c>
      <c r="N517">
        <f>(Table2[[#This Row],[1W Return vs Nifty]]-AVERAGE(Table2[1W Return vs Nifty]))/_xlfn.STDEV.P(Table2[1W Return vs Nifty])</f>
        <v>1.1804322219339862</v>
      </c>
      <c r="O517">
        <v>650.82000000000005</v>
      </c>
      <c r="P517">
        <v>666.31598920851104</v>
      </c>
      <c r="Q517">
        <v>687.61534356683296</v>
      </c>
      <c r="R517">
        <v>76.184516565493695</v>
      </c>
      <c r="S517" s="1">
        <f>(Table2[[#This Row],[Close Price]]-Table2[[#This Row],[20D EMA]])/Table2[[#This Row],[20D EMA]]</f>
        <v>7.4413816416213308E-2</v>
      </c>
      <c r="T517" s="1">
        <f>(Table2[[#This Row],[Close Price]]-Table2[[#This Row],[50D EMA]])/Table2[[#This Row],[50D EMA]]</f>
        <v>4.9427015597524375E-2</v>
      </c>
      <c r="U517" s="1">
        <f>(Table2[[#This Row],[Close Price]]-Table2[[#This Row],[200D EMA]])/Table2[[#This Row],[200D EMA]]</f>
        <v>1.6920297870049207E-2</v>
      </c>
      <c r="V517">
        <v>0.750252309417755</v>
      </c>
      <c r="W517">
        <v>685.25</v>
      </c>
      <c r="X517">
        <v>703</v>
      </c>
      <c r="Y517">
        <v>625.95000000000005</v>
      </c>
      <c r="Z517">
        <v>705.1</v>
      </c>
      <c r="AA517">
        <v>611.20000000000005</v>
      </c>
      <c r="AB517">
        <v>705.1</v>
      </c>
      <c r="AC517" s="1">
        <f>(Table2[[#This Row],[Close Price]]/Table2[[#This Row],[Day Low]])-1</f>
        <v>2.0430499817584824E-2</v>
      </c>
      <c r="AD517" s="1">
        <f>(Table2[[#This Row],[Day High]]/Table2[[#This Row],[Close Price]])-1</f>
        <v>5.3628888094385818E-3</v>
      </c>
      <c r="AE517" s="1">
        <f>(Table2[[#This Row],[Close Price]]/Table2[[#This Row],[Current Week Low]])-1</f>
        <v>0.11710200495247225</v>
      </c>
      <c r="AF517" s="1">
        <f>(Table2[[#This Row],[Current Week High]]/Table2[[#This Row],[Close Price]])-1</f>
        <v>8.3661065427242942E-3</v>
      </c>
      <c r="AG517" s="1">
        <f>(Table2[[#This Row],[Close Price]]/Table2[[#This Row],[Current Month Low]])-1</f>
        <v>0.14406086387434547</v>
      </c>
      <c r="AH517" s="1">
        <f>(Table2[[#This Row],[Current Month High]]/Table2[[#This Row],[Close Price]])-1</f>
        <v>8.3661065427242942E-3</v>
      </c>
      <c r="AI517">
        <v>26.392563460850901</v>
      </c>
      <c r="AJ517">
        <v>20.435756114364398</v>
      </c>
      <c r="AK517" t="str">
        <f>IF(AND(Table2[[#This Row],[20D EMA]]&gt;Table2[[#This Row],[50D EMA]],Table2[[#This Row],[50D EMA]]&gt;Table2[[#This Row],[200D EMA]]),"Uptrend","Downtrend/NoTrend")</f>
        <v>Downtrend/NoTrend</v>
      </c>
      <c r="AL517">
        <v>0.06</v>
      </c>
      <c r="AM517" t="s">
        <v>3188</v>
      </c>
      <c r="AN517">
        <v>7.54</v>
      </c>
      <c r="AO517" t="s">
        <v>3188</v>
      </c>
      <c r="AQ517">
        <f>(Table2[[#This Row],[Sharpe Ratio]]-AVERAGE(Table2[Sharpe Ratio]))/_xlfn.STDEV.P(Table2[Sharpe Ratio])</f>
        <v>-0.698405448893197</v>
      </c>
      <c r="AR5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7">
        <f>_xlfn.RANK.AVG(Table2[[#This Row],[1Y Return vs Nifty Z-Score]],Table2[1Y Return vs Nifty Z-Score])</f>
        <v>507</v>
      </c>
      <c r="AT517">
        <f>_xlfn.RANK.AVG(Table2[[#This Row],[6M Return vs Nifty Z-Score]],Table2[6M Return vs Nifty Z-Score])</f>
        <v>368</v>
      </c>
      <c r="AU517">
        <f>_xlfn.RANK.AVG(Table2[[#This Row],[Sharpe Ratio Z-Score]],Table2[Sharpe Ratio Z-Score])</f>
        <v>538</v>
      </c>
      <c r="AV517">
        <f>(Table2[[#This Row],[Rank 1Y]]+Table2[[#This Row],[Rank 6M]]+Table2[[#This Row],[Rank Sharpe]])/3</f>
        <v>471</v>
      </c>
    </row>
    <row r="518" spans="1:48" x14ac:dyDescent="0.3">
      <c r="A518" t="s">
        <v>1774</v>
      </c>
      <c r="B518" t="s">
        <v>1775</v>
      </c>
      <c r="C518" t="s">
        <v>3156</v>
      </c>
      <c r="D518" t="s">
        <v>493</v>
      </c>
      <c r="E518">
        <v>4525.0979641699996</v>
      </c>
      <c r="F518">
        <v>817.45</v>
      </c>
      <c r="G518">
        <v>-3.96450253342466</v>
      </c>
      <c r="H518">
        <f>(Table2[[#This Row],[1Y Return vs Nifty]]-AVERAGE(Table2[1Y Return vs Nifty]))/_xlfn.STDEV.P(Table2[1Y Return vs Nifty])</f>
        <v>-0.42025511124286874</v>
      </c>
      <c r="I518">
        <v>6.3936665699669604</v>
      </c>
      <c r="J518">
        <f>(Table2[[#This Row],[1M Return vs Nifty]]-AVERAGE(Table2[1M Return vs Nifty]))/_xlfn.STDEV.P(Table2[1M Return vs Nifty])</f>
        <v>0.27662001605593584</v>
      </c>
      <c r="K518">
        <v>11.830834980790801</v>
      </c>
      <c r="L518">
        <f>(Table2[[#This Row],[6M Return vs Nifty]]-AVERAGE(Table2[6M Return vs Nifty]))/_xlfn.STDEV.P(Table2[6M Return vs Nifty])</f>
        <v>0.19869456035255351</v>
      </c>
      <c r="M518">
        <v>4.4418782817464297</v>
      </c>
      <c r="N518">
        <f>(Table2[[#This Row],[1W Return vs Nifty]]-AVERAGE(Table2[1W Return vs Nifty]))/_xlfn.STDEV.P(Table2[1W Return vs Nifty])</f>
        <v>0.11267948904162572</v>
      </c>
      <c r="O518">
        <v>809.09</v>
      </c>
      <c r="P518">
        <v>826.87468501902902</v>
      </c>
      <c r="Q518">
        <v>816.221305544649</v>
      </c>
      <c r="R518">
        <v>55.360096312336999</v>
      </c>
      <c r="S518" s="1">
        <f>(Table2[[#This Row],[Close Price]]-Table2[[#This Row],[20D EMA]])/Table2[[#This Row],[20D EMA]]</f>
        <v>1.0332595879321229E-2</v>
      </c>
      <c r="T518" s="1">
        <f>(Table2[[#This Row],[Close Price]]-Table2[[#This Row],[50D EMA]])/Table2[[#This Row],[50D EMA]]</f>
        <v>-1.1397960525072888E-2</v>
      </c>
      <c r="U518" s="1">
        <f>(Table2[[#This Row],[Close Price]]-Table2[[#This Row],[200D EMA]])/Table2[[#This Row],[200D EMA]]</f>
        <v>1.505344747808515E-3</v>
      </c>
      <c r="V518">
        <v>0.48871035621804298</v>
      </c>
      <c r="W518">
        <v>812</v>
      </c>
      <c r="X518">
        <v>825.6</v>
      </c>
      <c r="Y518">
        <v>799.75</v>
      </c>
      <c r="Z518">
        <v>847.7</v>
      </c>
      <c r="AA518">
        <v>754.1</v>
      </c>
      <c r="AB518">
        <v>854</v>
      </c>
      <c r="AC518" s="1">
        <f>(Table2[[#This Row],[Close Price]]/Table2[[#This Row],[Day Low]])-1</f>
        <v>6.7118226600986208E-3</v>
      </c>
      <c r="AD518" s="1">
        <f>(Table2[[#This Row],[Day High]]/Table2[[#This Row],[Close Price]])-1</f>
        <v>9.970028747935622E-3</v>
      </c>
      <c r="AE518" s="1">
        <f>(Table2[[#This Row],[Close Price]]/Table2[[#This Row],[Current Week Low]])-1</f>
        <v>2.2131916223820047E-2</v>
      </c>
      <c r="AF518" s="1">
        <f>(Table2[[#This Row],[Current Week High]]/Table2[[#This Row],[Close Price]])-1</f>
        <v>3.7005321426387017E-2</v>
      </c>
      <c r="AG518" s="1">
        <f>(Table2[[#This Row],[Close Price]]/Table2[[#This Row],[Current Month Low]])-1</f>
        <v>8.4007426070813018E-2</v>
      </c>
      <c r="AH518" s="1">
        <f>(Table2[[#This Row],[Current Month High]]/Table2[[#This Row],[Close Price]])-1</f>
        <v>4.4712214814361717E-2</v>
      </c>
      <c r="AI518">
        <v>18.991987277509299</v>
      </c>
      <c r="AJ518">
        <v>24.431083035238601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0</v>
      </c>
      <c r="AM518" t="s">
        <v>3187</v>
      </c>
      <c r="AN518">
        <v>-2.09</v>
      </c>
      <c r="AO518" t="s">
        <v>3189</v>
      </c>
      <c r="AP518">
        <v>-0.120641954729585</v>
      </c>
      <c r="AQ518">
        <f>(Table2[[#This Row],[Sharpe Ratio]]-AVERAGE(Table2[Sharpe Ratio]))/_xlfn.STDEV.P(Table2[Sharpe Ratio])</f>
        <v>-2.0978234142559353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457</v>
      </c>
      <c r="AT518">
        <f>_xlfn.RANK.AVG(Table2[[#This Row],[6M Return vs Nifty Z-Score]],Table2[6M Return vs Nifty Z-Score])</f>
        <v>231</v>
      </c>
      <c r="AU518">
        <f>_xlfn.RANK.AVG(Table2[[#This Row],[Sharpe Ratio Z-Score]],Table2[Sharpe Ratio Z-Score])</f>
        <v>727</v>
      </c>
      <c r="AV518">
        <f>(Table2[[#This Row],[Rank 1Y]]+Table2[[#This Row],[Rank 6M]]+Table2[[#This Row],[Rank Sharpe]])/3</f>
        <v>471.66666666666669</v>
      </c>
    </row>
    <row r="519" spans="1:48" x14ac:dyDescent="0.3">
      <c r="A519" t="s">
        <v>413</v>
      </c>
      <c r="B519" t="s">
        <v>414</v>
      </c>
      <c r="C519" t="s">
        <v>3141</v>
      </c>
      <c r="D519" t="s">
        <v>251</v>
      </c>
      <c r="E519">
        <v>55939.319454359997</v>
      </c>
      <c r="F519">
        <v>5285.2</v>
      </c>
      <c r="G519">
        <v>-7.7979665108619702</v>
      </c>
      <c r="H519">
        <f>(Table2[[#This Row],[1Y Return vs Nifty]]-AVERAGE(Table2[1Y Return vs Nifty]))/_xlfn.STDEV.P(Table2[1Y Return vs Nifty])</f>
        <v>-0.49448136291920286</v>
      </c>
      <c r="I519">
        <v>2.6025357548530601</v>
      </c>
      <c r="J519">
        <f>(Table2[[#This Row],[1M Return vs Nifty]]-AVERAGE(Table2[1M Return vs Nifty]))/_xlfn.STDEV.P(Table2[1M Return vs Nifty])</f>
        <v>-9.6840326842317345E-2</v>
      </c>
      <c r="K519">
        <v>6.1743551378572796</v>
      </c>
      <c r="L519">
        <f>(Table2[[#This Row],[6M Return vs Nifty]]-AVERAGE(Table2[6M Return vs Nifty]))/_xlfn.STDEV.P(Table2[6M Return vs Nifty])</f>
        <v>1.3826228977926827E-2</v>
      </c>
      <c r="M519">
        <v>0.442517357664303</v>
      </c>
      <c r="N519">
        <f>(Table2[[#This Row],[1W Return vs Nifty]]-AVERAGE(Table2[1W Return vs Nifty]))/_xlfn.STDEV.P(Table2[1W Return vs Nifty])</f>
        <v>-0.66024148180345255</v>
      </c>
      <c r="O519">
        <v>5248.73</v>
      </c>
      <c r="P519">
        <v>5245.5480132230496</v>
      </c>
      <c r="Q519">
        <v>5110.6526522225304</v>
      </c>
      <c r="R519">
        <v>51.617299448117997</v>
      </c>
      <c r="S519" s="1">
        <f>(Table2[[#This Row],[Close Price]]-Table2[[#This Row],[20D EMA]])/Table2[[#This Row],[20D EMA]]</f>
        <v>6.9483475050155482E-3</v>
      </c>
      <c r="T519" s="1">
        <f>(Table2[[#This Row],[Close Price]]-Table2[[#This Row],[50D EMA]])/Table2[[#This Row],[50D EMA]]</f>
        <v>7.5591695428189731E-3</v>
      </c>
      <c r="U519" s="1">
        <f>(Table2[[#This Row],[Close Price]]-Table2[[#This Row],[200D EMA]])/Table2[[#This Row],[200D EMA]]</f>
        <v>3.4153631572194983E-2</v>
      </c>
      <c r="V519">
        <v>0.68413891103178104</v>
      </c>
      <c r="W519">
        <v>5242.05</v>
      </c>
      <c r="X519">
        <v>5325</v>
      </c>
      <c r="Y519">
        <v>5220</v>
      </c>
      <c r="Z519">
        <v>5548</v>
      </c>
      <c r="AA519">
        <v>4871</v>
      </c>
      <c r="AB519">
        <v>5548</v>
      </c>
      <c r="AC519" s="1">
        <f>(Table2[[#This Row],[Close Price]]/Table2[[#This Row],[Day Low]])-1</f>
        <v>8.2315124808041151E-3</v>
      </c>
      <c r="AD519" s="1">
        <f>(Table2[[#This Row],[Day High]]/Table2[[#This Row],[Close Price]])-1</f>
        <v>7.5304624233709649E-3</v>
      </c>
      <c r="AE519" s="1">
        <f>(Table2[[#This Row],[Close Price]]/Table2[[#This Row],[Current Week Low]])-1</f>
        <v>1.2490421455938705E-2</v>
      </c>
      <c r="AF519" s="1">
        <f>(Table2[[#This Row],[Current Week High]]/Table2[[#This Row],[Close Price]])-1</f>
        <v>4.9723756906077332E-2</v>
      </c>
      <c r="AG519" s="1">
        <f>(Table2[[#This Row],[Close Price]]/Table2[[#This Row],[Current Month Low]])-1</f>
        <v>8.5033873947854666E-2</v>
      </c>
      <c r="AH519" s="1">
        <f>(Table2[[#This Row],[Current Month High]]/Table2[[#This Row],[Close Price]])-1</f>
        <v>4.9723756906077332E-2</v>
      </c>
      <c r="AI519">
        <v>13.524559146295299</v>
      </c>
      <c r="AJ519">
        <v>25.8380952380952</v>
      </c>
      <c r="AK519" t="str">
        <f>IF(AND(Table2[[#This Row],[20D EMA]]&gt;Table2[[#This Row],[50D EMA]],Table2[[#This Row],[50D EMA]]&gt;Table2[[#This Row],[200D EMA]]),"Uptrend","Downtrend/NoTrend")</f>
        <v>Uptrend</v>
      </c>
      <c r="AL519">
        <v>-0.08</v>
      </c>
      <c r="AM519" t="s">
        <v>3189</v>
      </c>
      <c r="AN519">
        <v>3.41</v>
      </c>
      <c r="AO519" t="s">
        <v>3188</v>
      </c>
      <c r="AP519">
        <v>-4.1682729358740997E-2</v>
      </c>
      <c r="AQ519">
        <f>(Table2[[#This Row],[Sharpe Ratio]]-AVERAGE(Table2[Sharpe Ratio]))/_xlfn.STDEV.P(Table2[Sharpe Ratio])</f>
        <v>-1.1819151900999214</v>
      </c>
      <c r="AR5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-2.4196521326869673</v>
      </c>
      <c r="AS519">
        <f>_xlfn.RANK.AVG(Table2[[#This Row],[1Y Return vs Nifty Z-Score]],Table2[1Y Return vs Nifty Z-Score])</f>
        <v>483</v>
      </c>
      <c r="AT519">
        <f>_xlfn.RANK.AVG(Table2[[#This Row],[6M Return vs Nifty Z-Score]],Table2[6M Return vs Nifty Z-Score])</f>
        <v>292</v>
      </c>
      <c r="AU519">
        <f>_xlfn.RANK.AVG(Table2[[#This Row],[Sharpe Ratio Z-Score]],Table2[Sharpe Ratio Z-Score])</f>
        <v>653</v>
      </c>
      <c r="AV519">
        <f>(Table2[[#This Row],[Rank 1Y]]+Table2[[#This Row],[Rank 6M]]+Table2[[#This Row],[Rank Sharpe]])/3</f>
        <v>476</v>
      </c>
    </row>
    <row r="520" spans="1:48" x14ac:dyDescent="0.3">
      <c r="A520" t="s">
        <v>860</v>
      </c>
      <c r="B520" t="s">
        <v>861</v>
      </c>
      <c r="C520" t="s">
        <v>3150</v>
      </c>
      <c r="D520" t="s">
        <v>522</v>
      </c>
      <c r="E520">
        <v>17585.730584825</v>
      </c>
      <c r="F520">
        <v>1149.8499999999999</v>
      </c>
      <c r="G520">
        <v>-1.1694399568515701</v>
      </c>
      <c r="H520">
        <f>(Table2[[#This Row],[1Y Return vs Nifty]]-AVERAGE(Table2[1Y Return vs Nifty]))/_xlfn.STDEV.P(Table2[1Y Return vs Nifty])</f>
        <v>-0.36613512485955868</v>
      </c>
      <c r="I520">
        <v>-3.8103711743032598</v>
      </c>
      <c r="J520">
        <f>(Table2[[#This Row],[1M Return vs Nifty]]-AVERAGE(Table2[1M Return vs Nifty]))/_xlfn.STDEV.P(Table2[1M Return vs Nifty])</f>
        <v>-0.72856910053417134</v>
      </c>
      <c r="K520">
        <v>-28.872274460565201</v>
      </c>
      <c r="L520">
        <f>(Table2[[#This Row],[6M Return vs Nifty]]-AVERAGE(Table2[6M Return vs Nifty]))/_xlfn.STDEV.P(Table2[6M Return vs Nifty])</f>
        <v>-1.1315879003164631</v>
      </c>
      <c r="M520">
        <v>1.97057141210224</v>
      </c>
      <c r="N520">
        <f>(Table2[[#This Row],[1W Return vs Nifty]]-AVERAGE(Table2[1W Return vs Nifty]))/_xlfn.STDEV.P(Table2[1W Return vs Nifty])</f>
        <v>-0.36492804406189927</v>
      </c>
      <c r="O520">
        <v>1167.51</v>
      </c>
      <c r="P520">
        <v>1246.9191611277599</v>
      </c>
      <c r="Q520">
        <v>1261.4585957149</v>
      </c>
      <c r="R520">
        <v>49.446022695681101</v>
      </c>
      <c r="S520" s="1">
        <f>(Table2[[#This Row],[Close Price]]-Table2[[#This Row],[20D EMA]])/Table2[[#This Row],[20D EMA]]</f>
        <v>-1.5126208769089843E-2</v>
      </c>
      <c r="T520" s="1">
        <f>(Table2[[#This Row],[Close Price]]-Table2[[#This Row],[50D EMA]])/Table2[[#This Row],[50D EMA]]</f>
        <v>-7.7847196637805358E-2</v>
      </c>
      <c r="U520" s="1">
        <f>(Table2[[#This Row],[Close Price]]-Table2[[#This Row],[200D EMA]])/Table2[[#This Row],[200D EMA]]</f>
        <v>-8.8475829562720348E-2</v>
      </c>
      <c r="V520">
        <v>0.521626762429651</v>
      </c>
      <c r="W520">
        <v>1130</v>
      </c>
      <c r="X520">
        <v>1175.8</v>
      </c>
      <c r="Y520">
        <v>1108.6500000000001</v>
      </c>
      <c r="Z520">
        <v>1175.8</v>
      </c>
      <c r="AA520">
        <v>1086.05</v>
      </c>
      <c r="AB520">
        <v>1269.2</v>
      </c>
      <c r="AC520" s="1">
        <f>(Table2[[#This Row],[Close Price]]/Table2[[#This Row],[Day Low]])-1</f>
        <v>1.7566371681415838E-2</v>
      </c>
      <c r="AD520" s="1">
        <f>(Table2[[#This Row],[Day High]]/Table2[[#This Row],[Close Price]])-1</f>
        <v>2.256816106448678E-2</v>
      </c>
      <c r="AE520" s="1">
        <f>(Table2[[#This Row],[Close Price]]/Table2[[#This Row],[Current Week Low]])-1</f>
        <v>3.7162314526676399E-2</v>
      </c>
      <c r="AF520" s="1">
        <f>(Table2[[#This Row],[Current Week High]]/Table2[[#This Row],[Close Price]])-1</f>
        <v>2.256816106448678E-2</v>
      </c>
      <c r="AG520" s="1">
        <f>(Table2[[#This Row],[Close Price]]/Table2[[#This Row],[Current Month Low]])-1</f>
        <v>5.8744993324432615E-2</v>
      </c>
      <c r="AH520" s="1">
        <f>(Table2[[#This Row],[Current Month High]]/Table2[[#This Row],[Close Price]])-1</f>
        <v>0.10379614732356401</v>
      </c>
      <c r="AI520">
        <v>47.845371135365397</v>
      </c>
      <c r="AJ520">
        <v>38.3278195488721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-0.11</v>
      </c>
      <c r="AM520" t="s">
        <v>3189</v>
      </c>
      <c r="AN520">
        <v>-4.54</v>
      </c>
      <c r="AO520" t="s">
        <v>3189</v>
      </c>
      <c r="AP520">
        <v>7.6550938264976998E-2</v>
      </c>
      <c r="AQ520">
        <f>(Table2[[#This Row],[Sharpe Ratio]]-AVERAGE(Table2[Sharpe Ratio]))/_xlfn.STDEV.P(Table2[Sharpe Ratio])</f>
        <v>0.18956721794151934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438</v>
      </c>
      <c r="AT520">
        <f>_xlfn.RANK.AVG(Table2[[#This Row],[6M Return vs Nifty Z-Score]],Table2[6M Return vs Nifty Z-Score])</f>
        <v>698</v>
      </c>
      <c r="AU520">
        <f>_xlfn.RANK.AVG(Table2[[#This Row],[Sharpe Ratio Z-Score]],Table2[Sharpe Ratio Z-Score])</f>
        <v>298</v>
      </c>
      <c r="AV520">
        <f>(Table2[[#This Row],[Rank 1Y]]+Table2[[#This Row],[Rank 6M]]+Table2[[#This Row],[Rank Sharpe]])/3</f>
        <v>478</v>
      </c>
    </row>
    <row r="521" spans="1:48" x14ac:dyDescent="0.3">
      <c r="A521" t="s">
        <v>601</v>
      </c>
      <c r="B521" t="s">
        <v>602</v>
      </c>
      <c r="C521" t="s">
        <v>3150</v>
      </c>
      <c r="D521" t="s">
        <v>269</v>
      </c>
      <c r="E521">
        <v>32655.130472249999</v>
      </c>
      <c r="F521">
        <v>3499.25</v>
      </c>
      <c r="G521">
        <v>-23.636567573458102</v>
      </c>
      <c r="H521">
        <f>(Table2[[#This Row],[1Y Return vs Nifty]]-AVERAGE(Table2[1Y Return vs Nifty]))/_xlfn.STDEV.P(Table2[1Y Return vs Nifty])</f>
        <v>-0.80115960369381245</v>
      </c>
      <c r="I521">
        <v>-9.0191519842955294</v>
      </c>
      <c r="J521">
        <f>(Table2[[#This Row],[1M Return vs Nifty]]-AVERAGE(Table2[1M Return vs Nifty]))/_xlfn.STDEV.P(Table2[1M Return vs Nifty])</f>
        <v>-1.2416806659875281</v>
      </c>
      <c r="K521">
        <v>-11.6123765469625</v>
      </c>
      <c r="L521">
        <f>(Table2[[#This Row],[6M Return vs Nifty]]-AVERAGE(Table2[6M Return vs Nifty]))/_xlfn.STDEV.P(Table2[6M Return vs Nifty])</f>
        <v>-0.56748997800700451</v>
      </c>
      <c r="M521">
        <v>1.1861796487634599</v>
      </c>
      <c r="N521">
        <f>(Table2[[#This Row],[1W Return vs Nifty]]-AVERAGE(Table2[1W Return vs Nifty]))/_xlfn.STDEV.P(Table2[1W Return vs Nifty])</f>
        <v>-0.5165204746405011</v>
      </c>
      <c r="O521">
        <v>3587.54</v>
      </c>
      <c r="P521">
        <v>3829.9890091001998</v>
      </c>
      <c r="Q521">
        <v>3947.1177720467699</v>
      </c>
      <c r="R521">
        <v>43.889270609359897</v>
      </c>
      <c r="S521" s="1">
        <f>(Table2[[#This Row],[Close Price]]-Table2[[#This Row],[20D EMA]])/Table2[[#This Row],[20D EMA]]</f>
        <v>-2.4610178562468981E-2</v>
      </c>
      <c r="T521" s="1">
        <f>(Table2[[#This Row],[Close Price]]-Table2[[#This Row],[50D EMA]])/Table2[[#This Row],[50D EMA]]</f>
        <v>-8.6355080475257598E-2</v>
      </c>
      <c r="U521" s="1">
        <f>(Table2[[#This Row],[Close Price]]-Table2[[#This Row],[200D EMA]])/Table2[[#This Row],[200D EMA]]</f>
        <v>-0.11346704048674205</v>
      </c>
      <c r="V521">
        <v>0.58736461501304904</v>
      </c>
      <c r="W521">
        <v>3439.4</v>
      </c>
      <c r="X521">
        <v>3518.4</v>
      </c>
      <c r="Y521">
        <v>3427.35</v>
      </c>
      <c r="Z521">
        <v>3549.95</v>
      </c>
      <c r="AA521">
        <v>3337</v>
      </c>
      <c r="AB521">
        <v>3870</v>
      </c>
      <c r="AC521" s="1">
        <f>(Table2[[#This Row],[Close Price]]/Table2[[#This Row],[Day Low]])-1</f>
        <v>1.7401290922835377E-2</v>
      </c>
      <c r="AD521" s="1">
        <f>(Table2[[#This Row],[Day High]]/Table2[[#This Row],[Close Price]])-1</f>
        <v>5.4726012717010164E-3</v>
      </c>
      <c r="AE521" s="1">
        <f>(Table2[[#This Row],[Close Price]]/Table2[[#This Row],[Current Week Low]])-1</f>
        <v>2.0978306855150564E-2</v>
      </c>
      <c r="AF521" s="1">
        <f>(Table2[[#This Row],[Current Week High]]/Table2[[#This Row],[Close Price]])-1</f>
        <v>1.4488819032649758E-2</v>
      </c>
      <c r="AG521" s="1">
        <f>(Table2[[#This Row],[Close Price]]/Table2[[#This Row],[Current Month Low]])-1</f>
        <v>4.8621516332034709E-2</v>
      </c>
      <c r="AH521" s="1">
        <f>(Table2[[#This Row],[Current Month High]]/Table2[[#This Row],[Close Price]])-1</f>
        <v>0.10595127527327275</v>
      </c>
      <c r="AI521">
        <v>41.4574551689647</v>
      </c>
      <c r="AJ521">
        <v>4.86215163320347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-0.13</v>
      </c>
      <c r="AM521" t="s">
        <v>3189</v>
      </c>
      <c r="AN521">
        <v>-3.28</v>
      </c>
      <c r="AO521" t="s">
        <v>3189</v>
      </c>
      <c r="AP521">
        <v>6.9710154027932E-2</v>
      </c>
      <c r="AQ521">
        <f>(Table2[[#This Row],[Sharpe Ratio]]-AVERAGE(Table2[Sharpe Ratio]))/_xlfn.STDEV.P(Table2[Sharpe Ratio])</f>
        <v>0.11021574871218838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598</v>
      </c>
      <c r="AT521">
        <f>_xlfn.RANK.AVG(Table2[[#This Row],[6M Return vs Nifty Z-Score]],Table2[6M Return vs Nifty Z-Score])</f>
        <v>524</v>
      </c>
      <c r="AU521">
        <f>_xlfn.RANK.AVG(Table2[[#This Row],[Sharpe Ratio Z-Score]],Table2[Sharpe Ratio Z-Score])</f>
        <v>318</v>
      </c>
      <c r="AV521">
        <f>(Table2[[#This Row],[Rank 1Y]]+Table2[[#This Row],[Rank 6M]]+Table2[[#This Row],[Rank Sharpe]])/3</f>
        <v>480</v>
      </c>
    </row>
    <row r="522" spans="1:48" x14ac:dyDescent="0.3">
      <c r="A522" t="s">
        <v>909</v>
      </c>
      <c r="B522" t="s">
        <v>910</v>
      </c>
      <c r="C522" t="s">
        <v>3150</v>
      </c>
      <c r="D522" t="s">
        <v>471</v>
      </c>
      <c r="E522">
        <v>16598.636779724999</v>
      </c>
      <c r="F522">
        <v>268.45</v>
      </c>
      <c r="G522">
        <v>12.4507548813138</v>
      </c>
      <c r="H522">
        <f>(Table2[[#This Row],[1Y Return vs Nifty]]-AVERAGE(Table2[1Y Return vs Nifty]))/_xlfn.STDEV.P(Table2[1Y Return vs Nifty])</f>
        <v>-0.10241124069403923</v>
      </c>
      <c r="I522">
        <v>-6.0747269762280203</v>
      </c>
      <c r="J522">
        <f>(Table2[[#This Row],[1M Return vs Nifty]]-AVERAGE(Table2[1M Return vs Nifty]))/_xlfn.STDEV.P(Table2[1M Return vs Nifty])</f>
        <v>-0.95162842912794443</v>
      </c>
      <c r="K522">
        <v>-22.9257780367594</v>
      </c>
      <c r="L522">
        <f>(Table2[[#This Row],[6M Return vs Nifty]]-AVERAGE(Table2[6M Return vs Nifty]))/_xlfn.STDEV.P(Table2[6M Return vs Nifty])</f>
        <v>-0.9372410800466956</v>
      </c>
      <c r="M522">
        <v>4.0705184498448199</v>
      </c>
      <c r="N522">
        <f>(Table2[[#This Row],[1W Return vs Nifty]]-AVERAGE(Table2[1W Return vs Nifty]))/_xlfn.STDEV.P(Table2[1W Return vs Nifty])</f>
        <v>4.0910072063553765E-2</v>
      </c>
      <c r="O522">
        <v>275.02</v>
      </c>
      <c r="P522">
        <v>286.10079669237598</v>
      </c>
      <c r="Q522">
        <v>279.85390076334699</v>
      </c>
      <c r="R522">
        <v>45.110603368017202</v>
      </c>
      <c r="S522" s="1">
        <f>(Table2[[#This Row],[Close Price]]-Table2[[#This Row],[20D EMA]])/Table2[[#This Row],[20D EMA]]</f>
        <v>-2.3889171696603859E-2</v>
      </c>
      <c r="T522" s="1">
        <f>(Table2[[#This Row],[Close Price]]-Table2[[#This Row],[50D EMA]])/Table2[[#This Row],[50D EMA]]</f>
        <v>-6.1694329049193974E-2</v>
      </c>
      <c r="U522" s="1">
        <f>(Table2[[#This Row],[Close Price]]-Table2[[#This Row],[200D EMA]])/Table2[[#This Row],[200D EMA]]</f>
        <v>-4.0749479397074705E-2</v>
      </c>
      <c r="V522">
        <v>0.33146439884652901</v>
      </c>
      <c r="W522">
        <v>265.05</v>
      </c>
      <c r="X522">
        <v>270.39999999999998</v>
      </c>
      <c r="Y522">
        <v>260.5</v>
      </c>
      <c r="Z522">
        <v>274.60000000000002</v>
      </c>
      <c r="AA522">
        <v>252.1</v>
      </c>
      <c r="AB522">
        <v>311.35000000000002</v>
      </c>
      <c r="AC522" s="1">
        <f>(Table2[[#This Row],[Close Price]]/Table2[[#This Row],[Day Low]])-1</f>
        <v>1.282776834559507E-2</v>
      </c>
      <c r="AD522" s="1">
        <f>(Table2[[#This Row],[Day High]]/Table2[[#This Row],[Close Price]])-1</f>
        <v>7.2639225181596601E-3</v>
      </c>
      <c r="AE522" s="1">
        <f>(Table2[[#This Row],[Close Price]]/Table2[[#This Row],[Current Week Low]])-1</f>
        <v>3.051823416506716E-2</v>
      </c>
      <c r="AF522" s="1">
        <f>(Table2[[#This Row],[Current Week High]]/Table2[[#This Row],[Close Price]])-1</f>
        <v>2.2909294095734944E-2</v>
      </c>
      <c r="AG522" s="1">
        <f>(Table2[[#This Row],[Close Price]]/Table2[[#This Row],[Current Month Low]])-1</f>
        <v>6.4855216184053877E-2</v>
      </c>
      <c r="AH522" s="1">
        <f>(Table2[[#This Row],[Current Month High]]/Table2[[#This Row],[Close Price]])-1</f>
        <v>0.15980629539951585</v>
      </c>
      <c r="AI522">
        <v>32.5758986775935</v>
      </c>
      <c r="AJ522">
        <v>33.1597222222222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-0.08</v>
      </c>
      <c r="AM522" t="s">
        <v>3189</v>
      </c>
      <c r="AN522">
        <v>-4.6500000000000004</v>
      </c>
      <c r="AO522" t="s">
        <v>3189</v>
      </c>
      <c r="AP522">
        <v>2.4306705167535001E-2</v>
      </c>
      <c r="AQ522">
        <f>(Table2[[#This Row],[Sharpe Ratio]]-AVERAGE(Table2[Sharpe Ratio]))/_xlfn.STDEV.P(Table2[Sharpe Ratio])</f>
        <v>-0.41645345328381012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339</v>
      </c>
      <c r="AT522">
        <f>_xlfn.RANK.AVG(Table2[[#This Row],[6M Return vs Nifty Z-Score]],Table2[6M Return vs Nifty Z-Score])</f>
        <v>653</v>
      </c>
      <c r="AU522">
        <f>_xlfn.RANK.AVG(Table2[[#This Row],[Sharpe Ratio Z-Score]],Table2[Sharpe Ratio Z-Score])</f>
        <v>449</v>
      </c>
      <c r="AV522">
        <f>(Table2[[#This Row],[Rank 1Y]]+Table2[[#This Row],[Rank 6M]]+Table2[[#This Row],[Rank Sharpe]])/3</f>
        <v>480.33333333333331</v>
      </c>
    </row>
    <row r="523" spans="1:48" x14ac:dyDescent="0.3">
      <c r="A523" t="s">
        <v>2143</v>
      </c>
      <c r="B523" t="s">
        <v>2144</v>
      </c>
      <c r="C523" t="s">
        <v>3147</v>
      </c>
      <c r="D523" t="s">
        <v>269</v>
      </c>
      <c r="E523">
        <v>2830.1399200000001</v>
      </c>
      <c r="F523">
        <v>292</v>
      </c>
      <c r="G523">
        <v>-13.3119801064603</v>
      </c>
      <c r="H523">
        <f>(Table2[[#This Row],[1Y Return vs Nifty]]-AVERAGE(Table2[1Y Return vs Nifty]))/_xlfn.STDEV.P(Table2[1Y Return vs Nifty])</f>
        <v>-0.60124760966171631</v>
      </c>
      <c r="I523">
        <v>14.8825660310708</v>
      </c>
      <c r="J523">
        <f>(Table2[[#This Row],[1M Return vs Nifty]]-AVERAGE(Table2[1M Return vs Nifty]))/_xlfn.STDEV.P(Table2[1M Return vs Nifty])</f>
        <v>1.1128526490565962</v>
      </c>
      <c r="K523">
        <v>-13.774875522859</v>
      </c>
      <c r="L523">
        <f>(Table2[[#This Row],[6M Return vs Nifty]]-AVERAGE(Table2[6M Return vs Nifty]))/_xlfn.STDEV.P(Table2[6M Return vs Nifty])</f>
        <v>-0.6381660147602789</v>
      </c>
      <c r="M523">
        <v>1.6048327813151</v>
      </c>
      <c r="N523">
        <f>(Table2[[#This Row],[1W Return vs Nifty]]-AVERAGE(Table2[1W Return vs Nifty]))/_xlfn.STDEV.P(Table2[1W Return vs Nifty])</f>
        <v>-0.43561110141772519</v>
      </c>
      <c r="O523">
        <v>280.83999999999997</v>
      </c>
      <c r="P523">
        <v>285.09336613646298</v>
      </c>
      <c r="Q523">
        <v>297.25426533690398</v>
      </c>
      <c r="R523">
        <v>67.623123745687906</v>
      </c>
      <c r="S523" s="1">
        <f>(Table2[[#This Row],[Close Price]]-Table2[[#This Row],[20D EMA]])/Table2[[#This Row],[20D EMA]]</f>
        <v>3.9737929069933148E-2</v>
      </c>
      <c r="T523" s="1">
        <f>(Table2[[#This Row],[Close Price]]-Table2[[#This Row],[50D EMA]])/Table2[[#This Row],[50D EMA]]</f>
        <v>2.4225866624448533E-2</v>
      </c>
      <c r="U523" s="1">
        <f>(Table2[[#This Row],[Close Price]]-Table2[[#This Row],[200D EMA]])/Table2[[#This Row],[200D EMA]]</f>
        <v>-1.7675996443478684E-2</v>
      </c>
      <c r="V523">
        <v>0.60531994721492299</v>
      </c>
      <c r="W523">
        <v>286.05</v>
      </c>
      <c r="X523">
        <v>295</v>
      </c>
      <c r="Y523">
        <v>280.39999999999998</v>
      </c>
      <c r="Z523">
        <v>295</v>
      </c>
      <c r="AA523">
        <v>258.3</v>
      </c>
      <c r="AB523">
        <v>306.55</v>
      </c>
      <c r="AC523" s="1">
        <f>(Table2[[#This Row],[Close Price]]/Table2[[#This Row],[Day Low]])-1</f>
        <v>2.0800559342772251E-2</v>
      </c>
      <c r="AD523" s="1">
        <f>(Table2[[#This Row],[Day High]]/Table2[[#This Row],[Close Price]])-1</f>
        <v>1.0273972602739656E-2</v>
      </c>
      <c r="AE523" s="1">
        <f>(Table2[[#This Row],[Close Price]]/Table2[[#This Row],[Current Week Low]])-1</f>
        <v>4.1369472182596345E-2</v>
      </c>
      <c r="AF523" s="1">
        <f>(Table2[[#This Row],[Current Week High]]/Table2[[#This Row],[Close Price]])-1</f>
        <v>1.0273972602739656E-2</v>
      </c>
      <c r="AG523" s="1">
        <f>(Table2[[#This Row],[Close Price]]/Table2[[#This Row],[Current Month Low]])-1</f>
        <v>0.13046844754161824</v>
      </c>
      <c r="AH523" s="1">
        <f>(Table2[[#This Row],[Current Month High]]/Table2[[#This Row],[Close Price]])-1</f>
        <v>4.9828767123287765E-2</v>
      </c>
      <c r="AI523">
        <v>37.517123287671197</v>
      </c>
      <c r="AJ523">
        <v>20.362737015663601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-0.02</v>
      </c>
      <c r="AM523" t="s">
        <v>3189</v>
      </c>
      <c r="AN523">
        <v>0.78</v>
      </c>
      <c r="AO523" t="s">
        <v>3188</v>
      </c>
      <c r="AP523">
        <v>5.5757652405362998E-2</v>
      </c>
      <c r="AQ523">
        <f>(Table2[[#This Row],[Sharpe Ratio]]-AVERAGE(Table2[Sharpe Ratio]))/_xlfn.STDEV.P(Table2[Sharpe Ratio])</f>
        <v>-5.1629949794117523E-2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526</v>
      </c>
      <c r="AT523">
        <f>_xlfn.RANK.AVG(Table2[[#This Row],[6M Return vs Nifty Z-Score]],Table2[6M Return vs Nifty Z-Score])</f>
        <v>548</v>
      </c>
      <c r="AU523">
        <f>_xlfn.RANK.AVG(Table2[[#This Row],[Sharpe Ratio Z-Score]],Table2[Sharpe Ratio Z-Score])</f>
        <v>372</v>
      </c>
      <c r="AV523">
        <f>(Table2[[#This Row],[Rank 1Y]]+Table2[[#This Row],[Rank 6M]]+Table2[[#This Row],[Rank Sharpe]])/3</f>
        <v>482</v>
      </c>
    </row>
    <row r="524" spans="1:48" x14ac:dyDescent="0.3">
      <c r="A524" t="s">
        <v>1836</v>
      </c>
      <c r="B524" t="s">
        <v>1837</v>
      </c>
      <c r="C524" t="s">
        <v>3151</v>
      </c>
      <c r="D524" t="s">
        <v>941</v>
      </c>
      <c r="E524">
        <v>4259.4625653249996</v>
      </c>
      <c r="F524">
        <v>347.35</v>
      </c>
      <c r="G524">
        <v>-19.073647550806399</v>
      </c>
      <c r="H524">
        <f>(Table2[[#This Row],[1Y Return vs Nifty]]-AVERAGE(Table2[1Y Return vs Nifty]))/_xlfn.STDEV.P(Table2[1Y Return vs Nifty])</f>
        <v>-0.71280910608283876</v>
      </c>
      <c r="I524">
        <v>-2.1104602066268199</v>
      </c>
      <c r="J524">
        <f>(Table2[[#This Row],[1M Return vs Nifty]]-AVERAGE(Table2[1M Return vs Nifty]))/_xlfn.STDEV.P(Table2[1M Return vs Nifty])</f>
        <v>-0.56111264391335935</v>
      </c>
      <c r="K524">
        <v>10.999677542017601</v>
      </c>
      <c r="L524">
        <f>(Table2[[#This Row],[6M Return vs Nifty]]-AVERAGE(Table2[6M Return vs Nifty]))/_xlfn.STDEV.P(Table2[6M Return vs Nifty])</f>
        <v>0.17153019433654687</v>
      </c>
      <c r="M524">
        <v>4.5215263979318303</v>
      </c>
      <c r="N524">
        <f>(Table2[[#This Row],[1W Return vs Nifty]]-AVERAGE(Table2[1W Return vs Nifty]))/_xlfn.STDEV.P(Table2[1W Return vs Nifty])</f>
        <v>0.12807237316901418</v>
      </c>
      <c r="O524">
        <v>353.22</v>
      </c>
      <c r="P524">
        <v>365.92211662339798</v>
      </c>
      <c r="Q524">
        <v>357.908560988489</v>
      </c>
      <c r="R524">
        <v>48.659663932727398</v>
      </c>
      <c r="S524" s="1">
        <f>(Table2[[#This Row],[Close Price]]-Table2[[#This Row],[20D EMA]])/Table2[[#This Row],[20D EMA]]</f>
        <v>-1.6618538021629593E-2</v>
      </c>
      <c r="T524" s="1">
        <f>(Table2[[#This Row],[Close Price]]-Table2[[#This Row],[50D EMA]])/Table2[[#This Row],[50D EMA]]</f>
        <v>-5.0754288357246595E-2</v>
      </c>
      <c r="U524" s="1">
        <f>(Table2[[#This Row],[Close Price]]-Table2[[#This Row],[200D EMA]])/Table2[[#This Row],[200D EMA]]</f>
        <v>-2.9500722081997253E-2</v>
      </c>
      <c r="V524">
        <v>0.32135372884920699</v>
      </c>
      <c r="W524">
        <v>344.05</v>
      </c>
      <c r="X524">
        <v>349.75</v>
      </c>
      <c r="Y524">
        <v>328.45</v>
      </c>
      <c r="Z524">
        <v>352.15</v>
      </c>
      <c r="AA524">
        <v>325.5</v>
      </c>
      <c r="AB524">
        <v>395.45</v>
      </c>
      <c r="AC524" s="1">
        <f>(Table2[[#This Row],[Close Price]]/Table2[[#This Row],[Day Low]])-1</f>
        <v>9.5916291236739504E-3</v>
      </c>
      <c r="AD524" s="1">
        <f>(Table2[[#This Row],[Day High]]/Table2[[#This Row],[Close Price]])-1</f>
        <v>6.9094573197063802E-3</v>
      </c>
      <c r="AE524" s="1">
        <f>(Table2[[#This Row],[Close Price]]/Table2[[#This Row],[Current Week Low]])-1</f>
        <v>5.7543005023595883E-2</v>
      </c>
      <c r="AF524" s="1">
        <f>(Table2[[#This Row],[Current Week High]]/Table2[[#This Row],[Close Price]])-1</f>
        <v>1.3818914639412538E-2</v>
      </c>
      <c r="AG524" s="1">
        <f>(Table2[[#This Row],[Close Price]]/Table2[[#This Row],[Current Month Low]])-1</f>
        <v>6.712749615975433E-2</v>
      </c>
      <c r="AH524" s="1">
        <f>(Table2[[#This Row],[Current Month High]]/Table2[[#This Row],[Close Price]])-1</f>
        <v>0.13847704044911469</v>
      </c>
      <c r="AI524">
        <v>29.523535338995199</v>
      </c>
      <c r="AJ524">
        <v>29.6323941033775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-0.1</v>
      </c>
      <c r="AM524" t="s">
        <v>3189</v>
      </c>
      <c r="AN524">
        <v>-4.78</v>
      </c>
      <c r="AO524" t="s">
        <v>3189</v>
      </c>
      <c r="AP524">
        <v>-3.8178380614779003E-2</v>
      </c>
      <c r="AQ524">
        <f>(Table2[[#This Row],[Sharpe Ratio]]-AVERAGE(Table2[Sharpe Ratio]))/_xlfn.STDEV.P(Table2[Sharpe Ratio])</f>
        <v>-1.1412655786095487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564</v>
      </c>
      <c r="AT524">
        <f>_xlfn.RANK.AVG(Table2[[#This Row],[6M Return vs Nifty Z-Score]],Table2[6M Return vs Nifty Z-Score])</f>
        <v>238</v>
      </c>
      <c r="AU524">
        <f>_xlfn.RANK.AVG(Table2[[#This Row],[Sharpe Ratio Z-Score]],Table2[Sharpe Ratio Z-Score])</f>
        <v>647</v>
      </c>
      <c r="AV524">
        <f>(Table2[[#This Row],[Rank 1Y]]+Table2[[#This Row],[Rank 6M]]+Table2[[#This Row],[Rank Sharpe]])/3</f>
        <v>483</v>
      </c>
    </row>
    <row r="525" spans="1:48" x14ac:dyDescent="0.3">
      <c r="A525" t="s">
        <v>512</v>
      </c>
      <c r="B525" t="s">
        <v>513</v>
      </c>
      <c r="C525" t="s">
        <v>3147</v>
      </c>
      <c r="D525" t="s">
        <v>213</v>
      </c>
      <c r="E525">
        <v>41735.609858999997</v>
      </c>
      <c r="F525">
        <v>671.6</v>
      </c>
      <c r="G525">
        <v>0.97709641379506695</v>
      </c>
      <c r="H525">
        <f>(Table2[[#This Row],[1Y Return vs Nifty]]-AVERAGE(Table2[1Y Return vs Nifty]))/_xlfn.STDEV.P(Table2[1Y Return vs Nifty])</f>
        <v>-0.32457236339426526</v>
      </c>
      <c r="I525">
        <v>-3.54834729398529</v>
      </c>
      <c r="J525">
        <f>(Table2[[#This Row],[1M Return vs Nifty]]-AVERAGE(Table2[1M Return vs Nifty]))/_xlfn.STDEV.P(Table2[1M Return vs Nifty])</f>
        <v>-0.70275740134379672</v>
      </c>
      <c r="K525">
        <v>0.202458414819533</v>
      </c>
      <c r="L525">
        <f>(Table2[[#This Row],[6M Return vs Nifty]]-AVERAGE(Table2[6M Return vs Nifty]))/_xlfn.STDEV.P(Table2[6M Return vs Nifty])</f>
        <v>-0.18135073849749045</v>
      </c>
      <c r="M525">
        <v>-3.7934697036015499</v>
      </c>
      <c r="N525">
        <f>(Table2[[#This Row],[1W Return vs Nifty]]-AVERAGE(Table2[1W Return vs Nifty]))/_xlfn.STDEV.P(Table2[1W Return vs Nifty])</f>
        <v>-1.4788930849048185</v>
      </c>
      <c r="O525">
        <v>679.05</v>
      </c>
      <c r="P525">
        <v>684.66259951410905</v>
      </c>
      <c r="Q525">
        <v>663.36597769998798</v>
      </c>
      <c r="R525">
        <v>43.982316357817098</v>
      </c>
      <c r="S525" s="1">
        <f>(Table2[[#This Row],[Close Price]]-Table2[[#This Row],[20D EMA]])/Table2[[#This Row],[20D EMA]]</f>
        <v>-1.0971209778366737E-2</v>
      </c>
      <c r="T525" s="1">
        <f>(Table2[[#This Row],[Close Price]]-Table2[[#This Row],[50D EMA]])/Table2[[#This Row],[50D EMA]]</f>
        <v>-1.9078885750995134E-2</v>
      </c>
      <c r="U525" s="1">
        <f>(Table2[[#This Row],[Close Price]]-Table2[[#This Row],[200D EMA]])/Table2[[#This Row],[200D EMA]]</f>
        <v>1.2412488093768262E-2</v>
      </c>
      <c r="V525">
        <v>0.52394478494824304</v>
      </c>
      <c r="W525">
        <v>658.15</v>
      </c>
      <c r="X525">
        <v>674.45</v>
      </c>
      <c r="Y525">
        <v>658.15</v>
      </c>
      <c r="Z525">
        <v>701</v>
      </c>
      <c r="AA525">
        <v>658.15</v>
      </c>
      <c r="AB525">
        <v>720.9</v>
      </c>
      <c r="AC525" s="1">
        <f>(Table2[[#This Row],[Close Price]]/Table2[[#This Row],[Day Low]])-1</f>
        <v>2.0436070804527917E-2</v>
      </c>
      <c r="AD525" s="1">
        <f>(Table2[[#This Row],[Day High]]/Table2[[#This Row],[Close Price]])-1</f>
        <v>4.2435973793926163E-3</v>
      </c>
      <c r="AE525" s="1">
        <f>(Table2[[#This Row],[Close Price]]/Table2[[#This Row],[Current Week Low]])-1</f>
        <v>2.0436070804527917E-2</v>
      </c>
      <c r="AF525" s="1">
        <f>(Table2[[#This Row],[Current Week High]]/Table2[[#This Row],[Close Price]])-1</f>
        <v>4.3776057176891037E-2</v>
      </c>
      <c r="AG525" s="1">
        <f>(Table2[[#This Row],[Close Price]]/Table2[[#This Row],[Current Month Low]])-1</f>
        <v>2.0436070804527917E-2</v>
      </c>
      <c r="AH525" s="1">
        <f>(Table2[[#This Row],[Current Month High]]/Table2[[#This Row],[Close Price]])-1</f>
        <v>7.3406789755807056E-2</v>
      </c>
      <c r="AI525">
        <v>14.4505658129839</v>
      </c>
      <c r="AJ525">
        <v>26.3355906696764</v>
      </c>
      <c r="AK525" t="str">
        <f>IF(AND(Table2[[#This Row],[20D EMA]]&gt;Table2[[#This Row],[50D EMA]],Table2[[#This Row],[50D EMA]]&gt;Table2[[#This Row],[200D EMA]]),"Uptrend","Downtrend/NoTrend")</f>
        <v>Downtrend/NoTrend</v>
      </c>
      <c r="AL525">
        <v>0.03</v>
      </c>
      <c r="AM525" t="s">
        <v>3188</v>
      </c>
      <c r="AN525">
        <v>-3.95</v>
      </c>
      <c r="AO525" t="s">
        <v>3189</v>
      </c>
      <c r="AP525">
        <v>-5.3377051467447999E-2</v>
      </c>
      <c r="AQ525">
        <f>(Table2[[#This Row],[Sharpe Ratio]]-AVERAGE(Table2[Sharpe Ratio]))/_xlfn.STDEV.P(Table2[Sharpe Ratio])</f>
        <v>-1.3175665436306678</v>
      </c>
      <c r="AR5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5">
        <f>_xlfn.RANK.AVG(Table2[[#This Row],[1Y Return vs Nifty Z-Score]],Table2[1Y Return vs Nifty Z-Score])</f>
        <v>427</v>
      </c>
      <c r="AT525">
        <f>_xlfn.RANK.AVG(Table2[[#This Row],[6M Return vs Nifty Z-Score]],Table2[6M Return vs Nifty Z-Score])</f>
        <v>351</v>
      </c>
      <c r="AU525">
        <f>_xlfn.RANK.AVG(Table2[[#This Row],[Sharpe Ratio Z-Score]],Table2[Sharpe Ratio Z-Score])</f>
        <v>672</v>
      </c>
      <c r="AV525">
        <f>(Table2[[#This Row],[Rank 1Y]]+Table2[[#This Row],[Rank 6M]]+Table2[[#This Row],[Rank Sharpe]])/3</f>
        <v>483.33333333333331</v>
      </c>
    </row>
    <row r="526" spans="1:48" x14ac:dyDescent="0.3">
      <c r="A526" t="s">
        <v>1931</v>
      </c>
      <c r="B526" t="s">
        <v>1932</v>
      </c>
      <c r="C526" t="s">
        <v>3159</v>
      </c>
      <c r="D526" t="s">
        <v>1467</v>
      </c>
      <c r="E526">
        <v>3791.8678082800002</v>
      </c>
      <c r="F526">
        <v>560.6</v>
      </c>
      <c r="G526">
        <v>-34.435449616725798</v>
      </c>
      <c r="H526">
        <f>(Table2[[#This Row],[1Y Return vs Nifty]]-AVERAGE(Table2[1Y Return vs Nifty]))/_xlfn.STDEV.P(Table2[1Y Return vs Nifty])</f>
        <v>-1.0102552261085247</v>
      </c>
      <c r="I526">
        <v>9.5519302278860005E-2</v>
      </c>
      <c r="J526">
        <f>(Table2[[#This Row],[1M Return vs Nifty]]-AVERAGE(Table2[1M Return vs Nifty]))/_xlfn.STDEV.P(Table2[1M Return vs Nifty])</f>
        <v>-0.34380390306536407</v>
      </c>
      <c r="K526">
        <v>-12.6540071950191</v>
      </c>
      <c r="L526">
        <f>(Table2[[#This Row],[6M Return vs Nifty]]-AVERAGE(Table2[6M Return vs Nifty]))/_xlfn.STDEV.P(Table2[6M Return vs Nifty])</f>
        <v>-0.60153315064474666</v>
      </c>
      <c r="M526">
        <v>1.05584999334845</v>
      </c>
      <c r="N526">
        <f>(Table2[[#This Row],[1W Return vs Nifty]]-AVERAGE(Table2[1W Return vs Nifty]))/_xlfn.STDEV.P(Table2[1W Return vs Nifty])</f>
        <v>-0.54170812979477878</v>
      </c>
      <c r="O526">
        <v>561.23</v>
      </c>
      <c r="P526">
        <v>577.18541780444298</v>
      </c>
      <c r="Q526">
        <v>612.85603481165799</v>
      </c>
      <c r="R526">
        <v>63.887400645547899</v>
      </c>
      <c r="S526" s="1">
        <f>(Table2[[#This Row],[Close Price]]-Table2[[#This Row],[20D EMA]])/Table2[[#This Row],[20D EMA]]</f>
        <v>-1.122534433298283E-3</v>
      </c>
      <c r="T526" s="1">
        <f>(Table2[[#This Row],[Close Price]]-Table2[[#This Row],[50D EMA]])/Table2[[#This Row],[50D EMA]]</f>
        <v>-2.8734991032053903E-2</v>
      </c>
      <c r="U526" s="1">
        <f>(Table2[[#This Row],[Close Price]]-Table2[[#This Row],[200D EMA]])/Table2[[#This Row],[200D EMA]]</f>
        <v>-8.5266411430079528E-2</v>
      </c>
      <c r="V526">
        <v>0.77165958816427604</v>
      </c>
      <c r="W526">
        <v>562.85</v>
      </c>
      <c r="X526">
        <v>587.65</v>
      </c>
      <c r="Y526">
        <v>551.04999999999995</v>
      </c>
      <c r="Z526">
        <v>587.65</v>
      </c>
      <c r="AA526">
        <v>524.1</v>
      </c>
      <c r="AB526">
        <v>587.65</v>
      </c>
      <c r="AC526" s="1">
        <f>(Table2[[#This Row],[Close Price]]/Table2[[#This Row],[Day Low]])-1</f>
        <v>-3.9975126587901144E-3</v>
      </c>
      <c r="AD526" s="1">
        <f>(Table2[[#This Row],[Day High]]/Table2[[#This Row],[Close Price]])-1</f>
        <v>4.8251872993221534E-2</v>
      </c>
      <c r="AE526" s="1">
        <f>(Table2[[#This Row],[Close Price]]/Table2[[#This Row],[Current Week Low]])-1</f>
        <v>1.73305507667183E-2</v>
      </c>
      <c r="AF526" s="1">
        <f>(Table2[[#This Row],[Current Week High]]/Table2[[#This Row],[Close Price]])-1</f>
        <v>4.8251872993221534E-2</v>
      </c>
      <c r="AG526" s="1">
        <f>(Table2[[#This Row],[Close Price]]/Table2[[#This Row],[Current Month Low]])-1</f>
        <v>6.9643197863003214E-2</v>
      </c>
      <c r="AH526" s="1">
        <f>(Table2[[#This Row],[Current Month High]]/Table2[[#This Row],[Close Price]])-1</f>
        <v>4.8251872993221534E-2</v>
      </c>
      <c r="AI526">
        <v>45.379950053514001</v>
      </c>
      <c r="AJ526">
        <v>6.9643197863003197</v>
      </c>
      <c r="AK526" t="str">
        <f>IF(AND(Table2[[#This Row],[20D EMA]]&gt;Table2[[#This Row],[50D EMA]],Table2[[#This Row],[50D EMA]]&gt;Table2[[#This Row],[200D EMA]]),"Uptrend","Downtrend/NoTrend")</f>
        <v>Downtrend/NoTrend</v>
      </c>
      <c r="AL526">
        <v>0.01</v>
      </c>
      <c r="AM526" t="s">
        <v>3188</v>
      </c>
      <c r="AN526">
        <v>4.5599999999999996</v>
      </c>
      <c r="AO526" t="s">
        <v>3188</v>
      </c>
      <c r="AP526">
        <v>9.2890318424748E-2</v>
      </c>
      <c r="AQ526">
        <f>(Table2[[#This Row],[Sharpe Ratio]]-AVERAGE(Table2[Sharpe Ratio]))/_xlfn.STDEV.P(Table2[Sharpe Ratio])</f>
        <v>0.37910013946726534</v>
      </c>
      <c r="AR5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6">
        <f>_xlfn.RANK.AVG(Table2[[#This Row],[1Y Return vs Nifty Z-Score]],Table2[1Y Return vs Nifty Z-Score])</f>
        <v>664</v>
      </c>
      <c r="AT526">
        <f>_xlfn.RANK.AVG(Table2[[#This Row],[6M Return vs Nifty Z-Score]],Table2[6M Return vs Nifty Z-Score])</f>
        <v>535</v>
      </c>
      <c r="AU526">
        <f>_xlfn.RANK.AVG(Table2[[#This Row],[Sharpe Ratio Z-Score]],Table2[Sharpe Ratio Z-Score])</f>
        <v>252</v>
      </c>
      <c r="AV526">
        <f>(Table2[[#This Row],[Rank 1Y]]+Table2[[#This Row],[Rank 6M]]+Table2[[#This Row],[Rank Sharpe]])/3</f>
        <v>483.66666666666669</v>
      </c>
    </row>
    <row r="527" spans="1:48" x14ac:dyDescent="0.3">
      <c r="A527" t="s">
        <v>700</v>
      </c>
      <c r="B527" t="s">
        <v>701</v>
      </c>
      <c r="C527" t="s">
        <v>3146</v>
      </c>
      <c r="D527" t="s">
        <v>261</v>
      </c>
      <c r="E527">
        <v>25014.573201939998</v>
      </c>
      <c r="F527">
        <v>3002.9</v>
      </c>
      <c r="G527">
        <v>-8.4007506016453792</v>
      </c>
      <c r="H527">
        <f>(Table2[[#This Row],[1Y Return vs Nifty]]-AVERAGE(Table2[1Y Return vs Nifty]))/_xlfn.STDEV.P(Table2[1Y Return vs Nifty])</f>
        <v>-0.50615289652231499</v>
      </c>
      <c r="I527">
        <v>-2.5723048494685599</v>
      </c>
      <c r="J527">
        <f>(Table2[[#This Row],[1M Return vs Nifty]]-AVERAGE(Table2[1M Return vs Nifty]))/_xlfn.STDEV.P(Table2[1M Return vs Nifty])</f>
        <v>-0.60660847803065698</v>
      </c>
      <c r="K527">
        <v>6.0214378519585097</v>
      </c>
      <c r="L527">
        <f>(Table2[[#This Row],[6M Return vs Nifty]]-AVERAGE(Table2[6M Return vs Nifty]))/_xlfn.STDEV.P(Table2[6M Return vs Nifty])</f>
        <v>8.8284981864419632E-3</v>
      </c>
      <c r="M527">
        <v>-2.43991231950982</v>
      </c>
      <c r="N527">
        <f>(Table2[[#This Row],[1W Return vs Nifty]]-AVERAGE(Table2[1W Return vs Nifty]))/_xlfn.STDEV.P(Table2[1W Return vs Nifty])</f>
        <v>-1.2173030690832756</v>
      </c>
      <c r="O527">
        <v>3061.99</v>
      </c>
      <c r="P527">
        <v>3140.4036628804502</v>
      </c>
      <c r="Q527">
        <v>2932.31498579253</v>
      </c>
      <c r="R527">
        <v>41.797907208974202</v>
      </c>
      <c r="S527" s="1">
        <f>(Table2[[#This Row],[Close Price]]-Table2[[#This Row],[20D EMA]])/Table2[[#This Row],[20D EMA]]</f>
        <v>-1.9297907569913585E-2</v>
      </c>
      <c r="T527" s="1">
        <f>(Table2[[#This Row],[Close Price]]-Table2[[#This Row],[50D EMA]])/Table2[[#This Row],[50D EMA]]</f>
        <v>-4.3785346611883824E-2</v>
      </c>
      <c r="U527" s="1">
        <f>(Table2[[#This Row],[Close Price]]-Table2[[#This Row],[200D EMA]])/Table2[[#This Row],[200D EMA]]</f>
        <v>2.4071429757534298E-2</v>
      </c>
      <c r="V527">
        <v>0.57545933039018904</v>
      </c>
      <c r="W527">
        <v>2971</v>
      </c>
      <c r="X527">
        <v>3014</v>
      </c>
      <c r="Y527">
        <v>2970</v>
      </c>
      <c r="Z527">
        <v>3143.6</v>
      </c>
      <c r="AA527">
        <v>2918</v>
      </c>
      <c r="AB527">
        <v>3148.45</v>
      </c>
      <c r="AC527" s="1">
        <f>(Table2[[#This Row],[Close Price]]/Table2[[#This Row],[Day Low]])-1</f>
        <v>1.0737125546953941E-2</v>
      </c>
      <c r="AD527" s="1">
        <f>(Table2[[#This Row],[Day High]]/Table2[[#This Row],[Close Price]])-1</f>
        <v>3.6964267874388668E-3</v>
      </c>
      <c r="AE527" s="1">
        <f>(Table2[[#This Row],[Close Price]]/Table2[[#This Row],[Current Week Low]])-1</f>
        <v>1.1077441077441019E-2</v>
      </c>
      <c r="AF527" s="1">
        <f>(Table2[[#This Row],[Current Week High]]/Table2[[#This Row],[Close Price]])-1</f>
        <v>4.6854707116454009E-2</v>
      </c>
      <c r="AG527" s="1">
        <f>(Table2[[#This Row],[Close Price]]/Table2[[#This Row],[Current Month Low]])-1</f>
        <v>2.9095270733379142E-2</v>
      </c>
      <c r="AH527" s="1">
        <f>(Table2[[#This Row],[Current Month High]]/Table2[[#This Row],[Close Price]])-1</f>
        <v>4.8469812514569055E-2</v>
      </c>
      <c r="AI527">
        <v>21.680708648306599</v>
      </c>
      <c r="AJ527">
        <v>54.494006276688701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-7.0000000000000007E-2</v>
      </c>
      <c r="AM527" t="s">
        <v>3189</v>
      </c>
      <c r="AN527">
        <v>-0.23</v>
      </c>
      <c r="AO527" t="s">
        <v>3189</v>
      </c>
      <c r="AP527">
        <v>-5.0029300528782003E-2</v>
      </c>
      <c r="AQ527">
        <f>(Table2[[#This Row],[Sharpe Ratio]]-AVERAGE(Table2[Sharpe Ratio]))/_xlfn.STDEV.P(Table2[Sharpe Ratio])</f>
        <v>-1.2787334294157147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489</v>
      </c>
      <c r="AT527">
        <f>_xlfn.RANK.AVG(Table2[[#This Row],[6M Return vs Nifty Z-Score]],Table2[6M Return vs Nifty Z-Score])</f>
        <v>295</v>
      </c>
      <c r="AU527">
        <f>_xlfn.RANK.AVG(Table2[[#This Row],[Sharpe Ratio Z-Score]],Table2[Sharpe Ratio Z-Score])</f>
        <v>668</v>
      </c>
      <c r="AV527">
        <f>(Table2[[#This Row],[Rank 1Y]]+Table2[[#This Row],[Rank 6M]]+Table2[[#This Row],[Rank Sharpe]])/3</f>
        <v>484</v>
      </c>
    </row>
    <row r="528" spans="1:48" x14ac:dyDescent="0.3">
      <c r="A528" t="s">
        <v>391</v>
      </c>
      <c r="B528" t="s">
        <v>392</v>
      </c>
      <c r="C528" t="s">
        <v>3150</v>
      </c>
      <c r="D528" t="s">
        <v>393</v>
      </c>
      <c r="E528">
        <v>59081.467505699999</v>
      </c>
      <c r="F528">
        <v>4651.1000000000004</v>
      </c>
      <c r="G528">
        <v>-10.3965503787985</v>
      </c>
      <c r="H528">
        <f>(Table2[[#This Row],[1Y Return vs Nifty]]-AVERAGE(Table2[1Y Return vs Nifty]))/_xlfn.STDEV.P(Table2[1Y Return vs Nifty])</f>
        <v>-0.54479698902623663</v>
      </c>
      <c r="I528">
        <v>6.4907505383341597</v>
      </c>
      <c r="J528">
        <f>(Table2[[#This Row],[1M Return vs Nifty]]-AVERAGE(Table2[1M Return vs Nifty]))/_xlfn.STDEV.P(Table2[1M Return vs Nifty])</f>
        <v>0.2861836565327544</v>
      </c>
      <c r="K528">
        <v>-21.954596216393501</v>
      </c>
      <c r="L528">
        <f>(Table2[[#This Row],[6M Return vs Nifty]]-AVERAGE(Table2[6M Return vs Nifty]))/_xlfn.STDEV.P(Table2[6M Return vs Nifty])</f>
        <v>-0.90550035656180394</v>
      </c>
      <c r="M528">
        <v>-1.2626774528534099</v>
      </c>
      <c r="N528">
        <f>(Table2[[#This Row],[1W Return vs Nifty]]-AVERAGE(Table2[1W Return vs Nifty]))/_xlfn.STDEV.P(Table2[1W Return vs Nifty])</f>
        <v>-0.98978934043484712</v>
      </c>
      <c r="O528">
        <v>4603.4399999999996</v>
      </c>
      <c r="P528">
        <v>4797.8018687632002</v>
      </c>
      <c r="Q528">
        <v>4879.5785980424498</v>
      </c>
      <c r="R528">
        <v>57.932372155927403</v>
      </c>
      <c r="S528" s="1">
        <f>(Table2[[#This Row],[Close Price]]-Table2[[#This Row],[20D EMA]])/Table2[[#This Row],[20D EMA]]</f>
        <v>1.035312722659593E-2</v>
      </c>
      <c r="T528" s="1">
        <f>(Table2[[#This Row],[Close Price]]-Table2[[#This Row],[50D EMA]])/Table2[[#This Row],[50D EMA]]</f>
        <v>-3.0576891830053281E-2</v>
      </c>
      <c r="U528" s="1">
        <f>(Table2[[#This Row],[Close Price]]-Table2[[#This Row],[200D EMA]])/Table2[[#This Row],[200D EMA]]</f>
        <v>-4.6823428181709925E-2</v>
      </c>
      <c r="V528">
        <v>0.89334347722422702</v>
      </c>
      <c r="W528">
        <v>4455</v>
      </c>
      <c r="X528">
        <v>4781</v>
      </c>
      <c r="Y528">
        <v>4455</v>
      </c>
      <c r="Z528">
        <v>4781</v>
      </c>
      <c r="AA528">
        <v>4162.6000000000004</v>
      </c>
      <c r="AB528">
        <v>4781</v>
      </c>
      <c r="AC528" s="1">
        <f>(Table2[[#This Row],[Close Price]]/Table2[[#This Row],[Day Low]])-1</f>
        <v>4.401795735129066E-2</v>
      </c>
      <c r="AD528" s="1">
        <f>(Table2[[#This Row],[Day High]]/Table2[[#This Row],[Close Price]])-1</f>
        <v>2.7928877039840039E-2</v>
      </c>
      <c r="AE528" s="1">
        <f>(Table2[[#This Row],[Close Price]]/Table2[[#This Row],[Current Week Low]])-1</f>
        <v>4.401795735129066E-2</v>
      </c>
      <c r="AF528" s="1">
        <f>(Table2[[#This Row],[Current Week High]]/Table2[[#This Row],[Close Price]])-1</f>
        <v>2.7928877039840039E-2</v>
      </c>
      <c r="AG528" s="1">
        <f>(Table2[[#This Row],[Close Price]]/Table2[[#This Row],[Current Month Low]])-1</f>
        <v>0.11735453802911633</v>
      </c>
      <c r="AH528" s="1">
        <f>(Table2[[#This Row],[Current Month High]]/Table2[[#This Row],[Close Price]])-1</f>
        <v>2.7928877039840039E-2</v>
      </c>
      <c r="AI528">
        <v>38.891875040313003</v>
      </c>
      <c r="AJ528">
        <v>29.1613440710913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-7.0000000000000007E-2</v>
      </c>
      <c r="AM528" t="s">
        <v>3189</v>
      </c>
      <c r="AN528">
        <v>0.39</v>
      </c>
      <c r="AO528" t="s">
        <v>3188</v>
      </c>
      <c r="AP528">
        <v>7.4273405863576003E-2</v>
      </c>
      <c r="AQ528">
        <f>(Table2[[#This Row],[Sharpe Ratio]]-AVERAGE(Table2[Sharpe Ratio]))/_xlfn.STDEV.P(Table2[Sharpe Ratio])</f>
        <v>0.16314838407596785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502</v>
      </c>
      <c r="AT528">
        <f>_xlfn.RANK.AVG(Table2[[#This Row],[6M Return vs Nifty Z-Score]],Table2[6M Return vs Nifty Z-Score])</f>
        <v>647</v>
      </c>
      <c r="AU528">
        <f>_xlfn.RANK.AVG(Table2[[#This Row],[Sharpe Ratio Z-Score]],Table2[Sharpe Ratio Z-Score])</f>
        <v>304</v>
      </c>
      <c r="AV528">
        <f>(Table2[[#This Row],[Rank 1Y]]+Table2[[#This Row],[Rank 6M]]+Table2[[#This Row],[Rank Sharpe]])/3</f>
        <v>484.33333333333331</v>
      </c>
    </row>
    <row r="529" spans="1:48" x14ac:dyDescent="0.3">
      <c r="A529" t="s">
        <v>448</v>
      </c>
      <c r="B529" t="s">
        <v>449</v>
      </c>
      <c r="C529" t="s">
        <v>3142</v>
      </c>
      <c r="D529" t="s">
        <v>34</v>
      </c>
      <c r="E529">
        <v>50306.9799193</v>
      </c>
      <c r="F529">
        <v>110.5</v>
      </c>
      <c r="G529">
        <v>-14.359899832133801</v>
      </c>
      <c r="H529">
        <f>(Table2[[#This Row],[1Y Return vs Nifty]]-AVERAGE(Table2[1Y Return vs Nifty]))/_xlfn.STDEV.P(Table2[1Y Return vs Nifty])</f>
        <v>-0.62153817551866608</v>
      </c>
      <c r="I529">
        <v>12.715548503810099</v>
      </c>
      <c r="J529">
        <f>(Table2[[#This Row],[1M Return vs Nifty]]-AVERAGE(Table2[1M Return vs Nifty]))/_xlfn.STDEV.P(Table2[1M Return vs Nifty])</f>
        <v>0.8993820123877343</v>
      </c>
      <c r="K529">
        <v>-19.906483044857399</v>
      </c>
      <c r="L529">
        <f>(Table2[[#This Row],[6M Return vs Nifty]]-AVERAGE(Table2[6M Return vs Nifty]))/_xlfn.STDEV.P(Table2[6M Return vs Nifty])</f>
        <v>-0.83856274253295049</v>
      </c>
      <c r="M529">
        <v>8.7265504565597194</v>
      </c>
      <c r="N529">
        <f>(Table2[[#This Row],[1W Return vs Nifty]]-AVERAGE(Table2[1W Return vs Nifty]))/_xlfn.STDEV.P(Table2[1W Return vs Nifty])</f>
        <v>0.9407400317068606</v>
      </c>
      <c r="O529">
        <v>107.57</v>
      </c>
      <c r="P529">
        <v>108.580417229784</v>
      </c>
      <c r="Q529">
        <v>114.935129091031</v>
      </c>
      <c r="R529">
        <v>60.491822509313202</v>
      </c>
      <c r="S529" s="1">
        <f>(Table2[[#This Row],[Close Price]]-Table2[[#This Row],[20D EMA]])/Table2[[#This Row],[20D EMA]]</f>
        <v>2.7238077530910169E-2</v>
      </c>
      <c r="T529" s="1">
        <f>(Table2[[#This Row],[Close Price]]-Table2[[#This Row],[50D EMA]])/Table2[[#This Row],[50D EMA]]</f>
        <v>1.7678903979100269E-2</v>
      </c>
      <c r="U529" s="1">
        <f>(Table2[[#This Row],[Close Price]]-Table2[[#This Row],[200D EMA]])/Table2[[#This Row],[200D EMA]]</f>
        <v>-3.8588107275002816E-2</v>
      </c>
      <c r="V529">
        <v>1.21358451830247</v>
      </c>
      <c r="W529">
        <v>108.82</v>
      </c>
      <c r="X529">
        <v>114.7</v>
      </c>
      <c r="Y529">
        <v>105.34</v>
      </c>
      <c r="Z529">
        <v>114.7</v>
      </c>
      <c r="AA529">
        <v>100.7</v>
      </c>
      <c r="AB529">
        <v>115</v>
      </c>
      <c r="AC529" s="1">
        <f>(Table2[[#This Row],[Close Price]]/Table2[[#This Row],[Day Low]])-1</f>
        <v>1.5438338540709529E-2</v>
      </c>
      <c r="AD529" s="1">
        <f>(Table2[[#This Row],[Day High]]/Table2[[#This Row],[Close Price]])-1</f>
        <v>3.8009049773755743E-2</v>
      </c>
      <c r="AE529" s="1">
        <f>(Table2[[#This Row],[Close Price]]/Table2[[#This Row],[Current Week Low]])-1</f>
        <v>4.8984241503702286E-2</v>
      </c>
      <c r="AF529" s="1">
        <f>(Table2[[#This Row],[Current Week High]]/Table2[[#This Row],[Close Price]])-1</f>
        <v>3.8009049773755743E-2</v>
      </c>
      <c r="AG529" s="1">
        <f>(Table2[[#This Row],[Close Price]]/Table2[[#This Row],[Current Month Low]])-1</f>
        <v>9.7318768619662377E-2</v>
      </c>
      <c r="AH529" s="1">
        <f>(Table2[[#This Row],[Current Month High]]/Table2[[#This Row],[Close Price]])-1</f>
        <v>4.0723981900452566E-2</v>
      </c>
      <c r="AI529">
        <v>42.941176470588204</v>
      </c>
      <c r="AJ529">
        <v>15.1041666666666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-0.03</v>
      </c>
      <c r="AM529" t="s">
        <v>3189</v>
      </c>
      <c r="AN529">
        <v>-1.52</v>
      </c>
      <c r="AO529" t="s">
        <v>3189</v>
      </c>
      <c r="AP529">
        <v>7.7426723265267006E-2</v>
      </c>
      <c r="AQ529">
        <f>(Table2[[#This Row],[Sharpe Ratio]]-AVERAGE(Table2[Sharpe Ratio]))/_xlfn.STDEV.P(Table2[Sharpe Ratio])</f>
        <v>0.19972611553189881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536</v>
      </c>
      <c r="AT529">
        <f>_xlfn.RANK.AVG(Table2[[#This Row],[6M Return vs Nifty Z-Score]],Table2[6M Return vs Nifty Z-Score])</f>
        <v>626</v>
      </c>
      <c r="AU529">
        <f>_xlfn.RANK.AVG(Table2[[#This Row],[Sharpe Ratio Z-Score]],Table2[Sharpe Ratio Z-Score])</f>
        <v>291</v>
      </c>
      <c r="AV529">
        <f>(Table2[[#This Row],[Rank 1Y]]+Table2[[#This Row],[Rank 6M]]+Table2[[#This Row],[Rank Sharpe]])/3</f>
        <v>484.33333333333331</v>
      </c>
    </row>
    <row r="530" spans="1:48" x14ac:dyDescent="0.3">
      <c r="A530" t="s">
        <v>1107</v>
      </c>
      <c r="B530" t="s">
        <v>1108</v>
      </c>
      <c r="C530" t="s">
        <v>3145</v>
      </c>
      <c r="D530" t="s">
        <v>318</v>
      </c>
      <c r="E530">
        <v>11358.331001819901</v>
      </c>
      <c r="F530">
        <v>486.45</v>
      </c>
      <c r="G530">
        <v>24.845357929628101</v>
      </c>
      <c r="H530">
        <f>(Table2[[#This Row],[1Y Return vs Nifty]]-AVERAGE(Table2[1Y Return vs Nifty]))/_xlfn.STDEV.P(Table2[1Y Return vs Nifty])</f>
        <v>0.13758186494287933</v>
      </c>
      <c r="I530">
        <v>-9.8022864649025507</v>
      </c>
      <c r="J530">
        <f>(Table2[[#This Row],[1M Return vs Nifty]]-AVERAGE(Table2[1M Return vs Nifty]))/_xlfn.STDEV.P(Table2[1M Return vs Nifty])</f>
        <v>-1.3188264269559891</v>
      </c>
      <c r="K530">
        <v>-39.074607471569301</v>
      </c>
      <c r="L530">
        <f>(Table2[[#This Row],[6M Return vs Nifty]]-AVERAGE(Table2[6M Return vs Nifty]))/_xlfn.STDEV.P(Table2[6M Return vs Nifty])</f>
        <v>-1.4650264225501868</v>
      </c>
      <c r="M530">
        <v>2.8768285396232698</v>
      </c>
      <c r="N530">
        <f>(Table2[[#This Row],[1W Return vs Nifty]]-AVERAGE(Table2[1W Return vs Nifty]))/_xlfn.STDEV.P(Table2[1W Return vs Nifty])</f>
        <v>-0.18978377673134153</v>
      </c>
      <c r="O530">
        <v>513.86</v>
      </c>
      <c r="P530">
        <v>562.48696813823904</v>
      </c>
      <c r="Q530">
        <v>590.09662018260894</v>
      </c>
      <c r="R530">
        <v>38.420644489566101</v>
      </c>
      <c r="S530" s="1">
        <f>(Table2[[#This Row],[Close Price]]-Table2[[#This Row],[20D EMA]])/Table2[[#This Row],[20D EMA]]</f>
        <v>-5.3341377028762745E-2</v>
      </c>
      <c r="T530" s="1">
        <f>(Table2[[#This Row],[Close Price]]-Table2[[#This Row],[50D EMA]])/Table2[[#This Row],[50D EMA]]</f>
        <v>-0.1351799640619441</v>
      </c>
      <c r="U530" s="1">
        <f>(Table2[[#This Row],[Close Price]]-Table2[[#This Row],[200D EMA]])/Table2[[#This Row],[200D EMA]]</f>
        <v>-0.17564347369170644</v>
      </c>
      <c r="V530">
        <v>0.516150053651938</v>
      </c>
      <c r="W530">
        <v>479</v>
      </c>
      <c r="X530">
        <v>493.2</v>
      </c>
      <c r="Y530">
        <v>475.8</v>
      </c>
      <c r="Z530">
        <v>512.54999999999995</v>
      </c>
      <c r="AA530">
        <v>459.05</v>
      </c>
      <c r="AB530">
        <v>603.35</v>
      </c>
      <c r="AC530" s="1">
        <f>(Table2[[#This Row],[Close Price]]/Table2[[#This Row],[Day Low]])-1</f>
        <v>1.5553235908141838E-2</v>
      </c>
      <c r="AD530" s="1">
        <f>(Table2[[#This Row],[Day High]]/Table2[[#This Row],[Close Price]])-1</f>
        <v>1.3876040703052706E-2</v>
      </c>
      <c r="AE530" s="1">
        <f>(Table2[[#This Row],[Close Price]]/Table2[[#This Row],[Current Week Low]])-1</f>
        <v>2.2383354350567375E-2</v>
      </c>
      <c r="AF530" s="1">
        <f>(Table2[[#This Row],[Current Week High]]/Table2[[#This Row],[Close Price]])-1</f>
        <v>5.365402405180375E-2</v>
      </c>
      <c r="AG530" s="1">
        <f>(Table2[[#This Row],[Close Price]]/Table2[[#This Row],[Current Month Low]])-1</f>
        <v>5.9688487092909304E-2</v>
      </c>
      <c r="AH530" s="1">
        <f>(Table2[[#This Row],[Current Month High]]/Table2[[#This Row],[Close Price]])-1</f>
        <v>0.24031246787953542</v>
      </c>
      <c r="AI530">
        <v>70.212765957446805</v>
      </c>
      <c r="AJ530">
        <v>49.447004608294897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-0.3</v>
      </c>
      <c r="AM530" t="s">
        <v>3189</v>
      </c>
      <c r="AN530">
        <v>-9.27</v>
      </c>
      <c r="AO530" t="s">
        <v>3189</v>
      </c>
      <c r="AP530">
        <v>1.7582717249775E-2</v>
      </c>
      <c r="AQ530">
        <f>(Table2[[#This Row],[Sharpe Ratio]]-AVERAGE(Table2[Sharpe Ratio]))/_xlfn.STDEV.P(Table2[Sharpe Ratio])</f>
        <v>-0.49445011300377911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0">
        <f>_xlfn.RANK.AVG(Table2[[#This Row],[1Y Return vs Nifty Z-Score]],Table2[1Y Return vs Nifty Z-Score])</f>
        <v>262</v>
      </c>
      <c r="AT530">
        <f>_xlfn.RANK.AVG(Table2[[#This Row],[6M Return vs Nifty Z-Score]],Table2[6M Return vs Nifty Z-Score])</f>
        <v>726</v>
      </c>
      <c r="AU530">
        <f>_xlfn.RANK.AVG(Table2[[#This Row],[Sharpe Ratio Z-Score]],Table2[Sharpe Ratio Z-Score])</f>
        <v>465</v>
      </c>
      <c r="AV530">
        <f>(Table2[[#This Row],[Rank 1Y]]+Table2[[#This Row],[Rank 6M]]+Table2[[#This Row],[Rank Sharpe]])/3</f>
        <v>484.33333333333331</v>
      </c>
    </row>
    <row r="531" spans="1:48" x14ac:dyDescent="0.3">
      <c r="A531" t="s">
        <v>1624</v>
      </c>
      <c r="B531" t="s">
        <v>1625</v>
      </c>
      <c r="C531" t="s">
        <v>3156</v>
      </c>
      <c r="D531" t="s">
        <v>266</v>
      </c>
      <c r="E531">
        <v>5776.9159411199998</v>
      </c>
      <c r="F531">
        <v>786.65</v>
      </c>
      <c r="G531">
        <v>-12.4789450372821</v>
      </c>
      <c r="H531">
        <f>(Table2[[#This Row],[1Y Return vs Nifty]]-AVERAGE(Table2[1Y Return vs Nifty]))/_xlfn.STDEV.P(Table2[1Y Return vs Nifty])</f>
        <v>-0.58511779311355894</v>
      </c>
      <c r="I531">
        <v>-4.4183809580121203</v>
      </c>
      <c r="J531">
        <f>(Table2[[#This Row],[1M Return vs Nifty]]-AVERAGE(Table2[1M Return vs Nifty]))/_xlfn.STDEV.P(Table2[1M Return vs Nifty])</f>
        <v>-0.78846351024542838</v>
      </c>
      <c r="K531">
        <v>-5.5875531246423602</v>
      </c>
      <c r="L531">
        <f>(Table2[[#This Row],[6M Return vs Nifty]]-AVERAGE(Table2[6M Return vs Nifty]))/_xlfn.STDEV.P(Table2[6M Return vs Nifty])</f>
        <v>-0.37058322966907326</v>
      </c>
      <c r="M531">
        <v>3.2231300948430301</v>
      </c>
      <c r="N531">
        <f>(Table2[[#This Row],[1W Return vs Nifty]]-AVERAGE(Table2[1W Return vs Nifty]))/_xlfn.STDEV.P(Table2[1W Return vs Nifty])</f>
        <v>-0.1228571503661435</v>
      </c>
      <c r="O531">
        <v>793.18</v>
      </c>
      <c r="P531">
        <v>804.99013736943004</v>
      </c>
      <c r="Q531">
        <v>786.251932212631</v>
      </c>
      <c r="R531">
        <v>50.468152030965001</v>
      </c>
      <c r="S531" s="1">
        <f>(Table2[[#This Row],[Close Price]]-Table2[[#This Row],[20D EMA]])/Table2[[#This Row],[20D EMA]]</f>
        <v>-8.2326836279280526E-3</v>
      </c>
      <c r="T531" s="1">
        <f>(Table2[[#This Row],[Close Price]]-Table2[[#This Row],[50D EMA]])/Table2[[#This Row],[50D EMA]]</f>
        <v>-2.2783058472446004E-2</v>
      </c>
      <c r="U531" s="1">
        <f>(Table2[[#This Row],[Close Price]]-Table2[[#This Row],[200D EMA]])/Table2[[#This Row],[200D EMA]]</f>
        <v>5.0628528981639558E-4</v>
      </c>
      <c r="V531">
        <v>0.236776721459381</v>
      </c>
      <c r="W531">
        <v>775.55</v>
      </c>
      <c r="X531">
        <v>792</v>
      </c>
      <c r="Y531">
        <v>762.3</v>
      </c>
      <c r="Z531">
        <v>792</v>
      </c>
      <c r="AA531">
        <v>737.2</v>
      </c>
      <c r="AB531">
        <v>894.2</v>
      </c>
      <c r="AC531" s="1">
        <f>(Table2[[#This Row],[Close Price]]/Table2[[#This Row],[Day Low]])-1</f>
        <v>1.431242344142869E-2</v>
      </c>
      <c r="AD531" s="1">
        <f>(Table2[[#This Row],[Day High]]/Table2[[#This Row],[Close Price]])-1</f>
        <v>6.800991546431101E-3</v>
      </c>
      <c r="AE531" s="1">
        <f>(Table2[[#This Row],[Close Price]]/Table2[[#This Row],[Current Week Low]])-1</f>
        <v>3.1942804670077374E-2</v>
      </c>
      <c r="AF531" s="1">
        <f>(Table2[[#This Row],[Current Week High]]/Table2[[#This Row],[Close Price]])-1</f>
        <v>6.800991546431101E-3</v>
      </c>
      <c r="AG531" s="1">
        <f>(Table2[[#This Row],[Close Price]]/Table2[[#This Row],[Current Month Low]])-1</f>
        <v>6.7078133478024826E-2</v>
      </c>
      <c r="AH531" s="1">
        <f>(Table2[[#This Row],[Current Month High]]/Table2[[#This Row],[Close Price]])-1</f>
        <v>0.13671899828386214</v>
      </c>
      <c r="AI531">
        <v>14.4092035848217</v>
      </c>
      <c r="AJ531">
        <v>21.9612403100775</v>
      </c>
      <c r="AK531" t="str">
        <f>IF(AND(Table2[[#This Row],[20D EMA]]&gt;Table2[[#This Row],[50D EMA]],Table2[[#This Row],[50D EMA]]&gt;Table2[[#This Row],[200D EMA]]),"Uptrend","Downtrend/NoTrend")</f>
        <v>Downtrend/NoTrend</v>
      </c>
      <c r="AL531">
        <v>0.02</v>
      </c>
      <c r="AM531" t="s">
        <v>3188</v>
      </c>
      <c r="AN531">
        <v>-2.36</v>
      </c>
      <c r="AO531" t="s">
        <v>3189</v>
      </c>
      <c r="AP531">
        <v>9.6009028940890005E-3</v>
      </c>
      <c r="AQ531">
        <f>(Table2[[#This Row],[Sharpe Ratio]]-AVERAGE(Table2[Sharpe Ratio]))/_xlfn.STDEV.P(Table2[Sharpe Ratio])</f>
        <v>-0.58703726007524482</v>
      </c>
      <c r="AR5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1">
        <f>_xlfn.RANK.AVG(Table2[[#This Row],[1Y Return vs Nifty Z-Score]],Table2[1Y Return vs Nifty Z-Score])</f>
        <v>517</v>
      </c>
      <c r="AT531">
        <f>_xlfn.RANK.AVG(Table2[[#This Row],[6M Return vs Nifty Z-Score]],Table2[6M Return vs Nifty Z-Score])</f>
        <v>441</v>
      </c>
      <c r="AU531">
        <f>_xlfn.RANK.AVG(Table2[[#This Row],[Sharpe Ratio Z-Score]],Table2[Sharpe Ratio Z-Score])</f>
        <v>498</v>
      </c>
      <c r="AV531">
        <f>(Table2[[#This Row],[Rank 1Y]]+Table2[[#This Row],[Rank 6M]]+Table2[[#This Row],[Rank Sharpe]])/3</f>
        <v>485.33333333333331</v>
      </c>
    </row>
    <row r="532" spans="1:48" x14ac:dyDescent="0.3">
      <c r="A532" t="s">
        <v>1760</v>
      </c>
      <c r="B532" t="s">
        <v>1761</v>
      </c>
      <c r="C532" t="s">
        <v>3150</v>
      </c>
      <c r="D532" t="s">
        <v>269</v>
      </c>
      <c r="E532">
        <v>4587.7124509499999</v>
      </c>
      <c r="F532">
        <v>503.9</v>
      </c>
      <c r="G532">
        <v>7.0435364796509097</v>
      </c>
      <c r="H532">
        <f>(Table2[[#This Row],[1Y Return vs Nifty]]-AVERAGE(Table2[1Y Return vs Nifty]))/_xlfn.STDEV.P(Table2[1Y Return vs Nifty])</f>
        <v>-0.20710964305624011</v>
      </c>
      <c r="I532">
        <v>5.8950347283332096</v>
      </c>
      <c r="J532">
        <f>(Table2[[#This Row],[1M Return vs Nifty]]-AVERAGE(Table2[1M Return vs Nifty]))/_xlfn.STDEV.P(Table2[1M Return vs Nifty])</f>
        <v>0.22750031335031098</v>
      </c>
      <c r="K532">
        <v>-6.7760805640376702</v>
      </c>
      <c r="L532">
        <f>(Table2[[#This Row],[6M Return vs Nifty]]-AVERAGE(Table2[6M Return vs Nifty]))/_xlfn.STDEV.P(Table2[6M Return vs Nifty])</f>
        <v>-0.40942736782833145</v>
      </c>
      <c r="M532">
        <v>3.7715160865690902</v>
      </c>
      <c r="N532">
        <f>(Table2[[#This Row],[1W Return vs Nifty]]-AVERAGE(Table2[1W Return vs Nifty]))/_xlfn.STDEV.P(Table2[1W Return vs Nifty])</f>
        <v>-1.6875459498864449E-2</v>
      </c>
      <c r="O532">
        <v>493.45</v>
      </c>
      <c r="P532">
        <v>499.77623246787198</v>
      </c>
      <c r="Q532">
        <v>485.997765412815</v>
      </c>
      <c r="R532">
        <v>61.984786906887798</v>
      </c>
      <c r="S532" s="1">
        <f>(Table2[[#This Row],[Close Price]]-Table2[[#This Row],[20D EMA]])/Table2[[#This Row],[20D EMA]]</f>
        <v>2.1177424257776856E-2</v>
      </c>
      <c r="T532" s="1">
        <f>(Table2[[#This Row],[Close Price]]-Table2[[#This Row],[50D EMA]])/Table2[[#This Row],[50D EMA]]</f>
        <v>8.2512277780098214E-3</v>
      </c>
      <c r="U532" s="1">
        <f>(Table2[[#This Row],[Close Price]]-Table2[[#This Row],[200D EMA]])/Table2[[#This Row],[200D EMA]]</f>
        <v>3.6836043005215272E-2</v>
      </c>
      <c r="V532">
        <v>0.99828397470627195</v>
      </c>
      <c r="W532">
        <v>501.35</v>
      </c>
      <c r="X532">
        <v>512.4</v>
      </c>
      <c r="Y532">
        <v>480</v>
      </c>
      <c r="Z532">
        <v>518</v>
      </c>
      <c r="AA532">
        <v>463.55</v>
      </c>
      <c r="AB532">
        <v>523.5</v>
      </c>
      <c r="AC532" s="1">
        <f>(Table2[[#This Row],[Close Price]]/Table2[[#This Row],[Day Low]])-1</f>
        <v>5.0862670788869302E-3</v>
      </c>
      <c r="AD532" s="1">
        <f>(Table2[[#This Row],[Day High]]/Table2[[#This Row],[Close Price]])-1</f>
        <v>1.6868426275054471E-2</v>
      </c>
      <c r="AE532" s="1">
        <f>(Table2[[#This Row],[Close Price]]/Table2[[#This Row],[Current Week Low]])-1</f>
        <v>4.9791666666666679E-2</v>
      </c>
      <c r="AF532" s="1">
        <f>(Table2[[#This Row],[Current Week High]]/Table2[[#This Row],[Close Price]])-1</f>
        <v>2.7981742409208143E-2</v>
      </c>
      <c r="AG532" s="1">
        <f>(Table2[[#This Row],[Close Price]]/Table2[[#This Row],[Current Month Low]])-1</f>
        <v>8.7045626146046828E-2</v>
      </c>
      <c r="AH532" s="1">
        <f>(Table2[[#This Row],[Current Month High]]/Table2[[#This Row],[Close Price]])-1</f>
        <v>3.8896606469537742E-2</v>
      </c>
      <c r="AI532">
        <v>21.819805516967602</v>
      </c>
      <c r="AJ532">
        <v>39.933351846709201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0.05</v>
      </c>
      <c r="AM532" t="s">
        <v>3188</v>
      </c>
      <c r="AN532">
        <v>0.79</v>
      </c>
      <c r="AO532" t="s">
        <v>3188</v>
      </c>
      <c r="AP532">
        <v>-3.0197953767727E-2</v>
      </c>
      <c r="AQ532">
        <f>(Table2[[#This Row],[Sharpe Ratio]]-AVERAGE(Table2[Sharpe Ratio]))/_xlfn.STDEV.P(Table2[Sharpe Ratio])</f>
        <v>-1.048694526308048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375</v>
      </c>
      <c r="AT532">
        <f>_xlfn.RANK.AVG(Table2[[#This Row],[6M Return vs Nifty Z-Score]],Table2[6M Return vs Nifty Z-Score])</f>
        <v>454</v>
      </c>
      <c r="AU532">
        <f>_xlfn.RANK.AVG(Table2[[#This Row],[Sharpe Ratio Z-Score]],Table2[Sharpe Ratio Z-Score])</f>
        <v>630</v>
      </c>
      <c r="AV532">
        <f>(Table2[[#This Row],[Rank 1Y]]+Table2[[#This Row],[Rank 6M]]+Table2[[#This Row],[Rank Sharpe]])/3</f>
        <v>486.33333333333331</v>
      </c>
    </row>
    <row r="533" spans="1:48" x14ac:dyDescent="0.3">
      <c r="A533" t="s">
        <v>1286</v>
      </c>
      <c r="B533" t="s">
        <v>1287</v>
      </c>
      <c r="C533" t="s">
        <v>3144</v>
      </c>
      <c r="D533" t="s">
        <v>983</v>
      </c>
      <c r="E533">
        <v>9067.3664329799994</v>
      </c>
      <c r="F533">
        <v>42.6</v>
      </c>
      <c r="G533">
        <v>-35.521874182203398</v>
      </c>
      <c r="H533">
        <f>(Table2[[#This Row],[1Y Return vs Nifty]]-AVERAGE(Table2[1Y Return vs Nifty]))/_xlfn.STDEV.P(Table2[1Y Return vs Nifty])</f>
        <v>-1.0312913500160723</v>
      </c>
      <c r="I533">
        <v>2.8896059621830301</v>
      </c>
      <c r="J533">
        <f>(Table2[[#This Row],[1M Return vs Nifty]]-AVERAGE(Table2[1M Return vs Nifty]))/_xlfn.STDEV.P(Table2[1M Return vs Nifty])</f>
        <v>-6.856134009833123E-2</v>
      </c>
      <c r="K533">
        <v>-3.5079726588549001</v>
      </c>
      <c r="L533">
        <f>(Table2[[#This Row],[6M Return vs Nifty]]-AVERAGE(Table2[6M Return vs Nifty]))/_xlfn.STDEV.P(Table2[6M Return vs Nifty])</f>
        <v>-0.30261718340981231</v>
      </c>
      <c r="M533">
        <v>8.2888610260471101</v>
      </c>
      <c r="N533">
        <f>(Table2[[#This Row],[1W Return vs Nifty]]-AVERAGE(Table2[1W Return vs Nifty]))/_xlfn.STDEV.P(Table2[1W Return vs Nifty])</f>
        <v>0.85615168222247973</v>
      </c>
      <c r="O533">
        <v>41.74</v>
      </c>
      <c r="P533">
        <v>43.544920002338003</v>
      </c>
      <c r="Q533">
        <v>45.764878793764801</v>
      </c>
      <c r="R533">
        <v>59.7557218058815</v>
      </c>
      <c r="S533" s="1">
        <f>(Table2[[#This Row],[Close Price]]-Table2[[#This Row],[20D EMA]])/Table2[[#This Row],[20D EMA]]</f>
        <v>2.0603737422137024E-2</v>
      </c>
      <c r="T533" s="1">
        <f>(Table2[[#This Row],[Close Price]]-Table2[[#This Row],[50D EMA]])/Table2[[#This Row],[50D EMA]]</f>
        <v>-2.1699890648260858E-2</v>
      </c>
      <c r="U533" s="1">
        <f>(Table2[[#This Row],[Close Price]]-Table2[[#This Row],[200D EMA]])/Table2[[#This Row],[200D EMA]]</f>
        <v>-6.9155187934115014E-2</v>
      </c>
      <c r="V533">
        <v>0.34311783769723297</v>
      </c>
      <c r="W533">
        <v>41.88</v>
      </c>
      <c r="X533">
        <v>43.07</v>
      </c>
      <c r="Y533">
        <v>39.700000000000003</v>
      </c>
      <c r="Z533">
        <v>43.4</v>
      </c>
      <c r="AA533">
        <v>38.200000000000003</v>
      </c>
      <c r="AB533">
        <v>44.1</v>
      </c>
      <c r="AC533" s="1">
        <f>(Table2[[#This Row],[Close Price]]/Table2[[#This Row],[Day Low]])-1</f>
        <v>1.7191977077363862E-2</v>
      </c>
      <c r="AD533" s="1">
        <f>(Table2[[#This Row],[Day High]]/Table2[[#This Row],[Close Price]])-1</f>
        <v>1.1032863849765207E-2</v>
      </c>
      <c r="AE533" s="1">
        <f>(Table2[[#This Row],[Close Price]]/Table2[[#This Row],[Current Week Low]])-1</f>
        <v>7.3047858942065558E-2</v>
      </c>
      <c r="AF533" s="1">
        <f>(Table2[[#This Row],[Current Week High]]/Table2[[#This Row],[Close Price]])-1</f>
        <v>1.8779342723004522E-2</v>
      </c>
      <c r="AG533" s="1">
        <f>(Table2[[#This Row],[Close Price]]/Table2[[#This Row],[Current Month Low]])-1</f>
        <v>0.11518324607329844</v>
      </c>
      <c r="AH533" s="1">
        <f>(Table2[[#This Row],[Current Month High]]/Table2[[#This Row],[Close Price]])-1</f>
        <v>3.5211267605633756E-2</v>
      </c>
      <c r="AI533">
        <v>32.629107981220599</v>
      </c>
      <c r="AJ533">
        <v>16.5526675786593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0</v>
      </c>
      <c r="AM533" t="s">
        <v>3187</v>
      </c>
      <c r="AN533">
        <v>1.72</v>
      </c>
      <c r="AO533" t="s">
        <v>3188</v>
      </c>
      <c r="AP533">
        <v>5.0260424144735E-2</v>
      </c>
      <c r="AQ533">
        <f>(Table2[[#This Row],[Sharpe Ratio]]-AVERAGE(Table2[Sharpe Ratio]))/_xlfn.STDEV.P(Table2[Sharpe Ratio])</f>
        <v>-0.11539648942675203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3">
        <f>_xlfn.RANK.AVG(Table2[[#This Row],[1Y Return vs Nifty Z-Score]],Table2[1Y Return vs Nifty Z-Score])</f>
        <v>671</v>
      </c>
      <c r="AT533">
        <f>_xlfn.RANK.AVG(Table2[[#This Row],[6M Return vs Nifty Z-Score]],Table2[6M Return vs Nifty Z-Score])</f>
        <v>407</v>
      </c>
      <c r="AU533">
        <f>_xlfn.RANK.AVG(Table2[[#This Row],[Sharpe Ratio Z-Score]],Table2[Sharpe Ratio Z-Score])</f>
        <v>382</v>
      </c>
      <c r="AV533">
        <f>(Table2[[#This Row],[Rank 1Y]]+Table2[[#This Row],[Rank 6M]]+Table2[[#This Row],[Rank Sharpe]])/3</f>
        <v>486.66666666666669</v>
      </c>
    </row>
    <row r="534" spans="1:48" x14ac:dyDescent="0.3">
      <c r="A534" t="s">
        <v>443</v>
      </c>
      <c r="B534" t="s">
        <v>444</v>
      </c>
      <c r="C534" t="s">
        <v>3142</v>
      </c>
      <c r="D534" t="s">
        <v>421</v>
      </c>
      <c r="E534">
        <v>50630.001689299999</v>
      </c>
      <c r="F534">
        <v>194.33</v>
      </c>
      <c r="G534">
        <v>-5.4967589310405804</v>
      </c>
      <c r="H534">
        <f>(Table2[[#This Row],[1Y Return vs Nifty]]-AVERAGE(Table2[1Y Return vs Nifty]))/_xlfn.STDEV.P(Table2[1Y Return vs Nifty])</f>
        <v>-0.44992374766974447</v>
      </c>
      <c r="I534">
        <v>-3.6833369006474799</v>
      </c>
      <c r="J534">
        <f>(Table2[[#This Row],[1M Return vs Nifty]]-AVERAGE(Table2[1M Return vs Nifty]))/_xlfn.STDEV.P(Table2[1M Return vs Nifty])</f>
        <v>-0.71605508671798157</v>
      </c>
      <c r="K534">
        <v>-20.2385652759964</v>
      </c>
      <c r="L534">
        <f>(Table2[[#This Row],[6M Return vs Nifty]]-AVERAGE(Table2[6M Return vs Nifty]))/_xlfn.STDEV.P(Table2[6M Return vs Nifty])</f>
        <v>-0.84941604523260139</v>
      </c>
      <c r="M534">
        <v>4.45247141346516</v>
      </c>
      <c r="N534">
        <f>(Table2[[#This Row],[1W Return vs Nifty]]-AVERAGE(Table2[1W Return vs Nifty]))/_xlfn.STDEV.P(Table2[1W Return vs Nifty])</f>
        <v>0.11472672954023361</v>
      </c>
      <c r="O534">
        <v>195.72</v>
      </c>
      <c r="P534">
        <v>205.71140951962801</v>
      </c>
      <c r="Q534">
        <v>207.81591065464201</v>
      </c>
      <c r="R534">
        <v>53.460544329555297</v>
      </c>
      <c r="S534" s="1">
        <f>(Table2[[#This Row],[Close Price]]-Table2[[#This Row],[20D EMA]])/Table2[[#This Row],[20D EMA]]</f>
        <v>-7.1019824238707664E-3</v>
      </c>
      <c r="T534" s="1">
        <f>(Table2[[#This Row],[Close Price]]-Table2[[#This Row],[50D EMA]])/Table2[[#This Row],[50D EMA]]</f>
        <v>-5.5327069831496309E-2</v>
      </c>
      <c r="U534" s="1">
        <f>(Table2[[#This Row],[Close Price]]-Table2[[#This Row],[200D EMA]])/Table2[[#This Row],[200D EMA]]</f>
        <v>-6.489354261740575E-2</v>
      </c>
      <c r="V534">
        <v>0.69752124450624098</v>
      </c>
      <c r="W534">
        <v>192.68</v>
      </c>
      <c r="X534">
        <v>196.3</v>
      </c>
      <c r="Y534">
        <v>189.6</v>
      </c>
      <c r="Z534">
        <v>196.3</v>
      </c>
      <c r="AA534">
        <v>179.18</v>
      </c>
      <c r="AB534">
        <v>208.8</v>
      </c>
      <c r="AC534" s="1">
        <f>(Table2[[#This Row],[Close Price]]/Table2[[#This Row],[Day Low]])-1</f>
        <v>8.5634212165248691E-3</v>
      </c>
      <c r="AD534" s="1">
        <f>(Table2[[#This Row],[Day High]]/Table2[[#This Row],[Close Price]])-1</f>
        <v>1.0137395152575612E-2</v>
      </c>
      <c r="AE534" s="1">
        <f>(Table2[[#This Row],[Close Price]]/Table2[[#This Row],[Current Week Low]])-1</f>
        <v>2.4947257383966415E-2</v>
      </c>
      <c r="AF534" s="1">
        <f>(Table2[[#This Row],[Current Week High]]/Table2[[#This Row],[Close Price]])-1</f>
        <v>1.0137395152575612E-2</v>
      </c>
      <c r="AG534" s="1">
        <f>(Table2[[#This Row],[Close Price]]/Table2[[#This Row],[Current Month Low]])-1</f>
        <v>8.4551847304386696E-2</v>
      </c>
      <c r="AH534" s="1">
        <f>(Table2[[#This Row],[Current Month High]]/Table2[[#This Row],[Close Price]])-1</f>
        <v>7.4460968455719589E-2</v>
      </c>
      <c r="AI534">
        <v>27.0519219883702</v>
      </c>
      <c r="AJ534">
        <v>25.374193548387101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-0.12</v>
      </c>
      <c r="AM534" t="s">
        <v>3189</v>
      </c>
      <c r="AN534">
        <v>-2.4900000000000002</v>
      </c>
      <c r="AO534" t="s">
        <v>3189</v>
      </c>
      <c r="AP534">
        <v>5.6326406179968001E-2</v>
      </c>
      <c r="AQ534">
        <f>(Table2[[#This Row],[Sharpe Ratio]]-AVERAGE(Table2[Sharpe Ratio]))/_xlfn.STDEV.P(Table2[Sharpe Ratio])</f>
        <v>-4.5032541356612103E-2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466</v>
      </c>
      <c r="AT534">
        <f>_xlfn.RANK.AVG(Table2[[#This Row],[6M Return vs Nifty Z-Score]],Table2[6M Return vs Nifty Z-Score])</f>
        <v>629</v>
      </c>
      <c r="AU534">
        <f>_xlfn.RANK.AVG(Table2[[#This Row],[Sharpe Ratio Z-Score]],Table2[Sharpe Ratio Z-Score])</f>
        <v>368</v>
      </c>
      <c r="AV534">
        <f>(Table2[[#This Row],[Rank 1Y]]+Table2[[#This Row],[Rank 6M]]+Table2[[#This Row],[Rank Sharpe]])/3</f>
        <v>487.66666666666669</v>
      </c>
    </row>
    <row r="535" spans="1:48" x14ac:dyDescent="0.3">
      <c r="A535" t="s">
        <v>564</v>
      </c>
      <c r="B535" t="s">
        <v>565</v>
      </c>
      <c r="C535" t="s">
        <v>3142</v>
      </c>
      <c r="D535" t="s">
        <v>54</v>
      </c>
      <c r="E535">
        <v>35535.853320893999</v>
      </c>
      <c r="F535">
        <v>142.47</v>
      </c>
      <c r="G535">
        <v>-20.647357417994201</v>
      </c>
      <c r="H535">
        <f>(Table2[[#This Row],[1Y Return vs Nifty]]-AVERAGE(Table2[1Y Return vs Nifty]))/_xlfn.STDEV.P(Table2[1Y Return vs Nifty])</f>
        <v>-0.74328039402370016</v>
      </c>
      <c r="I535">
        <v>2.91310781203229</v>
      </c>
      <c r="J535">
        <f>(Table2[[#This Row],[1M Return vs Nifty]]-AVERAGE(Table2[1M Return vs Nifty]))/_xlfn.STDEV.P(Table2[1M Return vs Nifty])</f>
        <v>-6.6246197379315308E-2</v>
      </c>
      <c r="K535">
        <v>-14.7378389435543</v>
      </c>
      <c r="L535">
        <f>(Table2[[#This Row],[6M Return vs Nifty]]-AVERAGE(Table2[6M Return vs Nifty]))/_xlfn.STDEV.P(Table2[6M Return vs Nifty])</f>
        <v>-0.66963813977476816</v>
      </c>
      <c r="M535">
        <v>4.1077083817238398</v>
      </c>
      <c r="N535">
        <f>(Table2[[#This Row],[1W Return vs Nifty]]-AVERAGE(Table2[1W Return vs Nifty]))/_xlfn.STDEV.P(Table2[1W Return vs Nifty])</f>
        <v>4.8097439945383895E-2</v>
      </c>
      <c r="O535">
        <v>143.27000000000001</v>
      </c>
      <c r="P535">
        <v>152.26618843668899</v>
      </c>
      <c r="Q535">
        <v>159.54507836030501</v>
      </c>
      <c r="R535">
        <v>52.987597453446703</v>
      </c>
      <c r="S535" s="1">
        <f>(Table2[[#This Row],[Close Price]]-Table2[[#This Row],[20D EMA]])/Table2[[#This Row],[20D EMA]]</f>
        <v>-5.5838626369792092E-3</v>
      </c>
      <c r="T535" s="1">
        <f>(Table2[[#This Row],[Close Price]]-Table2[[#This Row],[50D EMA]])/Table2[[#This Row],[50D EMA]]</f>
        <v>-6.4335940482033976E-2</v>
      </c>
      <c r="U535" s="1">
        <f>(Table2[[#This Row],[Close Price]]-Table2[[#This Row],[200D EMA]])/Table2[[#This Row],[200D EMA]]</f>
        <v>-0.10702353551604957</v>
      </c>
      <c r="V535">
        <v>0.76265047101189598</v>
      </c>
      <c r="W535">
        <v>141.22</v>
      </c>
      <c r="X535">
        <v>144.94</v>
      </c>
      <c r="Y535">
        <v>139.5</v>
      </c>
      <c r="Z535">
        <v>145.25</v>
      </c>
      <c r="AA535">
        <v>134.1</v>
      </c>
      <c r="AB535">
        <v>149.5</v>
      </c>
      <c r="AC535" s="1">
        <f>(Table2[[#This Row],[Close Price]]/Table2[[#This Row],[Day Low]])-1</f>
        <v>8.8514374734456336E-3</v>
      </c>
      <c r="AD535" s="1">
        <f>(Table2[[#This Row],[Day High]]/Table2[[#This Row],[Close Price]])-1</f>
        <v>1.7336983224538471E-2</v>
      </c>
      <c r="AE535" s="1">
        <f>(Table2[[#This Row],[Close Price]]/Table2[[#This Row],[Current Week Low]])-1</f>
        <v>2.1290322580645116E-2</v>
      </c>
      <c r="AF535" s="1">
        <f>(Table2[[#This Row],[Current Week High]]/Table2[[#This Row],[Close Price]])-1</f>
        <v>1.9512879904541425E-2</v>
      </c>
      <c r="AG535" s="1">
        <f>(Table2[[#This Row],[Close Price]]/Table2[[#This Row],[Current Month Low]])-1</f>
        <v>6.2416107382550434E-2</v>
      </c>
      <c r="AH535" s="1">
        <f>(Table2[[#This Row],[Current Month High]]/Table2[[#This Row],[Close Price]])-1</f>
        <v>4.9343721485225034E-2</v>
      </c>
      <c r="AI535">
        <v>36.344493577595202</v>
      </c>
      <c r="AJ535">
        <v>6.2416107382550399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-0.18</v>
      </c>
      <c r="AM535" t="s">
        <v>3189</v>
      </c>
      <c r="AN535">
        <v>1.65</v>
      </c>
      <c r="AO535" t="s">
        <v>3188</v>
      </c>
      <c r="AP535">
        <v>6.9473911441770994E-2</v>
      </c>
      <c r="AQ535">
        <f>(Table2[[#This Row],[Sharpe Ratio]]-AVERAGE(Table2[Sharpe Ratio]))/_xlfn.STDEV.P(Table2[Sharpe Ratio])</f>
        <v>0.10747539093202392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577</v>
      </c>
      <c r="AT535">
        <f>_xlfn.RANK.AVG(Table2[[#This Row],[6M Return vs Nifty Z-Score]],Table2[6M Return vs Nifty Z-Score])</f>
        <v>567</v>
      </c>
      <c r="AU535">
        <f>_xlfn.RANK.AVG(Table2[[#This Row],[Sharpe Ratio Z-Score]],Table2[Sharpe Ratio Z-Score])</f>
        <v>319</v>
      </c>
      <c r="AV535">
        <f>(Table2[[#This Row],[Rank 1Y]]+Table2[[#This Row],[Rank 6M]]+Table2[[#This Row],[Rank Sharpe]])/3</f>
        <v>487.66666666666669</v>
      </c>
    </row>
    <row r="536" spans="1:48" x14ac:dyDescent="0.3">
      <c r="A536" t="s">
        <v>1229</v>
      </c>
      <c r="B536" t="s">
        <v>1230</v>
      </c>
      <c r="C536" t="s">
        <v>3151</v>
      </c>
      <c r="D536" t="s">
        <v>821</v>
      </c>
      <c r="E536">
        <v>9559.9026387249996</v>
      </c>
      <c r="F536">
        <v>7413.05</v>
      </c>
      <c r="G536">
        <v>-32.933119641883998</v>
      </c>
      <c r="H536">
        <f>(Table2[[#This Row],[1Y Return vs Nifty]]-AVERAGE(Table2[1Y Return vs Nifty]))/_xlfn.STDEV.P(Table2[1Y Return vs Nifty])</f>
        <v>-0.98116604633017312</v>
      </c>
      <c r="I536">
        <v>5.4351354110682601</v>
      </c>
      <c r="J536">
        <f>(Table2[[#This Row],[1M Return vs Nifty]]-AVERAGE(Table2[1M Return vs Nifty]))/_xlfn.STDEV.P(Table2[1M Return vs Nifty])</f>
        <v>0.18219611122683971</v>
      </c>
      <c r="K536">
        <v>-1.3975698879129901</v>
      </c>
      <c r="L536">
        <f>(Table2[[#This Row],[6M Return vs Nifty]]-AVERAGE(Table2[6M Return vs Nifty]))/_xlfn.STDEV.P(Table2[6M Return vs Nifty])</f>
        <v>-0.23364378482521056</v>
      </c>
      <c r="M536">
        <v>4.0921184769008399</v>
      </c>
      <c r="N536">
        <f>(Table2[[#This Row],[1W Return vs Nifty]]-AVERAGE(Table2[1W Return vs Nifty]))/_xlfn.STDEV.P(Table2[1W Return vs Nifty])</f>
        <v>4.5084517481042682E-2</v>
      </c>
      <c r="O536">
        <v>7211.89</v>
      </c>
      <c r="P536">
        <v>7586.0286176086502</v>
      </c>
      <c r="Q536">
        <v>7979.2904667625298</v>
      </c>
      <c r="R536">
        <v>64.830663607723395</v>
      </c>
      <c r="S536" s="1">
        <f>(Table2[[#This Row],[Close Price]]-Table2[[#This Row],[20D EMA]])/Table2[[#This Row],[20D EMA]]</f>
        <v>2.7892826984327251E-2</v>
      </c>
      <c r="T536" s="1">
        <f>(Table2[[#This Row],[Close Price]]-Table2[[#This Row],[50D EMA]])/Table2[[#This Row],[50D EMA]]</f>
        <v>-2.2802262729029642E-2</v>
      </c>
      <c r="U536" s="1">
        <f>(Table2[[#This Row],[Close Price]]-Table2[[#This Row],[200D EMA]])/Table2[[#This Row],[200D EMA]]</f>
        <v>-7.0963761642866066E-2</v>
      </c>
      <c r="V536">
        <v>1.19480866174973</v>
      </c>
      <c r="W536">
        <v>7251.1</v>
      </c>
      <c r="X536">
        <v>7440</v>
      </c>
      <c r="Y536">
        <v>7008</v>
      </c>
      <c r="Z536">
        <v>7440</v>
      </c>
      <c r="AA536">
        <v>6750</v>
      </c>
      <c r="AB536">
        <v>7440</v>
      </c>
      <c r="AC536" s="1">
        <f>(Table2[[#This Row],[Close Price]]/Table2[[#This Row],[Day Low]])-1</f>
        <v>2.2334542345299413E-2</v>
      </c>
      <c r="AD536" s="1">
        <f>(Table2[[#This Row],[Day High]]/Table2[[#This Row],[Close Price]])-1</f>
        <v>3.6354806725975575E-3</v>
      </c>
      <c r="AE536" s="1">
        <f>(Table2[[#This Row],[Close Price]]/Table2[[#This Row],[Current Week Low]])-1</f>
        <v>5.7798230593607336E-2</v>
      </c>
      <c r="AF536" s="1">
        <f>(Table2[[#This Row],[Current Week High]]/Table2[[#This Row],[Close Price]])-1</f>
        <v>3.6354806725975575E-3</v>
      </c>
      <c r="AG536" s="1">
        <f>(Table2[[#This Row],[Close Price]]/Table2[[#This Row],[Current Month Low]])-1</f>
        <v>9.8229629629629667E-2</v>
      </c>
      <c r="AH536" s="1">
        <f>(Table2[[#This Row],[Current Month High]]/Table2[[#This Row],[Close Price]])-1</f>
        <v>3.6354806725975575E-3</v>
      </c>
      <c r="AI536">
        <v>45.5534496597217</v>
      </c>
      <c r="AJ536">
        <v>12.4688979245054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-0.09</v>
      </c>
      <c r="AM536" t="s">
        <v>3189</v>
      </c>
      <c r="AN536">
        <v>7.05</v>
      </c>
      <c r="AO536" t="s">
        <v>3188</v>
      </c>
      <c r="AP536">
        <v>3.169202705094E-2</v>
      </c>
      <c r="AQ536">
        <f>(Table2[[#This Row],[Sharpe Ratio]]-AVERAGE(Table2[Sharpe Ratio]))/_xlfn.STDEV.P(Table2[Sharpe Ratio])</f>
        <v>-0.33078547694183663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655</v>
      </c>
      <c r="AT536">
        <f>_xlfn.RANK.AVG(Table2[[#This Row],[6M Return vs Nifty Z-Score]],Table2[6M Return vs Nifty Z-Score])</f>
        <v>376</v>
      </c>
      <c r="AU536">
        <f>_xlfn.RANK.AVG(Table2[[#This Row],[Sharpe Ratio Z-Score]],Table2[Sharpe Ratio Z-Score])</f>
        <v>432</v>
      </c>
      <c r="AV536">
        <f>(Table2[[#This Row],[Rank 1Y]]+Table2[[#This Row],[Rank 6M]]+Table2[[#This Row],[Rank Sharpe]])/3</f>
        <v>487.66666666666669</v>
      </c>
    </row>
    <row r="537" spans="1:48" x14ac:dyDescent="0.3">
      <c r="A537" t="s">
        <v>1908</v>
      </c>
      <c r="B537" t="s">
        <v>1909</v>
      </c>
      <c r="C537" t="s">
        <v>3142</v>
      </c>
      <c r="D537" t="s">
        <v>24</v>
      </c>
      <c r="E537">
        <v>3888.8092599040001</v>
      </c>
      <c r="F537">
        <v>123.92</v>
      </c>
      <c r="G537">
        <v>-12.3524992130884</v>
      </c>
      <c r="H537">
        <f>(Table2[[#This Row],[1Y Return vs Nifty]]-AVERAGE(Table2[1Y Return vs Nifty]))/_xlfn.STDEV.P(Table2[1Y Return vs Nifty])</f>
        <v>-0.5826694592762609</v>
      </c>
      <c r="I537">
        <v>4.0806864198162396</v>
      </c>
      <c r="J537">
        <f>(Table2[[#This Row],[1M Return vs Nifty]]-AVERAGE(Table2[1M Return vs Nifty]))/_xlfn.STDEV.P(Table2[1M Return vs Nifty])</f>
        <v>4.8770753627836477E-2</v>
      </c>
      <c r="K537">
        <v>-11.7362368433662</v>
      </c>
      <c r="L537">
        <f>(Table2[[#This Row],[6M Return vs Nifty]]-AVERAGE(Table2[6M Return vs Nifty]))/_xlfn.STDEV.P(Table2[6M Return vs Nifty])</f>
        <v>-0.57153805153604309</v>
      </c>
      <c r="M537">
        <v>5.4830364789819601</v>
      </c>
      <c r="N537">
        <f>(Table2[[#This Row],[1W Return vs Nifty]]-AVERAGE(Table2[1W Return vs Nifty]))/_xlfn.STDEV.P(Table2[1W Return vs Nifty])</f>
        <v>0.31389488817324773</v>
      </c>
      <c r="O537">
        <v>118.72</v>
      </c>
      <c r="P537">
        <v>119.073014812643</v>
      </c>
      <c r="Q537">
        <v>123.485531300714</v>
      </c>
      <c r="R537">
        <v>69.015258909958703</v>
      </c>
      <c r="S537" s="1">
        <f>(Table2[[#This Row],[Close Price]]-Table2[[#This Row],[20D EMA]])/Table2[[#This Row],[20D EMA]]</f>
        <v>4.3800539083557972E-2</v>
      </c>
      <c r="T537" s="1">
        <f>(Table2[[#This Row],[Close Price]]-Table2[[#This Row],[50D EMA]])/Table2[[#This Row],[50D EMA]]</f>
        <v>4.0705991991414336E-2</v>
      </c>
      <c r="U537" s="1">
        <f>(Table2[[#This Row],[Close Price]]-Table2[[#This Row],[200D EMA]])/Table2[[#This Row],[200D EMA]]</f>
        <v>3.5183773735238274E-3</v>
      </c>
      <c r="V537">
        <v>0.95238729431749802</v>
      </c>
      <c r="W537">
        <v>120.6</v>
      </c>
      <c r="X537">
        <v>124.51</v>
      </c>
      <c r="Y537">
        <v>116.75</v>
      </c>
      <c r="Z537">
        <v>124.51</v>
      </c>
      <c r="AA537">
        <v>110.43</v>
      </c>
      <c r="AB537">
        <v>124.51</v>
      </c>
      <c r="AC537" s="1">
        <f>(Table2[[#This Row],[Close Price]]/Table2[[#This Row],[Day Low]])-1</f>
        <v>2.752902155887238E-2</v>
      </c>
      <c r="AD537" s="1">
        <f>(Table2[[#This Row],[Day High]]/Table2[[#This Row],[Close Price]])-1</f>
        <v>4.761136216914208E-3</v>
      </c>
      <c r="AE537" s="1">
        <f>(Table2[[#This Row],[Close Price]]/Table2[[#This Row],[Current Week Low]])-1</f>
        <v>6.1413276231263358E-2</v>
      </c>
      <c r="AF537" s="1">
        <f>(Table2[[#This Row],[Current Week High]]/Table2[[#This Row],[Close Price]])-1</f>
        <v>4.761136216914208E-3</v>
      </c>
      <c r="AG537" s="1">
        <f>(Table2[[#This Row],[Close Price]]/Table2[[#This Row],[Current Month Low]])-1</f>
        <v>0.12215883365027613</v>
      </c>
      <c r="AH537" s="1">
        <f>(Table2[[#This Row],[Current Month High]]/Table2[[#This Row],[Close Price]])-1</f>
        <v>4.761136216914208E-3</v>
      </c>
      <c r="AI537">
        <v>31.899612653324699</v>
      </c>
      <c r="AJ537">
        <v>14.012328641089301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0</v>
      </c>
      <c r="AM537" t="s">
        <v>3187</v>
      </c>
      <c r="AN537">
        <v>3.44</v>
      </c>
      <c r="AO537" t="s">
        <v>3188</v>
      </c>
      <c r="AP537">
        <v>3.4401188612522997E-2</v>
      </c>
      <c r="AQ537">
        <f>(Table2[[#This Row],[Sharpe Ratio]]-AVERAGE(Table2[Sharpe Ratio]))/_xlfn.STDEV.P(Table2[Sharpe Ratio])</f>
        <v>-0.29935984753416184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516</v>
      </c>
      <c r="AT537">
        <f>_xlfn.RANK.AVG(Table2[[#This Row],[6M Return vs Nifty Z-Score]],Table2[6M Return vs Nifty Z-Score])</f>
        <v>525</v>
      </c>
      <c r="AU537">
        <f>_xlfn.RANK.AVG(Table2[[#This Row],[Sharpe Ratio Z-Score]],Table2[Sharpe Ratio Z-Score])</f>
        <v>427</v>
      </c>
      <c r="AV537">
        <f>(Table2[[#This Row],[Rank 1Y]]+Table2[[#This Row],[Rank 6M]]+Table2[[#This Row],[Rank Sharpe]])/3</f>
        <v>489.33333333333331</v>
      </c>
    </row>
    <row r="538" spans="1:48" x14ac:dyDescent="0.3">
      <c r="A538" t="s">
        <v>1941</v>
      </c>
      <c r="B538" t="s">
        <v>1942</v>
      </c>
      <c r="C538" t="s">
        <v>3150</v>
      </c>
      <c r="D538" t="s">
        <v>522</v>
      </c>
      <c r="E538">
        <v>3736.457693715</v>
      </c>
      <c r="F538">
        <v>335.45</v>
      </c>
      <c r="G538">
        <v>-25.5919008536398</v>
      </c>
      <c r="H538">
        <f>(Table2[[#This Row],[1Y Return vs Nifty]]-AVERAGE(Table2[1Y Return vs Nifty]))/_xlfn.STDEV.P(Table2[1Y Return vs Nifty])</f>
        <v>-0.83902015514808848</v>
      </c>
      <c r="I538">
        <v>5.5408759032107398</v>
      </c>
      <c r="J538">
        <f>(Table2[[#This Row],[1M Return vs Nifty]]-AVERAGE(Table2[1M Return vs Nifty]))/_xlfn.STDEV.P(Table2[1M Return vs Nifty])</f>
        <v>0.19261249683303622</v>
      </c>
      <c r="K538">
        <v>-0.76179571585098904</v>
      </c>
      <c r="L538">
        <f>(Table2[[#This Row],[6M Return vs Nifty]]-AVERAGE(Table2[6M Return vs Nifty]))/_xlfn.STDEV.P(Table2[6M Return vs Nifty])</f>
        <v>-0.2128650472386143</v>
      </c>
      <c r="M538">
        <v>5.0288630269590202</v>
      </c>
      <c r="N538">
        <f>(Table2[[#This Row],[1W Return vs Nifty]]-AVERAGE(Table2[1W Return vs Nifty]))/_xlfn.STDEV.P(Table2[1W Return vs Nifty])</f>
        <v>0.22612081823226163</v>
      </c>
      <c r="O538">
        <v>326.54000000000002</v>
      </c>
      <c r="P538">
        <v>328.51888903084398</v>
      </c>
      <c r="Q538">
        <v>330.00555956585703</v>
      </c>
      <c r="R538">
        <v>61.531338109458098</v>
      </c>
      <c r="S538" s="1">
        <f>(Table2[[#This Row],[Close Price]]-Table2[[#This Row],[20D EMA]])/Table2[[#This Row],[20D EMA]]</f>
        <v>2.7286090524897309E-2</v>
      </c>
      <c r="T538" s="1">
        <f>(Table2[[#This Row],[Close Price]]-Table2[[#This Row],[50D EMA]])/Table2[[#This Row],[50D EMA]]</f>
        <v>2.1098059200197954E-2</v>
      </c>
      <c r="U538" s="1">
        <f>(Table2[[#This Row],[Close Price]]-Table2[[#This Row],[200D EMA]])/Table2[[#This Row],[200D EMA]]</f>
        <v>1.6498026400844471E-2</v>
      </c>
      <c r="V538">
        <v>1.2151387843999399</v>
      </c>
      <c r="W538">
        <v>331.1</v>
      </c>
      <c r="X538">
        <v>342</v>
      </c>
      <c r="Y538">
        <v>320.55</v>
      </c>
      <c r="Z538">
        <v>342</v>
      </c>
      <c r="AA538">
        <v>295.5</v>
      </c>
      <c r="AB538">
        <v>358</v>
      </c>
      <c r="AC538" s="1">
        <f>(Table2[[#This Row],[Close Price]]/Table2[[#This Row],[Day Low]])-1</f>
        <v>1.3138024765931622E-2</v>
      </c>
      <c r="AD538" s="1">
        <f>(Table2[[#This Row],[Day High]]/Table2[[#This Row],[Close Price]])-1</f>
        <v>1.952600983753161E-2</v>
      </c>
      <c r="AE538" s="1">
        <f>(Table2[[#This Row],[Close Price]]/Table2[[#This Row],[Current Week Low]])-1</f>
        <v>4.648260801746984E-2</v>
      </c>
      <c r="AF538" s="1">
        <f>(Table2[[#This Row],[Current Week High]]/Table2[[#This Row],[Close Price]])-1</f>
        <v>1.952600983753161E-2</v>
      </c>
      <c r="AG538" s="1">
        <f>(Table2[[#This Row],[Close Price]]/Table2[[#This Row],[Current Month Low]])-1</f>
        <v>0.13519458544839247</v>
      </c>
      <c r="AH538" s="1">
        <f>(Table2[[#This Row],[Current Month High]]/Table2[[#This Row],[Close Price]])-1</f>
        <v>6.722313310478456E-2</v>
      </c>
      <c r="AI538">
        <v>34.7145625279475</v>
      </c>
      <c r="AJ538">
        <v>42.562685932851601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0.09</v>
      </c>
      <c r="AM538" t="s">
        <v>3188</v>
      </c>
      <c r="AN538">
        <v>-3.55</v>
      </c>
      <c r="AO538" t="s">
        <v>3189</v>
      </c>
      <c r="AP538">
        <v>1.1991623790222001E-2</v>
      </c>
      <c r="AQ538">
        <f>(Table2[[#This Row],[Sharpe Ratio]]-AVERAGE(Table2[Sharpe Ratio]))/_xlfn.STDEV.P(Table2[Sharpe Ratio])</f>
        <v>-0.55930546660658198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614</v>
      </c>
      <c r="AT538">
        <f>_xlfn.RANK.AVG(Table2[[#This Row],[6M Return vs Nifty Z-Score]],Table2[6M Return vs Nifty Z-Score])</f>
        <v>369</v>
      </c>
      <c r="AU538">
        <f>_xlfn.RANK.AVG(Table2[[#This Row],[Sharpe Ratio Z-Score]],Table2[Sharpe Ratio Z-Score])</f>
        <v>488</v>
      </c>
      <c r="AV538">
        <f>(Table2[[#This Row],[Rank 1Y]]+Table2[[#This Row],[Rank 6M]]+Table2[[#This Row],[Rank Sharpe]])/3</f>
        <v>490.33333333333331</v>
      </c>
    </row>
    <row r="539" spans="1:48" x14ac:dyDescent="0.3">
      <c r="A539" t="s">
        <v>1261</v>
      </c>
      <c r="B539" t="s">
        <v>1262</v>
      </c>
      <c r="C539" t="s">
        <v>3155</v>
      </c>
      <c r="D539" t="s">
        <v>139</v>
      </c>
      <c r="E539">
        <v>9313.2991323360002</v>
      </c>
      <c r="F539">
        <v>172.96</v>
      </c>
      <c r="G539">
        <v>-38.317759481834599</v>
      </c>
      <c r="H539">
        <f>(Table2[[#This Row],[1Y Return vs Nifty]]-AVERAGE(Table2[1Y Return vs Nifty]))/_xlfn.STDEV.P(Table2[1Y Return vs Nifty])</f>
        <v>-1.0854272665474498</v>
      </c>
      <c r="I539">
        <v>9.3647952671921395</v>
      </c>
      <c r="J539">
        <f>(Table2[[#This Row],[1M Return vs Nifty]]-AVERAGE(Table2[1M Return vs Nifty]))/_xlfn.STDEV.P(Table2[1M Return vs Nifty])</f>
        <v>0.56930280548566936</v>
      </c>
      <c r="K539">
        <v>-19.650794370070201</v>
      </c>
      <c r="L539">
        <f>(Table2[[#This Row],[6M Return vs Nifty]]-AVERAGE(Table2[6M Return vs Nifty]))/_xlfn.STDEV.P(Table2[6M Return vs Nifty])</f>
        <v>-0.83020617803138164</v>
      </c>
      <c r="M539">
        <v>9.7007498705873996</v>
      </c>
      <c r="N539">
        <f>(Table2[[#This Row],[1W Return vs Nifty]]-AVERAGE(Table2[1W Return vs Nifty]))/_xlfn.STDEV.P(Table2[1W Return vs Nifty])</f>
        <v>1.1290149014123982</v>
      </c>
      <c r="O539">
        <v>165.88</v>
      </c>
      <c r="P539">
        <v>173.04307953761901</v>
      </c>
      <c r="Q539">
        <v>187.904179357761</v>
      </c>
      <c r="R539">
        <v>65.608797022264199</v>
      </c>
      <c r="S539" s="1">
        <f>(Table2[[#This Row],[Close Price]]-Table2[[#This Row],[20D EMA]])/Table2[[#This Row],[20D EMA]]</f>
        <v>4.2681456474560002E-2</v>
      </c>
      <c r="T539" s="1">
        <f>(Table2[[#This Row],[Close Price]]-Table2[[#This Row],[50D EMA]])/Table2[[#This Row],[50D EMA]]</f>
        <v>-4.8010898697014025E-4</v>
      </c>
      <c r="U539" s="1">
        <f>(Table2[[#This Row],[Close Price]]-Table2[[#This Row],[200D EMA]])/Table2[[#This Row],[200D EMA]]</f>
        <v>-7.9530851356466911E-2</v>
      </c>
      <c r="V539">
        <v>0.91940680901651495</v>
      </c>
      <c r="W539">
        <v>171.64</v>
      </c>
      <c r="X539">
        <v>174.05</v>
      </c>
      <c r="Y539">
        <v>159.5</v>
      </c>
      <c r="Z539">
        <v>174.2</v>
      </c>
      <c r="AA539">
        <v>150.91</v>
      </c>
      <c r="AB539">
        <v>179.4</v>
      </c>
      <c r="AC539" s="1">
        <f>(Table2[[#This Row],[Close Price]]/Table2[[#This Row],[Day Low]])-1</f>
        <v>7.6905150314612314E-3</v>
      </c>
      <c r="AD539" s="1">
        <f>(Table2[[#This Row],[Day High]]/Table2[[#This Row],[Close Price]])-1</f>
        <v>6.3020351526363871E-3</v>
      </c>
      <c r="AE539" s="1">
        <f>(Table2[[#This Row],[Close Price]]/Table2[[#This Row],[Current Week Low]])-1</f>
        <v>8.438871473354248E-2</v>
      </c>
      <c r="AF539" s="1">
        <f>(Table2[[#This Row],[Current Week High]]/Table2[[#This Row],[Close Price]])-1</f>
        <v>7.169287696577209E-3</v>
      </c>
      <c r="AG539" s="1">
        <f>(Table2[[#This Row],[Close Price]]/Table2[[#This Row],[Current Month Low]])-1</f>
        <v>0.14611357762905053</v>
      </c>
      <c r="AH539" s="1">
        <f>(Table2[[#This Row],[Current Month High]]/Table2[[#This Row],[Close Price]])-1</f>
        <v>3.7234042553191404E-2</v>
      </c>
      <c r="AI539">
        <v>64.720166512488404</v>
      </c>
      <c r="AJ539">
        <v>14.611357762905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-0.12</v>
      </c>
      <c r="AM539" t="s">
        <v>3189</v>
      </c>
      <c r="AN539">
        <v>5.33</v>
      </c>
      <c r="AO539" t="s">
        <v>3188</v>
      </c>
      <c r="AP539">
        <v>0.119854614548029</v>
      </c>
      <c r="AQ539">
        <f>(Table2[[#This Row],[Sharpe Ratio]]-AVERAGE(Table2[Sharpe Ratio]))/_xlfn.STDEV.P(Table2[Sharpe Ratio])</f>
        <v>0.69187955772901777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>
        <f>_xlfn.RANK.AVG(Table2[[#This Row],[1Y Return vs Nifty Z-Score]],Table2[1Y Return vs Nifty Z-Score])</f>
        <v>681</v>
      </c>
      <c r="AT539">
        <f>_xlfn.RANK.AVG(Table2[[#This Row],[6M Return vs Nifty Z-Score]],Table2[6M Return vs Nifty Z-Score])</f>
        <v>620</v>
      </c>
      <c r="AU539">
        <f>_xlfn.RANK.AVG(Table2[[#This Row],[Sharpe Ratio Z-Score]],Table2[Sharpe Ratio Z-Score])</f>
        <v>172</v>
      </c>
      <c r="AV539">
        <f>(Table2[[#This Row],[Rank 1Y]]+Table2[[#This Row],[Rank 6M]]+Table2[[#This Row],[Rank Sharpe]])/3</f>
        <v>491</v>
      </c>
    </row>
    <row r="540" spans="1:48" x14ac:dyDescent="0.3">
      <c r="A540" t="s">
        <v>1795</v>
      </c>
      <c r="B540" t="s">
        <v>1796</v>
      </c>
      <c r="C540" t="s">
        <v>3156</v>
      </c>
      <c r="D540" t="s">
        <v>266</v>
      </c>
      <c r="E540">
        <v>4401.0703448000004</v>
      </c>
      <c r="F540">
        <v>263.60000000000002</v>
      </c>
      <c r="G540">
        <v>-5.4562901291497097</v>
      </c>
      <c r="H540">
        <f>(Table2[[#This Row],[1Y Return vs Nifty]]-AVERAGE(Table2[1Y Return vs Nifty]))/_xlfn.STDEV.P(Table2[1Y Return vs Nifty])</f>
        <v>-0.44914016199061163</v>
      </c>
      <c r="I540">
        <v>-2.8574524894006301</v>
      </c>
      <c r="J540">
        <f>(Table2[[#This Row],[1M Return vs Nifty]]-AVERAGE(Table2[1M Return vs Nifty]))/_xlfn.STDEV.P(Table2[1M Return vs Nifty])</f>
        <v>-0.63469807466528516</v>
      </c>
      <c r="K540">
        <v>-4.0640692648840098</v>
      </c>
      <c r="L540">
        <f>(Table2[[#This Row],[6M Return vs Nifty]]-AVERAGE(Table2[6M Return vs Nifty]))/_xlfn.STDEV.P(Table2[6M Return vs Nifty])</f>
        <v>-0.32079185290291157</v>
      </c>
      <c r="M540">
        <v>0.92522056482690895</v>
      </c>
      <c r="N540">
        <f>(Table2[[#This Row],[1W Return vs Nifty]]-AVERAGE(Table2[1W Return vs Nifty]))/_xlfn.STDEV.P(Table2[1W Return vs Nifty])</f>
        <v>-0.56695371943532358</v>
      </c>
      <c r="O540">
        <v>267.08</v>
      </c>
      <c r="P540">
        <v>274.96323061892002</v>
      </c>
      <c r="Q540">
        <v>273.73696073911702</v>
      </c>
      <c r="R540">
        <v>48.1226852522977</v>
      </c>
      <c r="S540" s="1">
        <f>(Table2[[#This Row],[Close Price]]-Table2[[#This Row],[20D EMA]])/Table2[[#This Row],[20D EMA]]</f>
        <v>-1.3029803804103495E-2</v>
      </c>
      <c r="T540" s="1">
        <f>(Table2[[#This Row],[Close Price]]-Table2[[#This Row],[50D EMA]])/Table2[[#This Row],[50D EMA]]</f>
        <v>-4.1326364231836693E-2</v>
      </c>
      <c r="U540" s="1">
        <f>(Table2[[#This Row],[Close Price]]-Table2[[#This Row],[200D EMA]])/Table2[[#This Row],[200D EMA]]</f>
        <v>-3.7031757464341675E-2</v>
      </c>
      <c r="V540">
        <v>0.67021244790474699</v>
      </c>
      <c r="W540">
        <v>259.39999999999998</v>
      </c>
      <c r="X540">
        <v>265.64999999999998</v>
      </c>
      <c r="Y540">
        <v>256</v>
      </c>
      <c r="Z540">
        <v>266.7</v>
      </c>
      <c r="AA540">
        <v>252.35</v>
      </c>
      <c r="AB540">
        <v>291.2</v>
      </c>
      <c r="AC540" s="1">
        <f>(Table2[[#This Row],[Close Price]]/Table2[[#This Row],[Day Low]])-1</f>
        <v>1.6191210485736462E-2</v>
      </c>
      <c r="AD540" s="1">
        <f>(Table2[[#This Row],[Day High]]/Table2[[#This Row],[Close Price]])-1</f>
        <v>7.7769347496203789E-3</v>
      </c>
      <c r="AE540" s="1">
        <f>(Table2[[#This Row],[Close Price]]/Table2[[#This Row],[Current Week Low]])-1</f>
        <v>2.9687500000000089E-2</v>
      </c>
      <c r="AF540" s="1">
        <f>(Table2[[#This Row],[Current Week High]]/Table2[[#This Row],[Close Price]])-1</f>
        <v>1.1760242792109077E-2</v>
      </c>
      <c r="AG540" s="1">
        <f>(Table2[[#This Row],[Close Price]]/Table2[[#This Row],[Current Month Low]])-1</f>
        <v>4.4580939171785294E-2</v>
      </c>
      <c r="AH540" s="1">
        <f>(Table2[[#This Row],[Current Month High]]/Table2[[#This Row],[Close Price]])-1</f>
        <v>0.10470409711684359</v>
      </c>
      <c r="AI540">
        <v>27.465857359635802</v>
      </c>
      <c r="AJ540">
        <v>20.945170910759298</v>
      </c>
      <c r="AK540" t="str">
        <f>IF(AND(Table2[[#This Row],[20D EMA]]&gt;Table2[[#This Row],[50D EMA]],Table2[[#This Row],[50D EMA]]&gt;Table2[[#This Row],[200D EMA]]),"Uptrend","Downtrend/NoTrend")</f>
        <v>Downtrend/NoTrend</v>
      </c>
      <c r="AL540">
        <v>-0.02</v>
      </c>
      <c r="AM540" t="s">
        <v>3189</v>
      </c>
      <c r="AN540">
        <v>-4.2</v>
      </c>
      <c r="AO540" t="s">
        <v>3189</v>
      </c>
      <c r="AP540">
        <v>-1.4623166345494E-2</v>
      </c>
      <c r="AQ540">
        <f>(Table2[[#This Row],[Sharpe Ratio]]-AVERAGE(Table2[Sharpe Ratio]))/_xlfn.STDEV.P(Table2[Sharpe Ratio])</f>
        <v>-0.8680306985854892</v>
      </c>
      <c r="AR5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0">
        <f>_xlfn.RANK.AVG(Table2[[#This Row],[1Y Return vs Nifty Z-Score]],Table2[1Y Return vs Nifty Z-Score])</f>
        <v>465</v>
      </c>
      <c r="AT540">
        <f>_xlfn.RANK.AVG(Table2[[#This Row],[6M Return vs Nifty Z-Score]],Table2[6M Return vs Nifty Z-Score])</f>
        <v>413</v>
      </c>
      <c r="AU540">
        <f>_xlfn.RANK.AVG(Table2[[#This Row],[Sharpe Ratio Z-Score]],Table2[Sharpe Ratio Z-Score])</f>
        <v>596</v>
      </c>
      <c r="AV540">
        <f>(Table2[[#This Row],[Rank 1Y]]+Table2[[#This Row],[Rank 6M]]+Table2[[#This Row],[Rank Sharpe]])/3</f>
        <v>491.33333333333331</v>
      </c>
    </row>
    <row r="541" spans="1:48" x14ac:dyDescent="0.3">
      <c r="A541" t="s">
        <v>942</v>
      </c>
      <c r="B541" t="s">
        <v>943</v>
      </c>
      <c r="C541" t="s">
        <v>3142</v>
      </c>
      <c r="D541" t="s">
        <v>570</v>
      </c>
      <c r="E541">
        <v>15991.78176</v>
      </c>
      <c r="F541">
        <v>316.35000000000002</v>
      </c>
      <c r="G541">
        <v>-8.9213836086453</v>
      </c>
      <c r="H541">
        <f>(Table2[[#This Row],[1Y Return vs Nifty]]-AVERAGE(Table2[1Y Return vs Nifty]))/_xlfn.STDEV.P(Table2[1Y Return vs Nifty])</f>
        <v>-0.51623376250567465</v>
      </c>
      <c r="I541">
        <v>-5.9831697553685297</v>
      </c>
      <c r="J541">
        <f>(Table2[[#This Row],[1M Return vs Nifty]]-AVERAGE(Table2[1M Return vs Nifty]))/_xlfn.STDEV.P(Table2[1M Return vs Nifty])</f>
        <v>-0.94260922278436965</v>
      </c>
      <c r="K541">
        <v>-0.65923609455794496</v>
      </c>
      <c r="L541">
        <f>(Table2[[#This Row],[6M Return vs Nifty]]-AVERAGE(Table2[6M Return vs Nifty]))/_xlfn.STDEV.P(Table2[6M Return vs Nifty])</f>
        <v>-0.20951313463902377</v>
      </c>
      <c r="M541">
        <v>-2.0197991112396201</v>
      </c>
      <c r="N541">
        <f>(Table2[[#This Row],[1W Return vs Nifty]]-AVERAGE(Table2[1W Return vs Nifty]))/_xlfn.STDEV.P(Table2[1W Return vs Nifty])</f>
        <v>-1.1361115199920748</v>
      </c>
      <c r="O541">
        <v>326.10000000000002</v>
      </c>
      <c r="P541">
        <v>337.01977283564401</v>
      </c>
      <c r="Q541">
        <v>329.40671599371598</v>
      </c>
      <c r="R541">
        <v>46.414678542676697</v>
      </c>
      <c r="S541" s="1">
        <f>(Table2[[#This Row],[Close Price]]-Table2[[#This Row],[20D EMA]])/Table2[[#This Row],[20D EMA]]</f>
        <v>-2.9898804047838085E-2</v>
      </c>
      <c r="T541" s="1">
        <f>(Table2[[#This Row],[Close Price]]-Table2[[#This Row],[50D EMA]])/Table2[[#This Row],[50D EMA]]</f>
        <v>-6.1331039012135664E-2</v>
      </c>
      <c r="U541" s="1">
        <f>(Table2[[#This Row],[Close Price]]-Table2[[#This Row],[200D EMA]])/Table2[[#This Row],[200D EMA]]</f>
        <v>-3.9637066762066367E-2</v>
      </c>
      <c r="V541">
        <v>0.79336109791221499</v>
      </c>
      <c r="W541">
        <v>316.2</v>
      </c>
      <c r="X541">
        <v>322.75</v>
      </c>
      <c r="Y541">
        <v>308.14999999999998</v>
      </c>
      <c r="Z541">
        <v>324.55</v>
      </c>
      <c r="AA541">
        <v>308.14999999999998</v>
      </c>
      <c r="AB541">
        <v>359.45</v>
      </c>
      <c r="AC541" s="1">
        <f>(Table2[[#This Row],[Close Price]]/Table2[[#This Row],[Day Low]])-1</f>
        <v>4.7438330170779253E-4</v>
      </c>
      <c r="AD541" s="1">
        <f>(Table2[[#This Row],[Day High]]/Table2[[#This Row],[Close Price]])-1</f>
        <v>2.0230757072862371E-2</v>
      </c>
      <c r="AE541" s="1">
        <f>(Table2[[#This Row],[Close Price]]/Table2[[#This Row],[Current Week Low]])-1</f>
        <v>2.6610417004705678E-2</v>
      </c>
      <c r="AF541" s="1">
        <f>(Table2[[#This Row],[Current Week High]]/Table2[[#This Row],[Close Price]])-1</f>
        <v>2.5920657499604927E-2</v>
      </c>
      <c r="AG541" s="1">
        <f>(Table2[[#This Row],[Close Price]]/Table2[[#This Row],[Current Month Low]])-1</f>
        <v>2.6610417004705678E-2</v>
      </c>
      <c r="AH541" s="1">
        <f>(Table2[[#This Row],[Current Month High]]/Table2[[#This Row],[Close Price]])-1</f>
        <v>0.13624150466255713</v>
      </c>
      <c r="AI541">
        <v>26.963805911174301</v>
      </c>
      <c r="AJ541">
        <v>11.8042056900512</v>
      </c>
      <c r="AK541" t="str">
        <f>IF(AND(Table2[[#This Row],[20D EMA]]&gt;Table2[[#This Row],[50D EMA]],Table2[[#This Row],[50D EMA]]&gt;Table2[[#This Row],[200D EMA]]),"Uptrend","Downtrend/NoTrend")</f>
        <v>Downtrend/NoTrend</v>
      </c>
      <c r="AL541">
        <v>-0.02</v>
      </c>
      <c r="AM541" t="s">
        <v>3189</v>
      </c>
      <c r="AN541">
        <v>-3.79</v>
      </c>
      <c r="AO541" t="s">
        <v>3189</v>
      </c>
      <c r="AP541">
        <v>-2.3425635022935001E-2</v>
      </c>
      <c r="AQ541">
        <f>(Table2[[#This Row],[Sharpe Ratio]]-AVERAGE(Table2[Sharpe Ratio]))/_xlfn.STDEV.P(Table2[Sharpe Ratio])</f>
        <v>-0.97013724049592875</v>
      </c>
      <c r="AR5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1">
        <f>_xlfn.RANK.AVG(Table2[[#This Row],[1Y Return vs Nifty Z-Score]],Table2[1Y Return vs Nifty Z-Score])</f>
        <v>491</v>
      </c>
      <c r="AT541">
        <f>_xlfn.RANK.AVG(Table2[[#This Row],[6M Return vs Nifty Z-Score]],Table2[6M Return vs Nifty Z-Score])</f>
        <v>366</v>
      </c>
      <c r="AU541">
        <f>_xlfn.RANK.AVG(Table2[[#This Row],[Sharpe Ratio Z-Score]],Table2[Sharpe Ratio Z-Score])</f>
        <v>618</v>
      </c>
      <c r="AV541">
        <f>(Table2[[#This Row],[Rank 1Y]]+Table2[[#This Row],[Rank 6M]]+Table2[[#This Row],[Rank Sharpe]])/3</f>
        <v>491.66666666666669</v>
      </c>
    </row>
    <row r="542" spans="1:48" x14ac:dyDescent="0.3">
      <c r="A542" t="s">
        <v>1183</v>
      </c>
      <c r="B542" t="s">
        <v>1184</v>
      </c>
      <c r="C542" t="s">
        <v>3150</v>
      </c>
      <c r="D542" t="s">
        <v>269</v>
      </c>
      <c r="E542">
        <v>10305.7416075</v>
      </c>
      <c r="F542">
        <v>1135.45</v>
      </c>
      <c r="G542">
        <v>2.5373697765998902</v>
      </c>
      <c r="H542">
        <f>(Table2[[#This Row],[1Y Return vs Nifty]]-AVERAGE(Table2[1Y Return vs Nifty]))/_xlfn.STDEV.P(Table2[1Y Return vs Nifty])</f>
        <v>-0.29436124259253738</v>
      </c>
      <c r="I542">
        <v>7.2130216486927701</v>
      </c>
      <c r="J542">
        <f>(Table2[[#This Row],[1M Return vs Nifty]]-AVERAGE(Table2[1M Return vs Nifty]))/_xlfn.STDEV.P(Table2[1M Return vs Nifty])</f>
        <v>0.35733383037130201</v>
      </c>
      <c r="K542">
        <v>-12.6174803409081</v>
      </c>
      <c r="L542">
        <f>(Table2[[#This Row],[6M Return vs Nifty]]-AVERAGE(Table2[6M Return vs Nifty]))/_xlfn.STDEV.P(Table2[6M Return vs Nifty])</f>
        <v>-0.60033935896558066</v>
      </c>
      <c r="M542">
        <v>-0.12282089824317199</v>
      </c>
      <c r="N542">
        <f>(Table2[[#This Row],[1W Return vs Nifty]]-AVERAGE(Table2[1W Return vs Nifty]))/_xlfn.STDEV.P(Table2[1W Return vs Nifty])</f>
        <v>-0.769499386230309</v>
      </c>
      <c r="O542">
        <v>1146.49</v>
      </c>
      <c r="P542">
        <v>1154.7038289408799</v>
      </c>
      <c r="Q542">
        <v>1174.13041845252</v>
      </c>
      <c r="R542">
        <v>44.252791397996702</v>
      </c>
      <c r="S542" s="1">
        <f>(Table2[[#This Row],[Close Price]]-Table2[[#This Row],[20D EMA]])/Table2[[#This Row],[20D EMA]]</f>
        <v>-9.6293905747106071E-3</v>
      </c>
      <c r="T542" s="1">
        <f>(Table2[[#This Row],[Close Price]]-Table2[[#This Row],[50D EMA]])/Table2[[#This Row],[50D EMA]]</f>
        <v>-1.6674257466124387E-2</v>
      </c>
      <c r="U542" s="1">
        <f>(Table2[[#This Row],[Close Price]]-Table2[[#This Row],[200D EMA]])/Table2[[#This Row],[200D EMA]]</f>
        <v>-3.2943885827862222E-2</v>
      </c>
      <c r="V542">
        <v>0.56943474922618598</v>
      </c>
      <c r="W542">
        <v>1130.5</v>
      </c>
      <c r="X542">
        <v>1159</v>
      </c>
      <c r="Y542">
        <v>1125.55</v>
      </c>
      <c r="Z542">
        <v>1166.45</v>
      </c>
      <c r="AA542">
        <v>1103.4000000000001</v>
      </c>
      <c r="AB542">
        <v>1247</v>
      </c>
      <c r="AC542" s="1">
        <f>(Table2[[#This Row],[Close Price]]/Table2[[#This Row],[Day Low]])-1</f>
        <v>4.3785935426803313E-3</v>
      </c>
      <c r="AD542" s="1">
        <f>(Table2[[#This Row],[Day High]]/Table2[[#This Row],[Close Price]])-1</f>
        <v>2.0740675503104544E-2</v>
      </c>
      <c r="AE542" s="1">
        <f>(Table2[[#This Row],[Close Price]]/Table2[[#This Row],[Current Week Low]])-1</f>
        <v>8.7956998800586828E-3</v>
      </c>
      <c r="AF542" s="1">
        <f>(Table2[[#This Row],[Current Week High]]/Table2[[#This Row],[Close Price]])-1</f>
        <v>2.7301950768417793E-2</v>
      </c>
      <c r="AG542" s="1">
        <f>(Table2[[#This Row],[Close Price]]/Table2[[#This Row],[Current Month Low]])-1</f>
        <v>2.9046583288018901E-2</v>
      </c>
      <c r="AH542" s="1">
        <f>(Table2[[#This Row],[Current Month High]]/Table2[[#This Row],[Close Price]])-1</f>
        <v>9.8242987361838896E-2</v>
      </c>
      <c r="AI542">
        <v>32.7139019771896</v>
      </c>
      <c r="AJ542">
        <v>41.6567899694342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0.01</v>
      </c>
      <c r="AM542" t="s">
        <v>3188</v>
      </c>
      <c r="AN542">
        <v>-4.58</v>
      </c>
      <c r="AO542" t="s">
        <v>3189</v>
      </c>
      <c r="AQ542">
        <f>(Table2[[#This Row],[Sharpe Ratio]]-AVERAGE(Table2[Sharpe Ratio]))/_xlfn.STDEV.P(Table2[Sharpe Ratio])</f>
        <v>-0.698405448893197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2">
        <f>_xlfn.RANK.AVG(Table2[[#This Row],[1Y Return vs Nifty Z-Score]],Table2[1Y Return vs Nifty Z-Score])</f>
        <v>406</v>
      </c>
      <c r="AT542">
        <f>_xlfn.RANK.AVG(Table2[[#This Row],[6M Return vs Nifty Z-Score]],Table2[6M Return vs Nifty Z-Score])</f>
        <v>532</v>
      </c>
      <c r="AU542">
        <f>_xlfn.RANK.AVG(Table2[[#This Row],[Sharpe Ratio Z-Score]],Table2[Sharpe Ratio Z-Score])</f>
        <v>538</v>
      </c>
      <c r="AV542">
        <f>(Table2[[#This Row],[Rank 1Y]]+Table2[[#This Row],[Rank 6M]]+Table2[[#This Row],[Rank Sharpe]])/3</f>
        <v>492</v>
      </c>
    </row>
    <row r="543" spans="1:48" x14ac:dyDescent="0.3">
      <c r="A543" t="s">
        <v>1403</v>
      </c>
      <c r="B543" t="s">
        <v>1404</v>
      </c>
      <c r="C543" t="s">
        <v>3147</v>
      </c>
      <c r="D543" t="s">
        <v>213</v>
      </c>
      <c r="E543">
        <v>7934.9616839999999</v>
      </c>
      <c r="F543">
        <v>517.54999999999995</v>
      </c>
      <c r="G543">
        <v>-25.433494386145199</v>
      </c>
      <c r="H543">
        <f>(Table2[[#This Row],[1Y Return vs Nifty]]-AVERAGE(Table2[1Y Return vs Nifty]))/_xlfn.STDEV.P(Table2[1Y Return vs Nifty])</f>
        <v>-0.8359529766399254</v>
      </c>
      <c r="I543">
        <v>1.2853923348480101</v>
      </c>
      <c r="J543">
        <f>(Table2[[#This Row],[1M Return vs Nifty]]-AVERAGE(Table2[1M Return vs Nifty]))/_xlfn.STDEV.P(Table2[1M Return vs Nifty])</f>
        <v>-0.22659075152305611</v>
      </c>
      <c r="K543">
        <v>-10.5461806634532</v>
      </c>
      <c r="L543">
        <f>(Table2[[#This Row],[6M Return vs Nifty]]-AVERAGE(Table2[6M Return vs Nifty]))/_xlfn.STDEV.P(Table2[6M Return vs Nifty])</f>
        <v>-0.53264395019889721</v>
      </c>
      <c r="M543">
        <v>2.1304858589082101</v>
      </c>
      <c r="N543">
        <f>(Table2[[#This Row],[1W Return vs Nifty]]-AVERAGE(Table2[1W Return vs Nifty]))/_xlfn.STDEV.P(Table2[1W Return vs Nifty])</f>
        <v>-0.33402279899307835</v>
      </c>
      <c r="O543">
        <v>519.04999999999995</v>
      </c>
      <c r="P543">
        <v>538.34206863829797</v>
      </c>
      <c r="Q543">
        <v>546.08931221236696</v>
      </c>
      <c r="R543">
        <v>54.887729747148903</v>
      </c>
      <c r="S543" s="1">
        <f>(Table2[[#This Row],[Close Price]]-Table2[[#This Row],[20D EMA]])/Table2[[#This Row],[20D EMA]]</f>
        <v>-2.8898950004816494E-3</v>
      </c>
      <c r="T543" s="1">
        <f>(Table2[[#This Row],[Close Price]]-Table2[[#This Row],[50D EMA]])/Table2[[#This Row],[50D EMA]]</f>
        <v>-3.8622411008840965E-2</v>
      </c>
      <c r="U543" s="1">
        <f>(Table2[[#This Row],[Close Price]]-Table2[[#This Row],[200D EMA]])/Table2[[#This Row],[200D EMA]]</f>
        <v>-5.2261253927028781E-2</v>
      </c>
      <c r="V543">
        <v>0.67121951425989601</v>
      </c>
      <c r="W543">
        <v>515.79999999999995</v>
      </c>
      <c r="X543">
        <v>522.04999999999995</v>
      </c>
      <c r="Y543">
        <v>510</v>
      </c>
      <c r="Z543">
        <v>526.5</v>
      </c>
      <c r="AA543">
        <v>488.1</v>
      </c>
      <c r="AB543">
        <v>550.79999999999995</v>
      </c>
      <c r="AC543" s="1">
        <f>(Table2[[#This Row],[Close Price]]/Table2[[#This Row],[Day Low]])-1</f>
        <v>3.3927879022876972E-3</v>
      </c>
      <c r="AD543" s="1">
        <f>(Table2[[#This Row],[Day High]]/Table2[[#This Row],[Close Price]])-1</f>
        <v>8.6948120954497554E-3</v>
      </c>
      <c r="AE543" s="1">
        <f>(Table2[[#This Row],[Close Price]]/Table2[[#This Row],[Current Week Low]])-1</f>
        <v>1.480392156862731E-2</v>
      </c>
      <c r="AF543" s="1">
        <f>(Table2[[#This Row],[Current Week High]]/Table2[[#This Row],[Close Price]])-1</f>
        <v>1.7293015167616721E-2</v>
      </c>
      <c r="AG543" s="1">
        <f>(Table2[[#This Row],[Close Price]]/Table2[[#This Row],[Current Month Low]])-1</f>
        <v>6.0335996721982976E-2</v>
      </c>
      <c r="AH543" s="1">
        <f>(Table2[[#This Row],[Current Month High]]/Table2[[#This Row],[Close Price]])-1</f>
        <v>6.4245000483045045E-2</v>
      </c>
      <c r="AI543">
        <v>36.759733359095698</v>
      </c>
      <c r="AJ543">
        <v>19.526558891454901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-0.01</v>
      </c>
      <c r="AM543" t="s">
        <v>3189</v>
      </c>
      <c r="AN543">
        <v>-2.2200000000000002</v>
      </c>
      <c r="AO543" t="s">
        <v>3189</v>
      </c>
      <c r="AP543">
        <v>5.8670156539164998E-2</v>
      </c>
      <c r="AQ543">
        <f>(Table2[[#This Row],[Sharpe Ratio]]-AVERAGE(Table2[Sharpe Ratio]))/_xlfn.STDEV.P(Table2[Sharpe Ratio])</f>
        <v>-1.7845594938697973E-2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611</v>
      </c>
      <c r="AT543">
        <f>_xlfn.RANK.AVG(Table2[[#This Row],[6M Return vs Nifty Z-Score]],Table2[6M Return vs Nifty Z-Score])</f>
        <v>508</v>
      </c>
      <c r="AU543">
        <f>_xlfn.RANK.AVG(Table2[[#This Row],[Sharpe Ratio Z-Score]],Table2[Sharpe Ratio Z-Score])</f>
        <v>357</v>
      </c>
      <c r="AV543">
        <f>(Table2[[#This Row],[Rank 1Y]]+Table2[[#This Row],[Rank 6M]]+Table2[[#This Row],[Rank Sharpe]])/3</f>
        <v>492</v>
      </c>
    </row>
    <row r="544" spans="1:48" x14ac:dyDescent="0.3">
      <c r="A544" t="s">
        <v>1341</v>
      </c>
      <c r="B544" t="s">
        <v>1342</v>
      </c>
      <c r="C544" t="s">
        <v>3150</v>
      </c>
      <c r="D544" t="s">
        <v>471</v>
      </c>
      <c r="E544">
        <v>8606.1019596999995</v>
      </c>
      <c r="F544">
        <v>642.25</v>
      </c>
      <c r="G544">
        <v>-49.606768011787501</v>
      </c>
      <c r="H544">
        <f>(Table2[[#This Row],[1Y Return vs Nifty]]-AVERAGE(Table2[1Y Return vs Nifty]))/_xlfn.STDEV.P(Table2[1Y Return vs Nifty])</f>
        <v>-1.3040130660364888</v>
      </c>
      <c r="I544">
        <v>8.7582958711141696</v>
      </c>
      <c r="J544">
        <f>(Table2[[#This Row],[1M Return vs Nifty]]-AVERAGE(Table2[1M Return vs Nifty]))/_xlfn.STDEV.P(Table2[1M Return vs Nifty])</f>
        <v>0.50955718248477666</v>
      </c>
      <c r="K544">
        <v>-14.174493236543301</v>
      </c>
      <c r="L544">
        <f>(Table2[[#This Row],[6M Return vs Nifty]]-AVERAGE(Table2[6M Return vs Nifty]))/_xlfn.STDEV.P(Table2[6M Return vs Nifty])</f>
        <v>-0.65122655098915838</v>
      </c>
      <c r="M544">
        <v>0.95256204243018106</v>
      </c>
      <c r="N544">
        <f>(Table2[[#This Row],[1W Return vs Nifty]]-AVERAGE(Table2[1W Return vs Nifty]))/_xlfn.STDEV.P(Table2[1W Return vs Nifty])</f>
        <v>-0.56166967485554864</v>
      </c>
      <c r="O544">
        <v>630.42999999999995</v>
      </c>
      <c r="P544">
        <v>629.96022322967497</v>
      </c>
      <c r="Q544">
        <v>681.387256322947</v>
      </c>
      <c r="R544">
        <v>58.955529395268499</v>
      </c>
      <c r="S544" s="1">
        <f>(Table2[[#This Row],[Close Price]]-Table2[[#This Row],[20D EMA]])/Table2[[#This Row],[20D EMA]]</f>
        <v>1.8749107751851991E-2</v>
      </c>
      <c r="T544" s="1">
        <f>(Table2[[#This Row],[Close Price]]-Table2[[#This Row],[50D EMA]])/Table2[[#This Row],[50D EMA]]</f>
        <v>1.9508813917357998E-2</v>
      </c>
      <c r="U544" s="1">
        <f>(Table2[[#This Row],[Close Price]]-Table2[[#This Row],[200D EMA]])/Table2[[#This Row],[200D EMA]]</f>
        <v>-5.7437611225880765E-2</v>
      </c>
      <c r="V544">
        <v>0.68003312771777003</v>
      </c>
      <c r="W544">
        <v>634.95000000000005</v>
      </c>
      <c r="X544">
        <v>646.25</v>
      </c>
      <c r="Y544">
        <v>634.95000000000005</v>
      </c>
      <c r="Z544">
        <v>657.4</v>
      </c>
      <c r="AA544">
        <v>598.04999999999995</v>
      </c>
      <c r="AB544">
        <v>660</v>
      </c>
      <c r="AC544" s="1">
        <f>(Table2[[#This Row],[Close Price]]/Table2[[#This Row],[Day Low]])-1</f>
        <v>1.1496968265217733E-2</v>
      </c>
      <c r="AD544" s="1">
        <f>(Table2[[#This Row],[Day High]]/Table2[[#This Row],[Close Price]])-1</f>
        <v>6.2281043207472742E-3</v>
      </c>
      <c r="AE544" s="1">
        <f>(Table2[[#This Row],[Close Price]]/Table2[[#This Row],[Current Week Low]])-1</f>
        <v>1.1496968265217733E-2</v>
      </c>
      <c r="AF544" s="1">
        <f>(Table2[[#This Row],[Current Week High]]/Table2[[#This Row],[Close Price]])-1</f>
        <v>2.3588945114830562E-2</v>
      </c>
      <c r="AG544" s="1">
        <f>(Table2[[#This Row],[Close Price]]/Table2[[#This Row],[Current Month Low]])-1</f>
        <v>7.3906863974584125E-2</v>
      </c>
      <c r="AH544" s="1">
        <f>(Table2[[#This Row],[Current Month High]]/Table2[[#This Row],[Close Price]])-1</f>
        <v>2.7637212923316445E-2</v>
      </c>
      <c r="AI544">
        <v>70.805760996496602</v>
      </c>
      <c r="AJ544">
        <v>13.3715798764342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-0.03</v>
      </c>
      <c r="AM544" t="s">
        <v>3189</v>
      </c>
      <c r="AN544">
        <v>4</v>
      </c>
      <c r="AO544" t="s">
        <v>3188</v>
      </c>
      <c r="AP544">
        <v>0.107815606817228</v>
      </c>
      <c r="AQ544">
        <f>(Table2[[#This Row],[Sharpe Ratio]]-AVERAGE(Table2[Sharpe Ratio]))/_xlfn.STDEV.P(Table2[Sharpe Ratio])</f>
        <v>0.55222993300777412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715</v>
      </c>
      <c r="AT544">
        <f>_xlfn.RANK.AVG(Table2[[#This Row],[6M Return vs Nifty Z-Score]],Table2[6M Return vs Nifty Z-Score])</f>
        <v>553</v>
      </c>
      <c r="AU544">
        <f>_xlfn.RANK.AVG(Table2[[#This Row],[Sharpe Ratio Z-Score]],Table2[Sharpe Ratio Z-Score])</f>
        <v>211</v>
      </c>
      <c r="AV544">
        <f>(Table2[[#This Row],[Rank 1Y]]+Table2[[#This Row],[Rank 6M]]+Table2[[#This Row],[Rank Sharpe]])/3</f>
        <v>493</v>
      </c>
    </row>
    <row r="545" spans="1:48" x14ac:dyDescent="0.3">
      <c r="A545" t="s">
        <v>1721</v>
      </c>
      <c r="B545" t="s">
        <v>1722</v>
      </c>
      <c r="C545" t="s">
        <v>3153</v>
      </c>
      <c r="D545" t="s">
        <v>139</v>
      </c>
      <c r="E545">
        <v>4943.3249999999998</v>
      </c>
      <c r="F545">
        <v>173.45</v>
      </c>
      <c r="G545">
        <v>2.3066350942557898</v>
      </c>
      <c r="H545">
        <f>(Table2[[#This Row],[1Y Return vs Nifty]]-AVERAGE(Table2[1Y Return vs Nifty]))/_xlfn.STDEV.P(Table2[1Y Return vs Nifty])</f>
        <v>-0.29882889135692758</v>
      </c>
      <c r="I545">
        <v>-1.2912416524004799</v>
      </c>
      <c r="J545">
        <f>(Table2[[#This Row],[1M Return vs Nifty]]-AVERAGE(Table2[1M Return vs Nifty]))/_xlfn.STDEV.P(Table2[1M Return vs Nifty])</f>
        <v>-0.48041227848405704</v>
      </c>
      <c r="K545">
        <v>-18.326010227028799</v>
      </c>
      <c r="L545">
        <f>(Table2[[#This Row],[6M Return vs Nifty]]-AVERAGE(Table2[6M Return vs Nifty]))/_xlfn.STDEV.P(Table2[6M Return vs Nifty])</f>
        <v>-0.78690881982341609</v>
      </c>
      <c r="M545">
        <v>9.07706686487494</v>
      </c>
      <c r="N545">
        <f>(Table2[[#This Row],[1W Return vs Nifty]]-AVERAGE(Table2[1W Return vs Nifty]))/_xlfn.STDEV.P(Table2[1W Return vs Nifty])</f>
        <v>1.0084812253012616</v>
      </c>
      <c r="O545">
        <v>171.28</v>
      </c>
      <c r="P545">
        <v>179.61903145504201</v>
      </c>
      <c r="Q545">
        <v>185.274954097582</v>
      </c>
      <c r="R545">
        <v>60.5640175339243</v>
      </c>
      <c r="S545" s="1">
        <f>(Table2[[#This Row],[Close Price]]-Table2[[#This Row],[20D EMA]])/Table2[[#This Row],[20D EMA]]</f>
        <v>1.2669313404950885E-2</v>
      </c>
      <c r="T545" s="1">
        <f>(Table2[[#This Row],[Close Price]]-Table2[[#This Row],[50D EMA]])/Table2[[#This Row],[50D EMA]]</f>
        <v>-3.4345088073732898E-2</v>
      </c>
      <c r="U545" s="1">
        <f>(Table2[[#This Row],[Close Price]]-Table2[[#This Row],[200D EMA]])/Table2[[#This Row],[200D EMA]]</f>
        <v>-6.382381339764874E-2</v>
      </c>
      <c r="V545">
        <v>1.1114819261984901</v>
      </c>
      <c r="W545">
        <v>171.5</v>
      </c>
      <c r="X545">
        <v>174.84</v>
      </c>
      <c r="Y545">
        <v>162</v>
      </c>
      <c r="Z545">
        <v>174.84</v>
      </c>
      <c r="AA545">
        <v>156.30000000000001</v>
      </c>
      <c r="AB545">
        <v>186.5</v>
      </c>
      <c r="AC545" s="1">
        <f>(Table2[[#This Row],[Close Price]]/Table2[[#This Row],[Day Low]])-1</f>
        <v>1.1370262390670405E-2</v>
      </c>
      <c r="AD545" s="1">
        <f>(Table2[[#This Row],[Day High]]/Table2[[#This Row],[Close Price]])-1</f>
        <v>8.0138368405882066E-3</v>
      </c>
      <c r="AE545" s="1">
        <f>(Table2[[#This Row],[Close Price]]/Table2[[#This Row],[Current Week Low]])-1</f>
        <v>7.067901234567886E-2</v>
      </c>
      <c r="AF545" s="1">
        <f>(Table2[[#This Row],[Current Week High]]/Table2[[#This Row],[Close Price]])-1</f>
        <v>8.0138368405882066E-3</v>
      </c>
      <c r="AG545" s="1">
        <f>(Table2[[#This Row],[Close Price]]/Table2[[#This Row],[Current Month Low]])-1</f>
        <v>0.10972488803582836</v>
      </c>
      <c r="AH545" s="1">
        <f>(Table2[[#This Row],[Current Month High]]/Table2[[#This Row],[Close Price]])-1</f>
        <v>7.5237820697607427E-2</v>
      </c>
      <c r="AI545">
        <v>52.752954742000497</v>
      </c>
      <c r="AJ545">
        <v>28.386380458919302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-0.11</v>
      </c>
      <c r="AM545" t="s">
        <v>3189</v>
      </c>
      <c r="AN545">
        <v>-3.13</v>
      </c>
      <c r="AO545" t="s">
        <v>3189</v>
      </c>
      <c r="AP545">
        <v>2.0804514576750002E-2</v>
      </c>
      <c r="AQ545">
        <f>(Table2[[#This Row],[Sharpe Ratio]]-AVERAGE(Table2[Sharpe Ratio]))/_xlfn.STDEV.P(Table2[Sharpe Ratio])</f>
        <v>-0.45707803071091146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411</v>
      </c>
      <c r="AT545">
        <f>_xlfn.RANK.AVG(Table2[[#This Row],[6M Return vs Nifty Z-Score]],Table2[6M Return vs Nifty Z-Score])</f>
        <v>610</v>
      </c>
      <c r="AU545">
        <f>_xlfn.RANK.AVG(Table2[[#This Row],[Sharpe Ratio Z-Score]],Table2[Sharpe Ratio Z-Score])</f>
        <v>459</v>
      </c>
      <c r="AV545">
        <f>(Table2[[#This Row],[Rank 1Y]]+Table2[[#This Row],[Rank 6M]]+Table2[[#This Row],[Rank Sharpe]])/3</f>
        <v>493.33333333333331</v>
      </c>
    </row>
    <row r="546" spans="1:48" x14ac:dyDescent="0.3">
      <c r="A546" t="s">
        <v>233</v>
      </c>
      <c r="B546" t="s">
        <v>234</v>
      </c>
      <c r="C546" t="s">
        <v>3151</v>
      </c>
      <c r="D546" t="s">
        <v>232</v>
      </c>
      <c r="E546">
        <v>107708.5895576</v>
      </c>
      <c r="F546">
        <v>1718</v>
      </c>
      <c r="G546">
        <v>13.273325515721799</v>
      </c>
      <c r="H546">
        <f>(Table2[[#This Row],[1Y Return vs Nifty]]-AVERAGE(Table2[1Y Return vs Nifty]))/_xlfn.STDEV.P(Table2[1Y Return vs Nifty])</f>
        <v>-8.648404396270426E-2</v>
      </c>
      <c r="I546">
        <v>4.2996057456906396</v>
      </c>
      <c r="J546">
        <f>(Table2[[#This Row],[1M Return vs Nifty]]-AVERAGE(Table2[1M Return vs Nifty]))/_xlfn.STDEV.P(Table2[1M Return vs Nifty])</f>
        <v>7.0336268112899572E-2</v>
      </c>
      <c r="K546">
        <v>-15.574470129045899</v>
      </c>
      <c r="L546">
        <f>(Table2[[#This Row],[6M Return vs Nifty]]-AVERAGE(Table2[6M Return vs Nifty]))/_xlfn.STDEV.P(Table2[6M Return vs Nifty])</f>
        <v>-0.69698140193295099</v>
      </c>
      <c r="M546">
        <v>3.60414789486813</v>
      </c>
      <c r="N546">
        <f>(Table2[[#This Row],[1W Return vs Nifty]]-AVERAGE(Table2[1W Return vs Nifty]))/_xlfn.STDEV.P(Table2[1W Return vs Nifty])</f>
        <v>-4.9221223653116326E-2</v>
      </c>
      <c r="O546">
        <v>1692.22</v>
      </c>
      <c r="P546">
        <v>1758.5064958882299</v>
      </c>
      <c r="Q546">
        <v>1721.59044636468</v>
      </c>
      <c r="R546">
        <v>67.1430080623105</v>
      </c>
      <c r="S546" s="1">
        <f>(Table2[[#This Row],[Close Price]]-Table2[[#This Row],[20D EMA]])/Table2[[#This Row],[20D EMA]]</f>
        <v>1.5234425783881513E-2</v>
      </c>
      <c r="T546" s="1">
        <f>(Table2[[#This Row],[Close Price]]-Table2[[#This Row],[50D EMA]])/Table2[[#This Row],[50D EMA]]</f>
        <v>-2.3034601227202103E-2</v>
      </c>
      <c r="U546" s="1">
        <f>(Table2[[#This Row],[Close Price]]-Table2[[#This Row],[200D EMA]])/Table2[[#This Row],[200D EMA]]</f>
        <v>-2.0855403631343484E-3</v>
      </c>
      <c r="V546">
        <v>0.96031704618267599</v>
      </c>
      <c r="W546">
        <v>1702.2</v>
      </c>
      <c r="X546">
        <v>1727.95</v>
      </c>
      <c r="Y546">
        <v>1686.7</v>
      </c>
      <c r="Z546">
        <v>1742.4</v>
      </c>
      <c r="AA546">
        <v>1586.75</v>
      </c>
      <c r="AB546">
        <v>1742.4</v>
      </c>
      <c r="AC546" s="1">
        <f>(Table2[[#This Row],[Close Price]]/Table2[[#This Row],[Day Low]])-1</f>
        <v>9.2821055105156702E-3</v>
      </c>
      <c r="AD546" s="1">
        <f>(Table2[[#This Row],[Day High]]/Table2[[#This Row],[Close Price]])-1</f>
        <v>5.7916181606518791E-3</v>
      </c>
      <c r="AE546" s="1">
        <f>(Table2[[#This Row],[Close Price]]/Table2[[#This Row],[Current Week Low]])-1</f>
        <v>1.8556945514910828E-2</v>
      </c>
      <c r="AF546" s="1">
        <f>(Table2[[#This Row],[Current Week High]]/Table2[[#This Row],[Close Price]])-1</f>
        <v>1.4202561117578671E-2</v>
      </c>
      <c r="AG546" s="1">
        <f>(Table2[[#This Row],[Close Price]]/Table2[[#This Row],[Current Month Low]])-1</f>
        <v>8.2716243894753516E-2</v>
      </c>
      <c r="AH546" s="1">
        <f>(Table2[[#This Row],[Current Month High]]/Table2[[#This Row],[Close Price]])-1</f>
        <v>1.4202561117578671E-2</v>
      </c>
      <c r="AI546">
        <v>22.584400465657701</v>
      </c>
      <c r="AJ546">
        <v>34.21875</v>
      </c>
      <c r="AK546" t="str">
        <f>IF(AND(Table2[[#This Row],[20D EMA]]&gt;Table2[[#This Row],[50D EMA]],Table2[[#This Row],[50D EMA]]&gt;Table2[[#This Row],[200D EMA]]),"Uptrend","Downtrend/NoTrend")</f>
        <v>Downtrend/NoTrend</v>
      </c>
      <c r="AL546">
        <v>-0.06</v>
      </c>
      <c r="AM546" t="s">
        <v>3189</v>
      </c>
      <c r="AN546">
        <v>4.6399999999999997</v>
      </c>
      <c r="AO546" t="s">
        <v>3188</v>
      </c>
      <c r="AP546">
        <v>-5.481269092063E-3</v>
      </c>
      <c r="AQ546">
        <f>(Table2[[#This Row],[Sharpe Ratio]]-AVERAGE(Table2[Sharpe Ratio]))/_xlfn.STDEV.P(Table2[Sharpe Ratio])</f>
        <v>-0.7619868659683251</v>
      </c>
      <c r="AR5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6">
        <f>_xlfn.RANK.AVG(Table2[[#This Row],[1Y Return vs Nifty Z-Score]],Table2[1Y Return vs Nifty Z-Score])</f>
        <v>333</v>
      </c>
      <c r="AT546">
        <f>_xlfn.RANK.AVG(Table2[[#This Row],[6M Return vs Nifty Z-Score]],Table2[6M Return vs Nifty Z-Score])</f>
        <v>578</v>
      </c>
      <c r="AU546">
        <f>_xlfn.RANK.AVG(Table2[[#This Row],[Sharpe Ratio Z-Score]],Table2[Sharpe Ratio Z-Score])</f>
        <v>574</v>
      </c>
      <c r="AV546">
        <f>(Table2[[#This Row],[Rank 1Y]]+Table2[[#This Row],[Rank 6M]]+Table2[[#This Row],[Rank Sharpe]])/3</f>
        <v>495</v>
      </c>
    </row>
    <row r="547" spans="1:48" x14ac:dyDescent="0.3">
      <c r="A547" t="s">
        <v>842</v>
      </c>
      <c r="B547" t="s">
        <v>843</v>
      </c>
      <c r="C547" t="s">
        <v>3147</v>
      </c>
      <c r="D547" t="s">
        <v>213</v>
      </c>
      <c r="E547">
        <v>18220.774967310001</v>
      </c>
      <c r="F547">
        <v>480.3</v>
      </c>
      <c r="G547">
        <v>-20.649408287022101</v>
      </c>
      <c r="H547">
        <f>(Table2[[#This Row],[1Y Return vs Nifty]]-AVERAGE(Table2[1Y Return vs Nifty]))/_xlfn.STDEV.P(Table2[1Y Return vs Nifty])</f>
        <v>-0.74332010440614171</v>
      </c>
      <c r="I547">
        <v>-0.94449571385089004</v>
      </c>
      <c r="J547">
        <f>(Table2[[#This Row],[1M Return vs Nifty]]-AVERAGE(Table2[1M Return vs Nifty]))/_xlfn.STDEV.P(Table2[1M Return vs Nifty])</f>
        <v>-0.44625469769231757</v>
      </c>
      <c r="K547">
        <v>-17.247271307872001</v>
      </c>
      <c r="L547">
        <f>(Table2[[#This Row],[6M Return vs Nifty]]-AVERAGE(Table2[6M Return vs Nifty]))/_xlfn.STDEV.P(Table2[6M Return vs Nifty])</f>
        <v>-0.75165285330167175</v>
      </c>
      <c r="M547">
        <v>3.5483222763483102</v>
      </c>
      <c r="N547">
        <f>(Table2[[#This Row],[1W Return vs Nifty]]-AVERAGE(Table2[1W Return vs Nifty]))/_xlfn.STDEV.P(Table2[1W Return vs Nifty])</f>
        <v>-6.0010145204193635E-2</v>
      </c>
      <c r="O547">
        <v>481.49</v>
      </c>
      <c r="P547">
        <v>506.105494196645</v>
      </c>
      <c r="Q547">
        <v>519.31112486139</v>
      </c>
      <c r="R547">
        <v>54.131039631819398</v>
      </c>
      <c r="S547" s="1">
        <f>(Table2[[#This Row],[Close Price]]-Table2[[#This Row],[20D EMA]])/Table2[[#This Row],[20D EMA]]</f>
        <v>-2.4714947350931438E-3</v>
      </c>
      <c r="T547" s="1">
        <f>(Table2[[#This Row],[Close Price]]-Table2[[#This Row],[50D EMA]])/Table2[[#This Row],[50D EMA]]</f>
        <v>-5.0988369999038934E-2</v>
      </c>
      <c r="U547" s="1">
        <f>(Table2[[#This Row],[Close Price]]-Table2[[#This Row],[200D EMA]])/Table2[[#This Row],[200D EMA]]</f>
        <v>-7.5120911133576232E-2</v>
      </c>
      <c r="V547">
        <v>1.6337192386213599</v>
      </c>
      <c r="W547">
        <v>474.55</v>
      </c>
      <c r="X547">
        <v>486</v>
      </c>
      <c r="Y547">
        <v>458.55</v>
      </c>
      <c r="Z547">
        <v>486.65</v>
      </c>
      <c r="AA547">
        <v>453.1</v>
      </c>
      <c r="AB547">
        <v>511.25</v>
      </c>
      <c r="AC547" s="1">
        <f>(Table2[[#This Row],[Close Price]]/Table2[[#This Row],[Day Low]])-1</f>
        <v>1.2116742176799145E-2</v>
      </c>
      <c r="AD547" s="1">
        <f>(Table2[[#This Row],[Day High]]/Table2[[#This Row],[Close Price]])-1</f>
        <v>1.1867582760774598E-2</v>
      </c>
      <c r="AE547" s="1">
        <f>(Table2[[#This Row],[Close Price]]/Table2[[#This Row],[Current Week Low]])-1</f>
        <v>4.7432122996401649E-2</v>
      </c>
      <c r="AF547" s="1">
        <f>(Table2[[#This Row],[Current Week High]]/Table2[[#This Row],[Close Price]])-1</f>
        <v>1.3220903601915301E-2</v>
      </c>
      <c r="AG547" s="1">
        <f>(Table2[[#This Row],[Close Price]]/Table2[[#This Row],[Current Month Low]])-1</f>
        <v>6.0030898256455467E-2</v>
      </c>
      <c r="AH547" s="1">
        <f>(Table2[[#This Row],[Current Month High]]/Table2[[#This Row],[Close Price]])-1</f>
        <v>6.443889235894229E-2</v>
      </c>
      <c r="AI547">
        <v>29.585675619404501</v>
      </c>
      <c r="AJ547">
        <v>18.067846607669601</v>
      </c>
      <c r="AK547" t="str">
        <f>IF(AND(Table2[[#This Row],[20D EMA]]&gt;Table2[[#This Row],[50D EMA]],Table2[[#This Row],[50D EMA]]&gt;Table2[[#This Row],[200D EMA]]),"Uptrend","Downtrend/NoTrend")</f>
        <v>Downtrend/NoTrend</v>
      </c>
      <c r="AL547">
        <v>-0.05</v>
      </c>
      <c r="AM547" t="s">
        <v>3189</v>
      </c>
      <c r="AN547">
        <v>1.1399999999999999</v>
      </c>
      <c r="AO547" t="s">
        <v>3188</v>
      </c>
      <c r="AP547">
        <v>7.1100129528507E-2</v>
      </c>
      <c r="AQ547">
        <f>(Table2[[#This Row],[Sharpe Ratio]]-AVERAGE(Table2[Sharpe Ratio]))/_xlfn.STDEV.P(Table2[Sharpe Ratio])</f>
        <v>0.1263391337425348</v>
      </c>
      <c r="AR5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7">
        <f>_xlfn.RANK.AVG(Table2[[#This Row],[1Y Return vs Nifty Z-Score]],Table2[1Y Return vs Nifty Z-Score])</f>
        <v>579</v>
      </c>
      <c r="AT547">
        <f>_xlfn.RANK.AVG(Table2[[#This Row],[6M Return vs Nifty Z-Score]],Table2[6M Return vs Nifty Z-Score])</f>
        <v>594</v>
      </c>
      <c r="AU547">
        <f>_xlfn.RANK.AVG(Table2[[#This Row],[Sharpe Ratio Z-Score]],Table2[Sharpe Ratio Z-Score])</f>
        <v>315</v>
      </c>
      <c r="AV547">
        <f>(Table2[[#This Row],[Rank 1Y]]+Table2[[#This Row],[Rank 6M]]+Table2[[#This Row],[Rank Sharpe]])/3</f>
        <v>496</v>
      </c>
    </row>
    <row r="548" spans="1:48" x14ac:dyDescent="0.3">
      <c r="A548" t="s">
        <v>695</v>
      </c>
      <c r="B548" t="s">
        <v>696</v>
      </c>
      <c r="C548" t="s">
        <v>3150</v>
      </c>
      <c r="D548" t="s">
        <v>269</v>
      </c>
      <c r="E548">
        <v>25411.897094560001</v>
      </c>
      <c r="F548">
        <v>3378.4</v>
      </c>
      <c r="G548">
        <v>-6.6265594023045704</v>
      </c>
      <c r="H548">
        <f>(Table2[[#This Row],[1Y Return vs Nifty]]-AVERAGE(Table2[1Y Return vs Nifty]))/_xlfn.STDEV.P(Table2[1Y Return vs Nifty])</f>
        <v>-0.47179974666638635</v>
      </c>
      <c r="I548">
        <v>1.7798490048073801</v>
      </c>
      <c r="J548">
        <f>(Table2[[#This Row],[1M Return vs Nifty]]-AVERAGE(Table2[1M Return vs Nifty]))/_xlfn.STDEV.P(Table2[1M Return vs Nifty])</f>
        <v>-0.17788234062486694</v>
      </c>
      <c r="K548">
        <v>-20.625342302520099</v>
      </c>
      <c r="L548">
        <f>(Table2[[#This Row],[6M Return vs Nifty]]-AVERAGE(Table2[6M Return vs Nifty]))/_xlfn.STDEV.P(Table2[6M Return vs Nifty])</f>
        <v>-0.86205691472969714</v>
      </c>
      <c r="M548">
        <v>1.02271417383682</v>
      </c>
      <c r="N548">
        <f>(Table2[[#This Row],[1W Return vs Nifty]]-AVERAGE(Table2[1W Return vs Nifty]))/_xlfn.STDEV.P(Table2[1W Return vs Nifty])</f>
        <v>-0.54811199538051714</v>
      </c>
      <c r="O548">
        <v>3363.38</v>
      </c>
      <c r="P548">
        <v>3500.0019172124598</v>
      </c>
      <c r="Q548">
        <v>3572.7493210733401</v>
      </c>
      <c r="R548">
        <v>57.524067223950098</v>
      </c>
      <c r="S548" s="1">
        <f>(Table2[[#This Row],[Close Price]]-Table2[[#This Row],[20D EMA]])/Table2[[#This Row],[20D EMA]]</f>
        <v>4.4657457676503939E-3</v>
      </c>
      <c r="T548" s="1">
        <f>(Table2[[#This Row],[Close Price]]-Table2[[#This Row],[50D EMA]])/Table2[[#This Row],[50D EMA]]</f>
        <v>-3.4743385886287836E-2</v>
      </c>
      <c r="U548" s="1">
        <f>(Table2[[#This Row],[Close Price]]-Table2[[#This Row],[200D EMA]])/Table2[[#This Row],[200D EMA]]</f>
        <v>-5.4397693095062365E-2</v>
      </c>
      <c r="V548">
        <v>1.07437169271913</v>
      </c>
      <c r="W548">
        <v>3281.55</v>
      </c>
      <c r="X548">
        <v>3389</v>
      </c>
      <c r="Y548">
        <v>3281.55</v>
      </c>
      <c r="Z548">
        <v>3425</v>
      </c>
      <c r="AA548">
        <v>3171.5</v>
      </c>
      <c r="AB548">
        <v>3543.25</v>
      </c>
      <c r="AC548" s="1">
        <f>(Table2[[#This Row],[Close Price]]/Table2[[#This Row],[Day Low]])-1</f>
        <v>2.9513492099769945E-2</v>
      </c>
      <c r="AD548" s="1">
        <f>(Table2[[#This Row],[Day High]]/Table2[[#This Row],[Close Price]])-1</f>
        <v>3.1375799194885978E-3</v>
      </c>
      <c r="AE548" s="1">
        <f>(Table2[[#This Row],[Close Price]]/Table2[[#This Row],[Current Week Low]])-1</f>
        <v>2.9513492099769945E-2</v>
      </c>
      <c r="AF548" s="1">
        <f>(Table2[[#This Row],[Current Week High]]/Table2[[#This Row],[Close Price]])-1</f>
        <v>1.3793511721524876E-2</v>
      </c>
      <c r="AG548" s="1">
        <f>(Table2[[#This Row],[Close Price]]/Table2[[#This Row],[Current Month Low]])-1</f>
        <v>6.5237269430868716E-2</v>
      </c>
      <c r="AH548" s="1">
        <f>(Table2[[#This Row],[Current Month High]]/Table2[[#This Row],[Close Price]])-1</f>
        <v>4.879528771015873E-2</v>
      </c>
      <c r="AI548">
        <v>42.608927302865197</v>
      </c>
      <c r="AJ548">
        <v>33.8245197068726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0</v>
      </c>
      <c r="AM548" t="s">
        <v>3187</v>
      </c>
      <c r="AN548">
        <v>-0.89</v>
      </c>
      <c r="AO548" t="s">
        <v>3189</v>
      </c>
      <c r="AP548">
        <v>4.9320500288761997E-2</v>
      </c>
      <c r="AQ548">
        <f>(Table2[[#This Row],[Sharpe Ratio]]-AVERAGE(Table2[Sharpe Ratio]))/_xlfn.STDEV.P(Table2[Sharpe Ratio])</f>
        <v>-0.12629938247975289</v>
      </c>
      <c r="AR5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8">
        <f>_xlfn.RANK.AVG(Table2[[#This Row],[1Y Return vs Nifty Z-Score]],Table2[1Y Return vs Nifty Z-Score])</f>
        <v>475</v>
      </c>
      <c r="AT548">
        <f>_xlfn.RANK.AVG(Table2[[#This Row],[6M Return vs Nifty Z-Score]],Table2[6M Return vs Nifty Z-Score])</f>
        <v>633</v>
      </c>
      <c r="AU548">
        <f>_xlfn.RANK.AVG(Table2[[#This Row],[Sharpe Ratio Z-Score]],Table2[Sharpe Ratio Z-Score])</f>
        <v>385</v>
      </c>
      <c r="AV548">
        <f>(Table2[[#This Row],[Rank 1Y]]+Table2[[#This Row],[Rank 6M]]+Table2[[#This Row],[Rank Sharpe]])/3</f>
        <v>497.66666666666669</v>
      </c>
    </row>
    <row r="549" spans="1:48" x14ac:dyDescent="0.3">
      <c r="A549" t="s">
        <v>644</v>
      </c>
      <c r="B549" t="s">
        <v>645</v>
      </c>
      <c r="C549" t="s">
        <v>3147</v>
      </c>
      <c r="D549" t="s">
        <v>522</v>
      </c>
      <c r="E549">
        <v>28290.6696568679</v>
      </c>
      <c r="F549">
        <v>63.99</v>
      </c>
      <c r="G549">
        <v>-14.865312576529</v>
      </c>
      <c r="H549">
        <f>(Table2[[#This Row],[1Y Return vs Nifty]]-AVERAGE(Table2[1Y Return vs Nifty]))/_xlfn.STDEV.P(Table2[1Y Return vs Nifty])</f>
        <v>-0.63132433596955506</v>
      </c>
      <c r="I549">
        <v>3.41928235335343</v>
      </c>
      <c r="J549">
        <f>(Table2[[#This Row],[1M Return vs Nifty]]-AVERAGE(Table2[1M Return vs Nifty]))/_xlfn.STDEV.P(Table2[1M Return vs Nifty])</f>
        <v>-1.6383471193624561E-2</v>
      </c>
      <c r="K549">
        <v>-10.4715888685507</v>
      </c>
      <c r="L549">
        <f>(Table2[[#This Row],[6M Return vs Nifty]]-AVERAGE(Table2[6M Return vs Nifty]))/_xlfn.STDEV.P(Table2[6M Return vs Nifty])</f>
        <v>-0.53020609820600262</v>
      </c>
      <c r="M549">
        <v>2.7186439137752099</v>
      </c>
      <c r="N549">
        <f>(Table2[[#This Row],[1W Return vs Nifty]]-AVERAGE(Table2[1W Return vs Nifty]))/_xlfn.STDEV.P(Table2[1W Return vs Nifty])</f>
        <v>-0.22035471466470855</v>
      </c>
      <c r="O549">
        <v>63.06</v>
      </c>
      <c r="P549">
        <v>64.793789607280203</v>
      </c>
      <c r="Q549">
        <v>66.937096383582499</v>
      </c>
      <c r="R549">
        <v>64.2168023061448</v>
      </c>
      <c r="S549" s="1">
        <f>(Table2[[#This Row],[Close Price]]-Table2[[#This Row],[20D EMA]])/Table2[[#This Row],[20D EMA]]</f>
        <v>1.4747859181731679E-2</v>
      </c>
      <c r="T549" s="1">
        <f>(Table2[[#This Row],[Close Price]]-Table2[[#This Row],[50D EMA]])/Table2[[#This Row],[50D EMA]]</f>
        <v>-1.2405349527354823E-2</v>
      </c>
      <c r="U549" s="1">
        <f>(Table2[[#This Row],[Close Price]]-Table2[[#This Row],[200D EMA]])/Table2[[#This Row],[200D EMA]]</f>
        <v>-4.4027849171917842E-2</v>
      </c>
      <c r="V549">
        <v>0.97672741847072697</v>
      </c>
      <c r="W549">
        <v>63.62</v>
      </c>
      <c r="X549">
        <v>64.150000000000006</v>
      </c>
      <c r="Y549">
        <v>61.42</v>
      </c>
      <c r="Z549">
        <v>64.55</v>
      </c>
      <c r="AA549">
        <v>60</v>
      </c>
      <c r="AB549">
        <v>66.38</v>
      </c>
      <c r="AC549" s="1">
        <f>(Table2[[#This Row],[Close Price]]/Table2[[#This Row],[Day Low]])-1</f>
        <v>5.8157812008803322E-3</v>
      </c>
      <c r="AD549" s="1">
        <f>(Table2[[#This Row],[Day High]]/Table2[[#This Row],[Close Price]])-1</f>
        <v>2.5003906860447955E-3</v>
      </c>
      <c r="AE549" s="1">
        <f>(Table2[[#This Row],[Close Price]]/Table2[[#This Row],[Current Week Low]])-1</f>
        <v>4.1843047867144323E-2</v>
      </c>
      <c r="AF549" s="1">
        <f>(Table2[[#This Row],[Current Week High]]/Table2[[#This Row],[Close Price]])-1</f>
        <v>8.7513674011563403E-3</v>
      </c>
      <c r="AG549" s="1">
        <f>(Table2[[#This Row],[Close Price]]/Table2[[#This Row],[Current Month Low]])-1</f>
        <v>6.6500000000000004E-2</v>
      </c>
      <c r="AH549" s="1">
        <f>(Table2[[#This Row],[Current Month High]]/Table2[[#This Row],[Close Price]])-1</f>
        <v>3.7349585872792579E-2</v>
      </c>
      <c r="AI549">
        <v>25.0195343022347</v>
      </c>
      <c r="AJ549">
        <v>8.2741116751268997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-7.0000000000000007E-2</v>
      </c>
      <c r="AM549" t="s">
        <v>3189</v>
      </c>
      <c r="AN549">
        <v>1.17</v>
      </c>
      <c r="AO549" t="s">
        <v>3188</v>
      </c>
      <c r="AP549">
        <v>2.3809663057729E-2</v>
      </c>
      <c r="AQ549">
        <f>(Table2[[#This Row],[Sharpe Ratio]]-AVERAGE(Table2[Sharpe Ratio]))/_xlfn.STDEV.P(Table2[Sharpe Ratio])</f>
        <v>-0.42221902347507079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541</v>
      </c>
      <c r="AT549">
        <f>_xlfn.RANK.AVG(Table2[[#This Row],[6M Return vs Nifty Z-Score]],Table2[6M Return vs Nifty Z-Score])</f>
        <v>504</v>
      </c>
      <c r="AU549">
        <f>_xlfn.RANK.AVG(Table2[[#This Row],[Sharpe Ratio Z-Score]],Table2[Sharpe Ratio Z-Score])</f>
        <v>451</v>
      </c>
      <c r="AV549">
        <f>(Table2[[#This Row],[Rank 1Y]]+Table2[[#This Row],[Rank 6M]]+Table2[[#This Row],[Rank Sharpe]])/3</f>
        <v>498.66666666666669</v>
      </c>
    </row>
    <row r="550" spans="1:48" x14ac:dyDescent="0.3">
      <c r="A550" t="s">
        <v>1725</v>
      </c>
      <c r="B550" t="s">
        <v>1726</v>
      </c>
      <c r="C550" t="s">
        <v>3149</v>
      </c>
      <c r="D550" t="s">
        <v>72</v>
      </c>
      <c r="E550">
        <v>4929.0618861160001</v>
      </c>
      <c r="F550">
        <v>217.51</v>
      </c>
      <c r="G550">
        <v>-7.2090601194245902</v>
      </c>
      <c r="H550">
        <f>(Table2[[#This Row],[1Y Return vs Nifty]]-AVERAGE(Table2[1Y Return vs Nifty]))/_xlfn.STDEV.P(Table2[1Y Return vs Nifty])</f>
        <v>-0.48307853918539151</v>
      </c>
      <c r="I550">
        <v>2.97320388885676</v>
      </c>
      <c r="J550">
        <f>(Table2[[#This Row],[1M Return vs Nifty]]-AVERAGE(Table2[1M Return vs Nifty]))/_xlfn.STDEV.P(Table2[1M Return vs Nifty])</f>
        <v>-6.0326195524398558E-2</v>
      </c>
      <c r="K550">
        <v>1.41105640424135</v>
      </c>
      <c r="L550">
        <f>(Table2[[#This Row],[6M Return vs Nifty]]-AVERAGE(Table2[6M Return vs Nifty]))/_xlfn.STDEV.P(Table2[6M Return vs Nifty])</f>
        <v>-0.14185064306512246</v>
      </c>
      <c r="M550">
        <v>1.97393992799562</v>
      </c>
      <c r="N550">
        <f>(Table2[[#This Row],[1W Return vs Nifty]]-AVERAGE(Table2[1W Return vs Nifty]))/_xlfn.STDEV.P(Table2[1W Return vs Nifty])</f>
        <v>-0.36427704090813517</v>
      </c>
      <c r="O550">
        <v>218.82</v>
      </c>
      <c r="P550">
        <v>222.14221331531701</v>
      </c>
      <c r="Q550">
        <v>217.43267581241801</v>
      </c>
      <c r="R550">
        <v>50.168462077842797</v>
      </c>
      <c r="S550" s="1">
        <f>(Table2[[#This Row],[Close Price]]-Table2[[#This Row],[20D EMA]])/Table2[[#This Row],[20D EMA]]</f>
        <v>-5.9866556987478396E-3</v>
      </c>
      <c r="T550" s="1">
        <f>(Table2[[#This Row],[Close Price]]-Table2[[#This Row],[50D EMA]])/Table2[[#This Row],[50D EMA]]</f>
        <v>-2.085246764306737E-2</v>
      </c>
      <c r="U550" s="1">
        <f>(Table2[[#This Row],[Close Price]]-Table2[[#This Row],[200D EMA]])/Table2[[#This Row],[200D EMA]]</f>
        <v>3.5562358460182778E-4</v>
      </c>
      <c r="V550">
        <v>0.17573755136831601</v>
      </c>
      <c r="W550">
        <v>215.46</v>
      </c>
      <c r="X550">
        <v>218.4</v>
      </c>
      <c r="Y550">
        <v>213</v>
      </c>
      <c r="Z550">
        <v>219.9</v>
      </c>
      <c r="AA550">
        <v>208.3</v>
      </c>
      <c r="AB550">
        <v>240</v>
      </c>
      <c r="AC550" s="1">
        <f>(Table2[[#This Row],[Close Price]]/Table2[[#This Row],[Day Low]])-1</f>
        <v>9.5145270583867347E-3</v>
      </c>
      <c r="AD550" s="1">
        <f>(Table2[[#This Row],[Day High]]/Table2[[#This Row],[Close Price]])-1</f>
        <v>4.0917658958210534E-3</v>
      </c>
      <c r="AE550" s="1">
        <f>(Table2[[#This Row],[Close Price]]/Table2[[#This Row],[Current Week Low]])-1</f>
        <v>2.1173708920187773E-2</v>
      </c>
      <c r="AF550" s="1">
        <f>(Table2[[#This Row],[Current Week High]]/Table2[[#This Row],[Close Price]])-1</f>
        <v>1.0988000551698907E-2</v>
      </c>
      <c r="AG550" s="1">
        <f>(Table2[[#This Row],[Close Price]]/Table2[[#This Row],[Current Month Low]])-1</f>
        <v>4.4215074411905864E-2</v>
      </c>
      <c r="AH550" s="1">
        <f>(Table2[[#This Row],[Current Month High]]/Table2[[#This Row],[Close Price]])-1</f>
        <v>0.10339754494046249</v>
      </c>
      <c r="AI550">
        <v>18.615236081099699</v>
      </c>
      <c r="AJ550">
        <v>14.690218824149699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0</v>
      </c>
      <c r="AM550" t="s">
        <v>3187</v>
      </c>
      <c r="AN550">
        <v>-3.71</v>
      </c>
      <c r="AO550" t="s">
        <v>3189</v>
      </c>
      <c r="AP550">
        <v>-5.6879580061227002E-2</v>
      </c>
      <c r="AQ550">
        <f>(Table2[[#This Row],[Sharpe Ratio]]-AVERAGE(Table2[Sharpe Ratio]))/_xlfn.STDEV.P(Table2[Sharpe Ratio])</f>
        <v>-1.3581950418120641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479</v>
      </c>
      <c r="AT550">
        <f>_xlfn.RANK.AVG(Table2[[#This Row],[6M Return vs Nifty Z-Score]],Table2[6M Return vs Nifty Z-Score])</f>
        <v>342</v>
      </c>
      <c r="AU550">
        <f>_xlfn.RANK.AVG(Table2[[#This Row],[Sharpe Ratio Z-Score]],Table2[Sharpe Ratio Z-Score])</f>
        <v>677</v>
      </c>
      <c r="AV550">
        <f>(Table2[[#This Row],[Rank 1Y]]+Table2[[#This Row],[Rank 6M]]+Table2[[#This Row],[Rank Sharpe]])/3</f>
        <v>499.33333333333331</v>
      </c>
    </row>
    <row r="551" spans="1:48" x14ac:dyDescent="0.3">
      <c r="A551" t="s">
        <v>1884</v>
      </c>
      <c r="B551" t="s">
        <v>1885</v>
      </c>
      <c r="C551" t="s">
        <v>3150</v>
      </c>
      <c r="D551" t="s">
        <v>117</v>
      </c>
      <c r="E551">
        <v>3998.8194219900001</v>
      </c>
      <c r="F551">
        <v>101.73</v>
      </c>
      <c r="G551">
        <v>-28.408486323143599</v>
      </c>
      <c r="H551">
        <f>(Table2[[#This Row],[1Y Return vs Nifty]]-AVERAGE(Table2[1Y Return vs Nifty]))/_xlfn.STDEV.P(Table2[1Y Return vs Nifty])</f>
        <v>-0.89355688306774272</v>
      </c>
      <c r="I551">
        <v>-48.627735078279301</v>
      </c>
      <c r="J551">
        <f>(Table2[[#This Row],[1M Return vs Nifty]]-AVERAGE(Table2[1M Return vs Nifty]))/_xlfn.STDEV.P(Table2[1M Return vs Nifty])</f>
        <v>-5.1434808795337652</v>
      </c>
      <c r="K551">
        <v>-10.1065547254499</v>
      </c>
      <c r="L551">
        <f>(Table2[[#This Row],[6M Return vs Nifty]]-AVERAGE(Table2[6M Return vs Nifty]))/_xlfn.STDEV.P(Table2[6M Return vs Nifty])</f>
        <v>-0.5182758421450504</v>
      </c>
      <c r="M551">
        <v>4.0978297483915203</v>
      </c>
      <c r="N551">
        <f>(Table2[[#This Row],[1W Return vs Nifty]]-AVERAGE(Table2[1W Return vs Nifty]))/_xlfn.STDEV.P(Table2[1W Return vs Nifty])</f>
        <v>4.6188284205059882E-2</v>
      </c>
      <c r="O551">
        <v>99.03</v>
      </c>
      <c r="P551">
        <v>102.856030053659</v>
      </c>
      <c r="Q551">
        <v>107.285517206693</v>
      </c>
      <c r="R551">
        <v>63.714758683997402</v>
      </c>
      <c r="S551" s="1">
        <f>(Table2[[#This Row],[Close Price]]-Table2[[#This Row],[20D EMA]])/Table2[[#This Row],[20D EMA]]</f>
        <v>2.7264465313541379E-2</v>
      </c>
      <c r="T551" s="1">
        <f>(Table2[[#This Row],[Close Price]]-Table2[[#This Row],[50D EMA]])/Table2[[#This Row],[50D EMA]]</f>
        <v>-1.094763285216778E-2</v>
      </c>
      <c r="U551" s="1">
        <f>(Table2[[#This Row],[Close Price]]-Table2[[#This Row],[200D EMA]])/Table2[[#This Row],[200D EMA]]</f>
        <v>-5.1782545783788388E-2</v>
      </c>
      <c r="V551">
        <v>0.36818739549572899</v>
      </c>
      <c r="W551">
        <v>98.6</v>
      </c>
      <c r="X551">
        <v>103.51</v>
      </c>
      <c r="Y551">
        <v>96.5</v>
      </c>
      <c r="Z551">
        <v>103.51</v>
      </c>
      <c r="AA551">
        <v>91.2</v>
      </c>
      <c r="AB551">
        <v>104.9</v>
      </c>
      <c r="AC551" s="1">
        <f>(Table2[[#This Row],[Close Price]]/Table2[[#This Row],[Day Low]])-1</f>
        <v>3.1744421906693798E-2</v>
      </c>
      <c r="AD551" s="1">
        <f>(Table2[[#This Row],[Day High]]/Table2[[#This Row],[Close Price]])-1</f>
        <v>1.7497296765949022E-2</v>
      </c>
      <c r="AE551" s="1">
        <f>(Table2[[#This Row],[Close Price]]/Table2[[#This Row],[Current Week Low]])-1</f>
        <v>5.4196891191709895E-2</v>
      </c>
      <c r="AF551" s="1">
        <f>(Table2[[#This Row],[Current Week High]]/Table2[[#This Row],[Close Price]])-1</f>
        <v>1.7497296765949022E-2</v>
      </c>
      <c r="AG551" s="1">
        <f>(Table2[[#This Row],[Close Price]]/Table2[[#This Row],[Current Month Low]])-1</f>
        <v>0.11546052631578951</v>
      </c>
      <c r="AH551" s="1">
        <f>(Table2[[#This Row],[Current Month High]]/Table2[[#This Row],[Close Price]])-1</f>
        <v>3.1160916150594797E-2</v>
      </c>
      <c r="AI551">
        <v>36.636193846456301</v>
      </c>
      <c r="AJ551">
        <v>21.905332534451698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-0.11</v>
      </c>
      <c r="AM551" t="s">
        <v>3189</v>
      </c>
      <c r="AN551">
        <v>2.5</v>
      </c>
      <c r="AO551" t="s">
        <v>3188</v>
      </c>
      <c r="AP551">
        <v>5.6972770854156002E-2</v>
      </c>
      <c r="AQ551">
        <f>(Table2[[#This Row],[Sharpe Ratio]]-AVERAGE(Table2[Sharpe Ratio]))/_xlfn.STDEV.P(Table2[Sharpe Ratio])</f>
        <v>-3.7534864953224861E-2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637</v>
      </c>
      <c r="AT551">
        <f>_xlfn.RANK.AVG(Table2[[#This Row],[6M Return vs Nifty Z-Score]],Table2[6M Return vs Nifty Z-Score])</f>
        <v>500</v>
      </c>
      <c r="AU551">
        <f>_xlfn.RANK.AVG(Table2[[#This Row],[Sharpe Ratio Z-Score]],Table2[Sharpe Ratio Z-Score])</f>
        <v>361</v>
      </c>
      <c r="AV551">
        <f>(Table2[[#This Row],[Rank 1Y]]+Table2[[#This Row],[Rank 6M]]+Table2[[#This Row],[Rank Sharpe]])/3</f>
        <v>499.33333333333331</v>
      </c>
    </row>
    <row r="552" spans="1:48" x14ac:dyDescent="0.3">
      <c r="A552" t="s">
        <v>450</v>
      </c>
      <c r="B552" t="s">
        <v>451</v>
      </c>
      <c r="C552" t="s">
        <v>3143</v>
      </c>
      <c r="D552" t="s">
        <v>27</v>
      </c>
      <c r="E552">
        <v>50020.35</v>
      </c>
      <c r="F552">
        <v>1755.1</v>
      </c>
      <c r="G552">
        <v>-18.213522557167199</v>
      </c>
      <c r="H552">
        <f>(Table2[[#This Row],[1Y Return vs Nifty]]-AVERAGE(Table2[1Y Return vs Nifty]))/_xlfn.STDEV.P(Table2[1Y Return vs Nifty])</f>
        <v>-0.69615475518069503</v>
      </c>
      <c r="I552">
        <v>-0.97244688577799199</v>
      </c>
      <c r="J552">
        <f>(Table2[[#This Row],[1M Return vs Nifty]]-AVERAGE(Table2[1M Return vs Nifty]))/_xlfn.STDEV.P(Table2[1M Return vs Nifty])</f>
        <v>-0.44900813848910781</v>
      </c>
      <c r="K552">
        <v>-8.8152824741896492</v>
      </c>
      <c r="L552">
        <f>(Table2[[#This Row],[6M Return vs Nifty]]-AVERAGE(Table2[6M Return vs Nifty]))/_xlfn.STDEV.P(Table2[6M Return vs Nifty])</f>
        <v>-0.47607373888129345</v>
      </c>
      <c r="M552">
        <v>0.95244851480241999</v>
      </c>
      <c r="N552">
        <f>(Table2[[#This Row],[1W Return vs Nifty]]-AVERAGE(Table2[1W Return vs Nifty]))/_xlfn.STDEV.P(Table2[1W Return vs Nifty])</f>
        <v>-0.56169161533202283</v>
      </c>
      <c r="O552">
        <v>1771.48</v>
      </c>
      <c r="P552">
        <v>1830.3349227766801</v>
      </c>
      <c r="Q552">
        <v>1839.9336651285601</v>
      </c>
      <c r="R552">
        <v>48.022293367409397</v>
      </c>
      <c r="S552" s="1">
        <f>(Table2[[#This Row],[Close Price]]-Table2[[#This Row],[20D EMA]])/Table2[[#This Row],[20D EMA]]</f>
        <v>-9.2465057466074186E-3</v>
      </c>
      <c r="T552" s="1">
        <f>(Table2[[#This Row],[Close Price]]-Table2[[#This Row],[50D EMA]])/Table2[[#This Row],[50D EMA]]</f>
        <v>-4.1104456807580451E-2</v>
      </c>
      <c r="U552" s="1">
        <f>(Table2[[#This Row],[Close Price]]-Table2[[#This Row],[200D EMA]])/Table2[[#This Row],[200D EMA]]</f>
        <v>-4.6106915013500033E-2</v>
      </c>
      <c r="V552">
        <v>0.54265379900493804</v>
      </c>
      <c r="W552">
        <v>1729.2</v>
      </c>
      <c r="X552">
        <v>1759.1</v>
      </c>
      <c r="Y552">
        <v>1728.15</v>
      </c>
      <c r="Z552">
        <v>1817.25</v>
      </c>
      <c r="AA552">
        <v>1699.25</v>
      </c>
      <c r="AB552">
        <v>1829.1</v>
      </c>
      <c r="AC552" s="1">
        <f>(Table2[[#This Row],[Close Price]]/Table2[[#This Row],[Day Low]])-1</f>
        <v>1.497802452000907E-2</v>
      </c>
      <c r="AD552" s="1">
        <f>(Table2[[#This Row],[Day High]]/Table2[[#This Row],[Close Price]])-1</f>
        <v>2.2790724175261179E-3</v>
      </c>
      <c r="AE552" s="1">
        <f>(Table2[[#This Row],[Close Price]]/Table2[[#This Row],[Current Week Low]])-1</f>
        <v>1.5594711107253412E-2</v>
      </c>
      <c r="AF552" s="1">
        <f>(Table2[[#This Row],[Current Week High]]/Table2[[#This Row],[Close Price]])-1</f>
        <v>3.5411087687311271E-2</v>
      </c>
      <c r="AG552" s="1">
        <f>(Table2[[#This Row],[Close Price]]/Table2[[#This Row],[Current Month Low]])-1</f>
        <v>3.2867441518316776E-2</v>
      </c>
      <c r="AH552" s="1">
        <f>(Table2[[#This Row],[Current Month High]]/Table2[[#This Row],[Close Price]])-1</f>
        <v>4.2162839724232182E-2</v>
      </c>
      <c r="AI552">
        <v>23.924562702979799</v>
      </c>
      <c r="AJ552">
        <v>10.693450222320299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-0.12</v>
      </c>
      <c r="AM552" t="s">
        <v>3189</v>
      </c>
      <c r="AN552">
        <v>-0.73</v>
      </c>
      <c r="AO552" t="s">
        <v>3189</v>
      </c>
      <c r="AP552">
        <v>1.7108461794150001E-2</v>
      </c>
      <c r="AQ552">
        <f>(Table2[[#This Row],[Sharpe Ratio]]-AVERAGE(Table2[Sharpe Ratio]))/_xlfn.STDEV.P(Table2[Sharpe Ratio])</f>
        <v>-0.49995136342914342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556</v>
      </c>
      <c r="AT552">
        <f>_xlfn.RANK.AVG(Table2[[#This Row],[6M Return vs Nifty Z-Score]],Table2[6M Return vs Nifty Z-Score])</f>
        <v>482</v>
      </c>
      <c r="AU552">
        <f>_xlfn.RANK.AVG(Table2[[#This Row],[Sharpe Ratio Z-Score]],Table2[Sharpe Ratio Z-Score])</f>
        <v>466</v>
      </c>
      <c r="AV552">
        <f>(Table2[[#This Row],[Rank 1Y]]+Table2[[#This Row],[Rank 6M]]+Table2[[#This Row],[Rank Sharpe]])/3</f>
        <v>501.33333333333331</v>
      </c>
    </row>
    <row r="553" spans="1:48" x14ac:dyDescent="0.3">
      <c r="A553" t="s">
        <v>1253</v>
      </c>
      <c r="B553" t="s">
        <v>1254</v>
      </c>
      <c r="C553" t="s">
        <v>3142</v>
      </c>
      <c r="D553" t="s">
        <v>144</v>
      </c>
      <c r="E553">
        <v>9400.5077886519994</v>
      </c>
      <c r="F553">
        <v>86.92</v>
      </c>
      <c r="G553">
        <v>-20.553112334633902</v>
      </c>
      <c r="H553">
        <f>(Table2[[#This Row],[1Y Return vs Nifty]]-AVERAGE(Table2[1Y Return vs Nifty]))/_xlfn.STDEV.P(Table2[1Y Return vs Nifty])</f>
        <v>-0.74145555379618466</v>
      </c>
      <c r="I553">
        <v>6.0781472746617897</v>
      </c>
      <c r="J553">
        <f>(Table2[[#This Row],[1M Return vs Nifty]]-AVERAGE(Table2[1M Return vs Nifty]))/_xlfn.STDEV.P(Table2[1M Return vs Nifty])</f>
        <v>0.24553853932452846</v>
      </c>
      <c r="K553">
        <v>-2.2775305375477801</v>
      </c>
      <c r="L553">
        <f>(Table2[[#This Row],[6M Return vs Nifty]]-AVERAGE(Table2[6M Return vs Nifty]))/_xlfn.STDEV.P(Table2[6M Return vs Nifty])</f>
        <v>-0.26240316548075093</v>
      </c>
      <c r="M553">
        <v>-0.53679688171134399</v>
      </c>
      <c r="N553">
        <f>(Table2[[#This Row],[1W Return vs Nifty]]-AVERAGE(Table2[1W Return vs Nifty]))/_xlfn.STDEV.P(Table2[1W Return vs Nifty])</f>
        <v>-0.84950484838354046</v>
      </c>
      <c r="O553">
        <v>85.39</v>
      </c>
      <c r="P553">
        <v>85.691391423375293</v>
      </c>
      <c r="Q553">
        <v>85.619964054042299</v>
      </c>
      <c r="R553">
        <v>59.780862410311599</v>
      </c>
      <c r="S553" s="1">
        <f>(Table2[[#This Row],[Close Price]]-Table2[[#This Row],[20D EMA]])/Table2[[#This Row],[20D EMA]]</f>
        <v>1.7917788968263276E-2</v>
      </c>
      <c r="T553" s="1">
        <f>(Table2[[#This Row],[Close Price]]-Table2[[#This Row],[50D EMA]])/Table2[[#This Row],[50D EMA]]</f>
        <v>1.4337596300129197E-2</v>
      </c>
      <c r="U553" s="1">
        <f>(Table2[[#This Row],[Close Price]]-Table2[[#This Row],[200D EMA]])/Table2[[#This Row],[200D EMA]]</f>
        <v>1.5183794577829248E-2</v>
      </c>
      <c r="V553">
        <v>0.35954323372784502</v>
      </c>
      <c r="W553">
        <v>84.67</v>
      </c>
      <c r="X553">
        <v>88.28</v>
      </c>
      <c r="Y553">
        <v>84.67</v>
      </c>
      <c r="Z553">
        <v>93.59</v>
      </c>
      <c r="AA553">
        <v>81.23</v>
      </c>
      <c r="AB553">
        <v>93.59</v>
      </c>
      <c r="AC553" s="1">
        <f>(Table2[[#This Row],[Close Price]]/Table2[[#This Row],[Day Low]])-1</f>
        <v>2.657375693870323E-2</v>
      </c>
      <c r="AD553" s="1">
        <f>(Table2[[#This Row],[Day High]]/Table2[[#This Row],[Close Price]])-1</f>
        <v>1.5646571560055111E-2</v>
      </c>
      <c r="AE553" s="1">
        <f>(Table2[[#This Row],[Close Price]]/Table2[[#This Row],[Current Week Low]])-1</f>
        <v>2.657375693870323E-2</v>
      </c>
      <c r="AF553" s="1">
        <f>(Table2[[#This Row],[Current Week High]]/Table2[[#This Row],[Close Price]])-1</f>
        <v>7.6737229636447246E-2</v>
      </c>
      <c r="AG553" s="1">
        <f>(Table2[[#This Row],[Close Price]]/Table2[[#This Row],[Current Month Low]])-1</f>
        <v>7.0048011818293787E-2</v>
      </c>
      <c r="AH553" s="1">
        <f>(Table2[[#This Row],[Current Month High]]/Table2[[#This Row],[Close Price]])-1</f>
        <v>7.6737229636447246E-2</v>
      </c>
      <c r="AI553">
        <v>21.732627703635501</v>
      </c>
      <c r="AJ553">
        <v>20.0552486187845</v>
      </c>
      <c r="AK553" t="str">
        <f>IF(AND(Table2[[#This Row],[20D EMA]]&gt;Table2[[#This Row],[50D EMA]],Table2[[#This Row],[50D EMA]]&gt;Table2[[#This Row],[200D EMA]]),"Uptrend","Downtrend/NoTrend")</f>
        <v>Downtrend/NoTrend</v>
      </c>
      <c r="AL553">
        <v>-0.01</v>
      </c>
      <c r="AM553" t="s">
        <v>3189</v>
      </c>
      <c r="AN553">
        <v>3.03</v>
      </c>
      <c r="AO553" t="s">
        <v>3188</v>
      </c>
      <c r="AQ553">
        <f>(Table2[[#This Row],[Sharpe Ratio]]-AVERAGE(Table2[Sharpe Ratio]))/_xlfn.STDEV.P(Table2[Sharpe Ratio])</f>
        <v>-0.698405448893197</v>
      </c>
      <c r="AR5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3">
        <f>_xlfn.RANK.AVG(Table2[[#This Row],[1Y Return vs Nifty Z-Score]],Table2[1Y Return vs Nifty Z-Score])</f>
        <v>576</v>
      </c>
      <c r="AT553">
        <f>_xlfn.RANK.AVG(Table2[[#This Row],[6M Return vs Nifty Z-Score]],Table2[6M Return vs Nifty Z-Score])</f>
        <v>390</v>
      </c>
      <c r="AU553">
        <f>_xlfn.RANK.AVG(Table2[[#This Row],[Sharpe Ratio Z-Score]],Table2[Sharpe Ratio Z-Score])</f>
        <v>538</v>
      </c>
      <c r="AV553">
        <f>(Table2[[#This Row],[Rank 1Y]]+Table2[[#This Row],[Rank 6M]]+Table2[[#This Row],[Rank Sharpe]])/3</f>
        <v>501.33333333333331</v>
      </c>
    </row>
    <row r="554" spans="1:48" x14ac:dyDescent="0.3">
      <c r="A554" t="s">
        <v>1563</v>
      </c>
      <c r="B554" t="s">
        <v>1564</v>
      </c>
      <c r="C554" t="s">
        <v>573</v>
      </c>
      <c r="D554" t="s">
        <v>573</v>
      </c>
      <c r="E554">
        <v>6367.525302</v>
      </c>
      <c r="F554">
        <v>317.55</v>
      </c>
      <c r="G554">
        <v>-24.943719706793999</v>
      </c>
      <c r="H554">
        <f>(Table2[[#This Row],[1Y Return vs Nifty]]-AVERAGE(Table2[1Y Return vs Nifty]))/_xlfn.STDEV.P(Table2[1Y Return vs Nifty])</f>
        <v>-0.8264696115090181</v>
      </c>
      <c r="I554">
        <v>16.4086576076783</v>
      </c>
      <c r="J554">
        <f>(Table2[[#This Row],[1M Return vs Nifty]]-AVERAGE(Table2[1M Return vs Nifty]))/_xlfn.STDEV.P(Table2[1M Return vs Nifty])</f>
        <v>1.2631863387361622</v>
      </c>
      <c r="K554">
        <v>-10.244292919948199</v>
      </c>
      <c r="L554">
        <f>(Table2[[#This Row],[6M Return vs Nifty]]-AVERAGE(Table2[6M Return vs Nifty]))/_xlfn.STDEV.P(Table2[6M Return vs Nifty])</f>
        <v>-0.52277748113087041</v>
      </c>
      <c r="M554">
        <v>-0.28395033201321701</v>
      </c>
      <c r="N554">
        <f>(Table2[[#This Row],[1W Return vs Nifty]]-AVERAGE(Table2[1W Return vs Nifty]))/_xlfn.STDEV.P(Table2[1W Return vs Nifty])</f>
        <v>-0.80063944104040174</v>
      </c>
      <c r="O554">
        <v>311.48</v>
      </c>
      <c r="P554">
        <v>318.01275151302701</v>
      </c>
      <c r="Q554">
        <v>335.913010092729</v>
      </c>
      <c r="R554">
        <v>54.157805796984803</v>
      </c>
      <c r="S554" s="1">
        <f>(Table2[[#This Row],[Close Price]]-Table2[[#This Row],[20D EMA]])/Table2[[#This Row],[20D EMA]]</f>
        <v>1.9487607551046594E-2</v>
      </c>
      <c r="T554" s="1">
        <f>(Table2[[#This Row],[Close Price]]-Table2[[#This Row],[50D EMA]])/Table2[[#This Row],[50D EMA]]</f>
        <v>-1.4551350875879742E-3</v>
      </c>
      <c r="U554" s="1">
        <f>(Table2[[#This Row],[Close Price]]-Table2[[#This Row],[200D EMA]])/Table2[[#This Row],[200D EMA]]</f>
        <v>-5.4665968691298569E-2</v>
      </c>
      <c r="V554">
        <v>2.2291490916283401</v>
      </c>
      <c r="W554">
        <v>314.55</v>
      </c>
      <c r="X554">
        <v>325.14999999999998</v>
      </c>
      <c r="Y554">
        <v>313</v>
      </c>
      <c r="Z554">
        <v>334.95</v>
      </c>
      <c r="AA554">
        <v>273.89999999999998</v>
      </c>
      <c r="AB554">
        <v>358.7</v>
      </c>
      <c r="AC554" s="1">
        <f>(Table2[[#This Row],[Close Price]]/Table2[[#This Row],[Day Low]])-1</f>
        <v>9.5374344301382141E-3</v>
      </c>
      <c r="AD554" s="1">
        <f>(Table2[[#This Row],[Day High]]/Table2[[#This Row],[Close Price]])-1</f>
        <v>2.3933238860021966E-2</v>
      </c>
      <c r="AE554" s="1">
        <f>(Table2[[#This Row],[Close Price]]/Table2[[#This Row],[Current Week Low]])-1</f>
        <v>1.4536741214057569E-2</v>
      </c>
      <c r="AF554" s="1">
        <f>(Table2[[#This Row],[Current Week High]]/Table2[[#This Row],[Close Price]])-1</f>
        <v>5.4794520547945202E-2</v>
      </c>
      <c r="AG554" s="1">
        <f>(Table2[[#This Row],[Close Price]]/Table2[[#This Row],[Current Month Low]])-1</f>
        <v>0.15936473165388843</v>
      </c>
      <c r="AH554" s="1">
        <f>(Table2[[#This Row],[Current Month High]]/Table2[[#This Row],[Close Price]])-1</f>
        <v>0.12958589198551396</v>
      </c>
      <c r="AI554">
        <v>37.600377893245103</v>
      </c>
      <c r="AJ554">
        <v>18.599439775910302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-7.0000000000000007E-2</v>
      </c>
      <c r="AM554" t="s">
        <v>3189</v>
      </c>
      <c r="AN554">
        <v>5.59</v>
      </c>
      <c r="AO554" t="s">
        <v>3188</v>
      </c>
      <c r="AP554">
        <v>4.6655797996539003E-2</v>
      </c>
      <c r="AQ554">
        <f>(Table2[[#This Row],[Sharpe Ratio]]-AVERAGE(Table2[Sharpe Ratio]))/_xlfn.STDEV.P(Table2[Sharpe Ratio])</f>
        <v>-0.15720929494294725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610</v>
      </c>
      <c r="AT554">
        <f>_xlfn.RANK.AVG(Table2[[#This Row],[6M Return vs Nifty Z-Score]],Table2[6M Return vs Nifty Z-Score])</f>
        <v>502</v>
      </c>
      <c r="AU554">
        <f>_xlfn.RANK.AVG(Table2[[#This Row],[Sharpe Ratio Z-Score]],Table2[Sharpe Ratio Z-Score])</f>
        <v>393</v>
      </c>
      <c r="AV554">
        <f>(Table2[[#This Row],[Rank 1Y]]+Table2[[#This Row],[Rank 6M]]+Table2[[#This Row],[Rank Sharpe]])/3</f>
        <v>501.66666666666669</v>
      </c>
    </row>
    <row r="555" spans="1:48" x14ac:dyDescent="0.3">
      <c r="A555" t="s">
        <v>1003</v>
      </c>
      <c r="B555" t="s">
        <v>1004</v>
      </c>
      <c r="C555" t="s">
        <v>573</v>
      </c>
      <c r="D555" t="s">
        <v>573</v>
      </c>
      <c r="E555">
        <v>14478.105207000001</v>
      </c>
      <c r="F555">
        <v>151.19999999999999</v>
      </c>
      <c r="G555">
        <v>-23.307535165152299</v>
      </c>
      <c r="H555">
        <f>(Table2[[#This Row],[1Y Return vs Nifty]]-AVERAGE(Table2[1Y Return vs Nifty]))/_xlfn.STDEV.P(Table2[1Y Return vs Nifty])</f>
        <v>-0.79478864455807452</v>
      </c>
      <c r="I555">
        <v>1.19401180229101</v>
      </c>
      <c r="J555">
        <f>(Table2[[#This Row],[1M Return vs Nifty]]-AVERAGE(Table2[1M Return vs Nifty]))/_xlfn.STDEV.P(Table2[1M Return vs Nifty])</f>
        <v>-0.23559255248621724</v>
      </c>
      <c r="K555">
        <v>1.5250869516545</v>
      </c>
      <c r="L555">
        <f>(Table2[[#This Row],[6M Return vs Nifty]]-AVERAGE(Table2[6M Return vs Nifty]))/_xlfn.STDEV.P(Table2[6M Return vs Nifty])</f>
        <v>-0.1381238310528177</v>
      </c>
      <c r="M555">
        <v>0.49253207887838202</v>
      </c>
      <c r="N555">
        <f>(Table2[[#This Row],[1W Return vs Nifty]]-AVERAGE(Table2[1W Return vs Nifty]))/_xlfn.STDEV.P(Table2[1W Return vs Nifty])</f>
        <v>-0.65057558077297639</v>
      </c>
      <c r="O555">
        <v>152.71</v>
      </c>
      <c r="P555">
        <v>159.106735993961</v>
      </c>
      <c r="Q555">
        <v>157.37387225008601</v>
      </c>
      <c r="R555">
        <v>52.857358493440003</v>
      </c>
      <c r="S555" s="1">
        <f>(Table2[[#This Row],[Close Price]]-Table2[[#This Row],[20D EMA]])/Table2[[#This Row],[20D EMA]]</f>
        <v>-9.8880230502260448E-3</v>
      </c>
      <c r="T555" s="1">
        <f>(Table2[[#This Row],[Close Price]]-Table2[[#This Row],[50D EMA]])/Table2[[#This Row],[50D EMA]]</f>
        <v>-4.9694539609316808E-2</v>
      </c>
      <c r="U555" s="1">
        <f>(Table2[[#This Row],[Close Price]]-Table2[[#This Row],[200D EMA]])/Table2[[#This Row],[200D EMA]]</f>
        <v>-3.9230605193948553E-2</v>
      </c>
      <c r="V555">
        <v>0.311864923238652</v>
      </c>
      <c r="W555">
        <v>149.96</v>
      </c>
      <c r="X555">
        <v>153.30000000000001</v>
      </c>
      <c r="Y555">
        <v>147.1</v>
      </c>
      <c r="Z555">
        <v>154.5</v>
      </c>
      <c r="AA555">
        <v>144.79</v>
      </c>
      <c r="AB555">
        <v>165</v>
      </c>
      <c r="AC555" s="1">
        <f>(Table2[[#This Row],[Close Price]]/Table2[[#This Row],[Day Low]])-1</f>
        <v>8.2688716991197175E-3</v>
      </c>
      <c r="AD555" s="1">
        <f>(Table2[[#This Row],[Day High]]/Table2[[#This Row],[Close Price]])-1</f>
        <v>1.3888888888889062E-2</v>
      </c>
      <c r="AE555" s="1">
        <f>(Table2[[#This Row],[Close Price]]/Table2[[#This Row],[Current Week Low]])-1</f>
        <v>2.7872195785180187E-2</v>
      </c>
      <c r="AF555" s="1">
        <f>(Table2[[#This Row],[Current Week High]]/Table2[[#This Row],[Close Price]])-1</f>
        <v>2.182539682539697E-2</v>
      </c>
      <c r="AG555" s="1">
        <f>(Table2[[#This Row],[Close Price]]/Table2[[#This Row],[Current Month Low]])-1</f>
        <v>4.4271013191518716E-2</v>
      </c>
      <c r="AH555" s="1">
        <f>(Table2[[#This Row],[Current Month High]]/Table2[[#This Row],[Close Price]])-1</f>
        <v>9.126984126984139E-2</v>
      </c>
      <c r="AI555">
        <v>40.839947089947003</v>
      </c>
      <c r="AJ555">
        <v>23.277619241744699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-0.13</v>
      </c>
      <c r="AM555" t="s">
        <v>3189</v>
      </c>
      <c r="AN555">
        <v>-2.85</v>
      </c>
      <c r="AO555" t="s">
        <v>3189</v>
      </c>
      <c r="AP555">
        <v>-5.7051830796790003E-3</v>
      </c>
      <c r="AQ555">
        <f>(Table2[[#This Row],[Sharpe Ratio]]-AVERAGE(Table2[Sharpe Ratio]))/_xlfn.STDEV.P(Table2[Sharpe Ratio])</f>
        <v>-0.76458421493923823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592</v>
      </c>
      <c r="AT555">
        <f>_xlfn.RANK.AVG(Table2[[#This Row],[6M Return vs Nifty Z-Score]],Table2[6M Return vs Nifty Z-Score])</f>
        <v>340</v>
      </c>
      <c r="AU555">
        <f>_xlfn.RANK.AVG(Table2[[#This Row],[Sharpe Ratio Z-Score]],Table2[Sharpe Ratio Z-Score])</f>
        <v>575</v>
      </c>
      <c r="AV555">
        <f>(Table2[[#This Row],[Rank 1Y]]+Table2[[#This Row],[Rank 6M]]+Table2[[#This Row],[Rank Sharpe]])/3</f>
        <v>502.33333333333331</v>
      </c>
    </row>
    <row r="556" spans="1:48" x14ac:dyDescent="0.3">
      <c r="A556" t="s">
        <v>177</v>
      </c>
      <c r="B556" t="s">
        <v>178</v>
      </c>
      <c r="C556" t="s">
        <v>3142</v>
      </c>
      <c r="D556" t="s">
        <v>37</v>
      </c>
      <c r="E556">
        <v>141547.92905055001</v>
      </c>
      <c r="F556">
        <v>657.75</v>
      </c>
      <c r="G556">
        <v>-22.732236119788499</v>
      </c>
      <c r="H556">
        <f>(Table2[[#This Row],[1Y Return vs Nifty]]-AVERAGE(Table2[1Y Return vs Nifty]))/_xlfn.STDEV.P(Table2[1Y Return vs Nifty])</f>
        <v>-0.78364929592152499</v>
      </c>
      <c r="I556">
        <v>-6.6417210922653904</v>
      </c>
      <c r="J556">
        <f>(Table2[[#This Row],[1M Return vs Nifty]]-AVERAGE(Table2[1M Return vs Nifty]))/_xlfn.STDEV.P(Table2[1M Return vs Nifty])</f>
        <v>-1.0074824281913468</v>
      </c>
      <c r="K556">
        <v>10.7773137672879</v>
      </c>
      <c r="L556">
        <f>(Table2[[#This Row],[6M Return vs Nifty]]-AVERAGE(Table2[6M Return vs Nifty]))/_xlfn.STDEV.P(Table2[6M Return vs Nifty])</f>
        <v>0.16426277340799919</v>
      </c>
      <c r="M556">
        <v>-4.1943984799072496</v>
      </c>
      <c r="N556">
        <f>(Table2[[#This Row],[1W Return vs Nifty]]-AVERAGE(Table2[1W Return vs Nifty]))/_xlfn.STDEV.P(Table2[1W Return vs Nifty])</f>
        <v>-1.5563770291910051</v>
      </c>
      <c r="O556">
        <v>689.75</v>
      </c>
      <c r="P556">
        <v>701.28019639565696</v>
      </c>
      <c r="Q556">
        <v>666.07517988090001</v>
      </c>
      <c r="R556">
        <v>23.463035156179</v>
      </c>
      <c r="S556" s="1">
        <f>(Table2[[#This Row],[Close Price]]-Table2[[#This Row],[20D EMA]])/Table2[[#This Row],[20D EMA]]</f>
        <v>-4.6393620877129393E-2</v>
      </c>
      <c r="T556" s="1">
        <f>(Table2[[#This Row],[Close Price]]-Table2[[#This Row],[50D EMA]])/Table2[[#This Row],[50D EMA]]</f>
        <v>-6.2072473484047382E-2</v>
      </c>
      <c r="U556" s="1">
        <f>(Table2[[#This Row],[Close Price]]-Table2[[#This Row],[200D EMA]])/Table2[[#This Row],[200D EMA]]</f>
        <v>-1.2498859186418902E-2</v>
      </c>
      <c r="V556">
        <v>1.3441393147105301</v>
      </c>
      <c r="W556">
        <v>651.29999999999995</v>
      </c>
      <c r="X556">
        <v>674.1</v>
      </c>
      <c r="Y556">
        <v>638.65</v>
      </c>
      <c r="Z556">
        <v>695.8</v>
      </c>
      <c r="AA556">
        <v>638.65</v>
      </c>
      <c r="AB556">
        <v>727.6</v>
      </c>
      <c r="AC556" s="1">
        <f>(Table2[[#This Row],[Close Price]]/Table2[[#This Row],[Day Low]])-1</f>
        <v>9.9032703823123125E-3</v>
      </c>
      <c r="AD556" s="1">
        <f>(Table2[[#This Row],[Day High]]/Table2[[#This Row],[Close Price]])-1</f>
        <v>2.4857468643101566E-2</v>
      </c>
      <c r="AE556" s="1">
        <f>(Table2[[#This Row],[Close Price]]/Table2[[#This Row],[Current Week Low]])-1</f>
        <v>2.9906834729507503E-2</v>
      </c>
      <c r="AF556" s="1">
        <f>(Table2[[#This Row],[Current Week High]]/Table2[[#This Row],[Close Price]])-1</f>
        <v>5.7848726719878396E-2</v>
      </c>
      <c r="AG556" s="1">
        <f>(Table2[[#This Row],[Close Price]]/Table2[[#This Row],[Current Month Low]])-1</f>
        <v>2.9906834729507503E-2</v>
      </c>
      <c r="AH556" s="1">
        <f>(Table2[[#This Row],[Current Month High]]/Table2[[#This Row],[Close Price]])-1</f>
        <v>0.10619536297985555</v>
      </c>
      <c r="AI556">
        <v>15.7278601292284</v>
      </c>
      <c r="AJ556">
        <v>28.6175205318732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-0.08</v>
      </c>
      <c r="AM556" t="s">
        <v>3189</v>
      </c>
      <c r="AN556">
        <v>-6.75</v>
      </c>
      <c r="AO556" t="s">
        <v>3189</v>
      </c>
      <c r="AP556">
        <v>-5.7415545167325999E-2</v>
      </c>
      <c r="AQ556">
        <f>(Table2[[#This Row],[Sharpe Ratio]]-AVERAGE(Table2[Sharpe Ratio]))/_xlfn.STDEV.P(Table2[Sharpe Ratio])</f>
        <v>-1.3644121094977102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588</v>
      </c>
      <c r="AT556">
        <f>_xlfn.RANK.AVG(Table2[[#This Row],[6M Return vs Nifty Z-Score]],Table2[6M Return vs Nifty Z-Score])</f>
        <v>241</v>
      </c>
      <c r="AU556">
        <f>_xlfn.RANK.AVG(Table2[[#This Row],[Sharpe Ratio Z-Score]],Table2[Sharpe Ratio Z-Score])</f>
        <v>679</v>
      </c>
      <c r="AV556">
        <f>(Table2[[#This Row],[Rank 1Y]]+Table2[[#This Row],[Rank 6M]]+Table2[[#This Row],[Rank Sharpe]])/3</f>
        <v>502.66666666666669</v>
      </c>
    </row>
    <row r="557" spans="1:48" x14ac:dyDescent="0.3">
      <c r="A557" t="s">
        <v>1405</v>
      </c>
      <c r="B557" t="s">
        <v>1406</v>
      </c>
      <c r="C557" t="s">
        <v>3156</v>
      </c>
      <c r="D557" t="s">
        <v>471</v>
      </c>
      <c r="E557">
        <v>7908.6408914800004</v>
      </c>
      <c r="F557">
        <v>500.2</v>
      </c>
      <c r="G557">
        <v>-8.9607154054727296</v>
      </c>
      <c r="H557">
        <f>(Table2[[#This Row],[1Y Return vs Nifty]]-AVERAGE(Table2[1Y Return vs Nifty]))/_xlfn.STDEV.P(Table2[1Y Return vs Nifty])</f>
        <v>-0.51699533268538111</v>
      </c>
      <c r="I557">
        <v>14.6035574387274</v>
      </c>
      <c r="J557">
        <f>(Table2[[#This Row],[1M Return vs Nifty]]-AVERAGE(Table2[1M Return vs Nifty]))/_xlfn.STDEV.P(Table2[1M Return vs Nifty])</f>
        <v>1.0853678035976313</v>
      </c>
      <c r="K557">
        <v>-2.1391558734069198</v>
      </c>
      <c r="L557">
        <f>(Table2[[#This Row],[6M Return vs Nifty]]-AVERAGE(Table2[6M Return vs Nifty]))/_xlfn.STDEV.P(Table2[6M Return vs Nifty])</f>
        <v>-0.25788072502757697</v>
      </c>
      <c r="M557">
        <v>0.88871393657556297</v>
      </c>
      <c r="N557">
        <f>(Table2[[#This Row],[1W Return vs Nifty]]-AVERAGE(Table2[1W Return vs Nifty]))/_xlfn.STDEV.P(Table2[1W Return vs Nifty])</f>
        <v>-0.57400903129287661</v>
      </c>
      <c r="O557">
        <v>488.97</v>
      </c>
      <c r="P557">
        <v>490.04276688323398</v>
      </c>
      <c r="Q557">
        <v>493.31920877438898</v>
      </c>
      <c r="R557">
        <v>67.471308455704303</v>
      </c>
      <c r="S557" s="1">
        <f>(Table2[[#This Row],[Close Price]]-Table2[[#This Row],[20D EMA]])/Table2[[#This Row],[20D EMA]]</f>
        <v>2.2966644170398922E-2</v>
      </c>
      <c r="T557" s="1">
        <f>(Table2[[#This Row],[Close Price]]-Table2[[#This Row],[50D EMA]])/Table2[[#This Row],[50D EMA]]</f>
        <v>2.0727238117129978E-2</v>
      </c>
      <c r="U557" s="1">
        <f>(Table2[[#This Row],[Close Price]]-Table2[[#This Row],[200D EMA]])/Table2[[#This Row],[200D EMA]]</f>
        <v>1.394794912346058E-2</v>
      </c>
      <c r="V557">
        <v>0.47491066159686302</v>
      </c>
      <c r="W557">
        <v>493.5</v>
      </c>
      <c r="X557">
        <v>505.65</v>
      </c>
      <c r="Y557">
        <v>490</v>
      </c>
      <c r="Z557">
        <v>511</v>
      </c>
      <c r="AA557">
        <v>463.35</v>
      </c>
      <c r="AB557">
        <v>513.85</v>
      </c>
      <c r="AC557" s="1">
        <f>(Table2[[#This Row],[Close Price]]/Table2[[#This Row],[Day Low]])-1</f>
        <v>1.3576494427558261E-2</v>
      </c>
      <c r="AD557" s="1">
        <f>(Table2[[#This Row],[Day High]]/Table2[[#This Row],[Close Price]])-1</f>
        <v>1.0895641743302598E-2</v>
      </c>
      <c r="AE557" s="1">
        <f>(Table2[[#This Row],[Close Price]]/Table2[[#This Row],[Current Week Low]])-1</f>
        <v>2.0816326530612272E-2</v>
      </c>
      <c r="AF557" s="1">
        <f>(Table2[[#This Row],[Current Week High]]/Table2[[#This Row],[Close Price]])-1</f>
        <v>2.1591363454618095E-2</v>
      </c>
      <c r="AG557" s="1">
        <f>(Table2[[#This Row],[Close Price]]/Table2[[#This Row],[Current Month Low]])-1</f>
        <v>7.9529513326858758E-2</v>
      </c>
      <c r="AH557" s="1">
        <f>(Table2[[#This Row],[Current Month High]]/Table2[[#This Row],[Close Price]])-1</f>
        <v>2.7289084366253658E-2</v>
      </c>
      <c r="AI557">
        <v>26.729308276689299</v>
      </c>
      <c r="AJ557">
        <v>24.180734856007899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0.09</v>
      </c>
      <c r="AM557" t="s">
        <v>3188</v>
      </c>
      <c r="AN557">
        <v>2.21</v>
      </c>
      <c r="AO557" t="s">
        <v>3188</v>
      </c>
      <c r="AP557">
        <v>-3.1455102366922998E-2</v>
      </c>
      <c r="AQ557">
        <f>(Table2[[#This Row],[Sharpe Ratio]]-AVERAGE(Table2[Sharpe Ratio]))/_xlfn.STDEV.P(Table2[Sharpe Ratio])</f>
        <v>-1.0632771508915839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492</v>
      </c>
      <c r="AT557">
        <f>_xlfn.RANK.AVG(Table2[[#This Row],[6M Return vs Nifty Z-Score]],Table2[6M Return vs Nifty Z-Score])</f>
        <v>388</v>
      </c>
      <c r="AU557">
        <f>_xlfn.RANK.AVG(Table2[[#This Row],[Sharpe Ratio Z-Score]],Table2[Sharpe Ratio Z-Score])</f>
        <v>634</v>
      </c>
      <c r="AV557">
        <f>(Table2[[#This Row],[Rank 1Y]]+Table2[[#This Row],[Rank 6M]]+Table2[[#This Row],[Rank Sharpe]])/3</f>
        <v>504.66666666666669</v>
      </c>
    </row>
    <row r="558" spans="1:48" x14ac:dyDescent="0.3">
      <c r="A558" t="s">
        <v>1038</v>
      </c>
      <c r="B558" t="s">
        <v>1039</v>
      </c>
      <c r="C558" t="s">
        <v>3142</v>
      </c>
      <c r="D558" t="s">
        <v>570</v>
      </c>
      <c r="E558">
        <v>13241.941550699999</v>
      </c>
      <c r="F558">
        <v>1670.35</v>
      </c>
      <c r="G558">
        <v>-4.6492444516428204</v>
      </c>
      <c r="H558">
        <f>(Table2[[#This Row],[1Y Return vs Nifty]]-AVERAGE(Table2[1Y Return vs Nifty]))/_xlfn.STDEV.P(Table2[1Y Return vs Nifty])</f>
        <v>-0.43351357049907757</v>
      </c>
      <c r="I558">
        <v>1.0865430114566399</v>
      </c>
      <c r="J558">
        <f>(Table2[[#This Row],[1M Return vs Nifty]]-AVERAGE(Table2[1M Return vs Nifty]))/_xlfn.STDEV.P(Table2[1M Return vs Nifty])</f>
        <v>-0.2461791909941419</v>
      </c>
      <c r="K558">
        <v>0.66006227044059695</v>
      </c>
      <c r="L558">
        <f>(Table2[[#This Row],[6M Return vs Nifty]]-AVERAGE(Table2[6M Return vs Nifty]))/_xlfn.STDEV.P(Table2[6M Return vs Nifty])</f>
        <v>-0.16639506578790841</v>
      </c>
      <c r="M558">
        <v>-1.0522007303507199</v>
      </c>
      <c r="N558">
        <f>(Table2[[#This Row],[1W Return vs Nifty]]-AVERAGE(Table2[1W Return vs Nifty]))/_xlfn.STDEV.P(Table2[1W Return vs Nifty])</f>
        <v>-0.94911237334305953</v>
      </c>
      <c r="O558">
        <v>1668.04</v>
      </c>
      <c r="P558">
        <v>1698.50874629639</v>
      </c>
      <c r="Q558">
        <v>1679.5659576492601</v>
      </c>
      <c r="R558">
        <v>60.561884814234503</v>
      </c>
      <c r="S558" s="1">
        <f>(Table2[[#This Row],[Close Price]]-Table2[[#This Row],[20D EMA]])/Table2[[#This Row],[20D EMA]]</f>
        <v>1.3848588762859076E-3</v>
      </c>
      <c r="T558" s="1">
        <f>(Table2[[#This Row],[Close Price]]-Table2[[#This Row],[50D EMA]])/Table2[[#This Row],[50D EMA]]</f>
        <v>-1.6578511213316036E-2</v>
      </c>
      <c r="U558" s="1">
        <f>(Table2[[#This Row],[Close Price]]-Table2[[#This Row],[200D EMA]])/Table2[[#This Row],[200D EMA]]</f>
        <v>-5.4871067178325949E-3</v>
      </c>
      <c r="V558">
        <v>0.47324061603427597</v>
      </c>
      <c r="W558">
        <v>1662.05</v>
      </c>
      <c r="X558">
        <v>1684.3</v>
      </c>
      <c r="Y558">
        <v>1647.6</v>
      </c>
      <c r="Z558">
        <v>1692</v>
      </c>
      <c r="AA558">
        <v>1622.05</v>
      </c>
      <c r="AB558">
        <v>1730</v>
      </c>
      <c r="AC558" s="1">
        <f>(Table2[[#This Row],[Close Price]]/Table2[[#This Row],[Day Low]])-1</f>
        <v>4.9938329171805851E-3</v>
      </c>
      <c r="AD558" s="1">
        <f>(Table2[[#This Row],[Day High]]/Table2[[#This Row],[Close Price]])-1</f>
        <v>8.3515430897715959E-3</v>
      </c>
      <c r="AE558" s="1">
        <f>(Table2[[#This Row],[Close Price]]/Table2[[#This Row],[Current Week Low]])-1</f>
        <v>1.3807963097839382E-2</v>
      </c>
      <c r="AF558" s="1">
        <f>(Table2[[#This Row],[Current Week High]]/Table2[[#This Row],[Close Price]])-1</f>
        <v>1.2961355404556008E-2</v>
      </c>
      <c r="AG558" s="1">
        <f>(Table2[[#This Row],[Close Price]]/Table2[[#This Row],[Current Month Low]])-1</f>
        <v>2.9777133873801542E-2</v>
      </c>
      <c r="AH558" s="1">
        <f>(Table2[[#This Row],[Current Month High]]/Table2[[#This Row],[Close Price]])-1</f>
        <v>3.57110785164787E-2</v>
      </c>
      <c r="AI558">
        <v>18.475169874577201</v>
      </c>
      <c r="AJ558">
        <v>27.800306044376399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-0.1</v>
      </c>
      <c r="AM558" t="s">
        <v>3189</v>
      </c>
      <c r="AN558">
        <v>1.02</v>
      </c>
      <c r="AO558" t="s">
        <v>3188</v>
      </c>
      <c r="AP558">
        <v>-9.9909797264049999E-2</v>
      </c>
      <c r="AQ558">
        <f>(Table2[[#This Row],[Sharpe Ratio]]-AVERAGE(Table2[Sharpe Ratio]))/_xlfn.STDEV.P(Table2[Sharpe Ratio])</f>
        <v>-1.8573353213447217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459</v>
      </c>
      <c r="AT558">
        <f>_xlfn.RANK.AVG(Table2[[#This Row],[6M Return vs Nifty Z-Score]],Table2[6M Return vs Nifty Z-Score])</f>
        <v>347</v>
      </c>
      <c r="AU558">
        <f>_xlfn.RANK.AVG(Table2[[#This Row],[Sharpe Ratio Z-Score]],Table2[Sharpe Ratio Z-Score])</f>
        <v>713</v>
      </c>
      <c r="AV558">
        <f>(Table2[[#This Row],[Rank 1Y]]+Table2[[#This Row],[Rank 6M]]+Table2[[#This Row],[Rank Sharpe]])/3</f>
        <v>506.33333333333331</v>
      </c>
    </row>
    <row r="559" spans="1:48" x14ac:dyDescent="0.3">
      <c r="A559" t="s">
        <v>1758</v>
      </c>
      <c r="B559" t="s">
        <v>1759</v>
      </c>
      <c r="C559" t="s">
        <v>3142</v>
      </c>
      <c r="D559" t="s">
        <v>54</v>
      </c>
      <c r="E559">
        <v>4598.8832215800003</v>
      </c>
      <c r="F559">
        <v>52.12</v>
      </c>
      <c r="G559">
        <v>5.8146277799291601</v>
      </c>
      <c r="H559">
        <f>(Table2[[#This Row],[1Y Return vs Nifty]]-AVERAGE(Table2[1Y Return vs Nifty]))/_xlfn.STDEV.P(Table2[1Y Return vs Nifty])</f>
        <v>-0.23090464594909688</v>
      </c>
      <c r="I559">
        <v>21.464430820338102</v>
      </c>
      <c r="J559">
        <f>(Table2[[#This Row],[1M Return vs Nifty]]-AVERAGE(Table2[1M Return vs Nifty]))/_xlfn.STDEV.P(Table2[1M Return vs Nifty])</f>
        <v>1.7612252853450265</v>
      </c>
      <c r="K559">
        <v>-24.7174544524444</v>
      </c>
      <c r="L559">
        <f>(Table2[[#This Row],[6M Return vs Nifty]]-AVERAGE(Table2[6M Return vs Nifty]))/_xlfn.STDEV.P(Table2[6M Return vs Nifty])</f>
        <v>-0.99579768035788518</v>
      </c>
      <c r="M559">
        <v>17.842159935674299</v>
      </c>
      <c r="N559">
        <f>(Table2[[#This Row],[1W Return vs Nifty]]-AVERAGE(Table2[1W Return vs Nifty]))/_xlfn.STDEV.P(Table2[1W Return vs Nifty])</f>
        <v>2.7024329276934491</v>
      </c>
      <c r="O559">
        <v>47.85</v>
      </c>
      <c r="P559">
        <v>50.7365409883759</v>
      </c>
      <c r="Q559">
        <v>57.486302241000601</v>
      </c>
      <c r="R559">
        <v>70.568180565825003</v>
      </c>
      <c r="S559" s="1">
        <f>(Table2[[#This Row],[Close Price]]-Table2[[#This Row],[20D EMA]])/Table2[[#This Row],[20D EMA]]</f>
        <v>8.9237199582027082E-2</v>
      </c>
      <c r="T559" s="1">
        <f>(Table2[[#This Row],[Close Price]]-Table2[[#This Row],[50D EMA]])/Table2[[#This Row],[50D EMA]]</f>
        <v>2.7267507494077251E-2</v>
      </c>
      <c r="U559" s="1">
        <f>(Table2[[#This Row],[Close Price]]-Table2[[#This Row],[200D EMA]])/Table2[[#This Row],[200D EMA]]</f>
        <v>-9.3349233326982528E-2</v>
      </c>
      <c r="V559">
        <v>0.81336185973126196</v>
      </c>
      <c r="W559">
        <v>49.75</v>
      </c>
      <c r="X559">
        <v>51.84</v>
      </c>
      <c r="Y559">
        <v>46.75</v>
      </c>
      <c r="Z559">
        <v>53.2</v>
      </c>
      <c r="AA559">
        <v>41.31</v>
      </c>
      <c r="AB559">
        <v>53.2</v>
      </c>
      <c r="AC559" s="1">
        <f>(Table2[[#This Row],[Close Price]]/Table2[[#This Row],[Day Low]])-1</f>
        <v>4.763819095477384E-2</v>
      </c>
      <c r="AD559" s="1">
        <f>(Table2[[#This Row],[Day High]]/Table2[[#This Row],[Close Price]])-1</f>
        <v>-5.372217958557024E-3</v>
      </c>
      <c r="AE559" s="1">
        <f>(Table2[[#This Row],[Close Price]]/Table2[[#This Row],[Current Week Low]])-1</f>
        <v>0.1148663101604277</v>
      </c>
      <c r="AF559" s="1">
        <f>(Table2[[#This Row],[Current Week High]]/Table2[[#This Row],[Close Price]])-1</f>
        <v>2.0721412125863425E-2</v>
      </c>
      <c r="AG559" s="1">
        <f>(Table2[[#This Row],[Close Price]]/Table2[[#This Row],[Current Month Low]])-1</f>
        <v>0.26167998063422893</v>
      </c>
      <c r="AH559" s="1">
        <f>(Table2[[#This Row],[Current Month High]]/Table2[[#This Row],[Close Price]])-1</f>
        <v>2.0721412125863425E-2</v>
      </c>
      <c r="AI559">
        <v>91.155026861089695</v>
      </c>
      <c r="AJ559">
        <v>29.7324206596141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-0.17</v>
      </c>
      <c r="AM559" t="s">
        <v>3189</v>
      </c>
      <c r="AN559">
        <v>15.86</v>
      </c>
      <c r="AO559" t="s">
        <v>3188</v>
      </c>
      <c r="AP559">
        <v>1.6570754265643001E-2</v>
      </c>
      <c r="AQ559">
        <f>(Table2[[#This Row],[Sharpe Ratio]]-AVERAGE(Table2[Sharpe Ratio]))/_xlfn.STDEV.P(Table2[Sharpe Ratio])</f>
        <v>-0.50618864280007325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385</v>
      </c>
      <c r="AT559">
        <f>_xlfn.RANK.AVG(Table2[[#This Row],[6M Return vs Nifty Z-Score]],Table2[6M Return vs Nifty Z-Score])</f>
        <v>672</v>
      </c>
      <c r="AU559">
        <f>_xlfn.RANK.AVG(Table2[[#This Row],[Sharpe Ratio Z-Score]],Table2[Sharpe Ratio Z-Score])</f>
        <v>468</v>
      </c>
      <c r="AV559">
        <f>(Table2[[#This Row],[Rank 1Y]]+Table2[[#This Row],[Rank 6M]]+Table2[[#This Row],[Rank Sharpe]])/3</f>
        <v>508.33333333333331</v>
      </c>
    </row>
    <row r="560" spans="1:48" x14ac:dyDescent="0.3">
      <c r="A560" t="s">
        <v>555</v>
      </c>
      <c r="B560" t="s">
        <v>556</v>
      </c>
      <c r="C560" t="s">
        <v>3158</v>
      </c>
      <c r="D560" t="s">
        <v>557</v>
      </c>
      <c r="E560">
        <v>36324.556167100003</v>
      </c>
      <c r="F560">
        <v>32245.3</v>
      </c>
      <c r="G560">
        <v>-14.143718410931299</v>
      </c>
      <c r="H560">
        <f>(Table2[[#This Row],[1Y Return vs Nifty]]-AVERAGE(Table2[1Y Return vs Nifty]))/_xlfn.STDEV.P(Table2[1Y Return vs Nifty])</f>
        <v>-0.61735231733077944</v>
      </c>
      <c r="I560">
        <v>-2.91752876553352</v>
      </c>
      <c r="J560">
        <f>(Table2[[#This Row],[1M Return vs Nifty]]-AVERAGE(Table2[1M Return vs Nifty]))/_xlfn.STDEV.P(Table2[1M Return vs Nifty])</f>
        <v>-0.64061612597472406</v>
      </c>
      <c r="K560">
        <v>-10.0098115099269</v>
      </c>
      <c r="L560">
        <f>(Table2[[#This Row],[6M Return vs Nifty]]-AVERAGE(Table2[6M Return vs Nifty]))/_xlfn.STDEV.P(Table2[6M Return vs Nifty])</f>
        <v>-0.51511402466807388</v>
      </c>
      <c r="M560">
        <v>1.51003949302398</v>
      </c>
      <c r="N560">
        <f>(Table2[[#This Row],[1W Return vs Nifty]]-AVERAGE(Table2[1W Return vs Nifty]))/_xlfn.STDEV.P(Table2[1W Return vs Nifty])</f>
        <v>-0.45393095846648235</v>
      </c>
      <c r="O560">
        <v>32909.800000000003</v>
      </c>
      <c r="P560">
        <v>33903.765435683898</v>
      </c>
      <c r="Q560">
        <v>33778.8795741797</v>
      </c>
      <c r="R560">
        <v>44.901575572907198</v>
      </c>
      <c r="S560" s="1">
        <f>(Table2[[#This Row],[Close Price]]-Table2[[#This Row],[20D EMA]])/Table2[[#This Row],[20D EMA]]</f>
        <v>-2.019155388364571E-2</v>
      </c>
      <c r="T560" s="1">
        <f>(Table2[[#This Row],[Close Price]]-Table2[[#This Row],[50D EMA]])/Table2[[#This Row],[50D EMA]]</f>
        <v>-4.8916850809094921E-2</v>
      </c>
      <c r="U560" s="1">
        <f>(Table2[[#This Row],[Close Price]]-Table2[[#This Row],[200D EMA]])/Table2[[#This Row],[200D EMA]]</f>
        <v>-4.5400545948005827E-2</v>
      </c>
      <c r="V560">
        <v>1.21890584118311</v>
      </c>
      <c r="W560">
        <v>31671.8</v>
      </c>
      <c r="X560">
        <v>32420</v>
      </c>
      <c r="Y560">
        <v>30690</v>
      </c>
      <c r="Z560">
        <v>32799.199999999997</v>
      </c>
      <c r="AA560">
        <v>30629</v>
      </c>
      <c r="AB560">
        <v>37133.75</v>
      </c>
      <c r="AC560" s="1">
        <f>(Table2[[#This Row],[Close Price]]/Table2[[#This Row],[Day Low]])-1</f>
        <v>1.8107590979988597E-2</v>
      </c>
      <c r="AD560" s="1">
        <f>(Table2[[#This Row],[Day High]]/Table2[[#This Row],[Close Price]])-1</f>
        <v>5.417843840807901E-3</v>
      </c>
      <c r="AE560" s="1">
        <f>(Table2[[#This Row],[Close Price]]/Table2[[#This Row],[Current Week Low]])-1</f>
        <v>5.0677745193874246E-2</v>
      </c>
      <c r="AF560" s="1">
        <f>(Table2[[#This Row],[Current Week High]]/Table2[[#This Row],[Close Price]])-1</f>
        <v>1.7177697214787901E-2</v>
      </c>
      <c r="AG560" s="1">
        <f>(Table2[[#This Row],[Close Price]]/Table2[[#This Row],[Current Month Low]])-1</f>
        <v>5.2770250416272146E-2</v>
      </c>
      <c r="AH560" s="1">
        <f>(Table2[[#This Row],[Current Month High]]/Table2[[#This Row],[Close Price]])-1</f>
        <v>0.15160193888721762</v>
      </c>
      <c r="AI560">
        <v>26.705287282177501</v>
      </c>
      <c r="AJ560">
        <v>13.145572029846599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0</v>
      </c>
      <c r="AM560">
        <v>0</v>
      </c>
      <c r="AN560">
        <v>-7.8</v>
      </c>
      <c r="AO560" t="s">
        <v>3189</v>
      </c>
      <c r="AP560">
        <v>9.7161084560019994E-3</v>
      </c>
      <c r="AQ560">
        <f>(Table2[[#This Row],[Sharpe Ratio]]-AVERAGE(Table2[Sharpe Ratio]))/_xlfn.STDEV.P(Table2[Sharpe Ratio])</f>
        <v>-0.58570090297284094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533</v>
      </c>
      <c r="AT560">
        <f>_xlfn.RANK.AVG(Table2[[#This Row],[6M Return vs Nifty Z-Score]],Table2[6M Return vs Nifty Z-Score])</f>
        <v>497</v>
      </c>
      <c r="AU560">
        <f>_xlfn.RANK.AVG(Table2[[#This Row],[Sharpe Ratio Z-Score]],Table2[Sharpe Ratio Z-Score])</f>
        <v>496</v>
      </c>
      <c r="AV560">
        <f>(Table2[[#This Row],[Rank 1Y]]+Table2[[#This Row],[Rank 6M]]+Table2[[#This Row],[Rank Sharpe]])/3</f>
        <v>508.66666666666669</v>
      </c>
    </row>
    <row r="561" spans="1:48" x14ac:dyDescent="0.3">
      <c r="A561" t="s">
        <v>815</v>
      </c>
      <c r="B561" t="s">
        <v>816</v>
      </c>
      <c r="C561" t="s">
        <v>3156</v>
      </c>
      <c r="D561" t="s">
        <v>493</v>
      </c>
      <c r="E561">
        <v>19338.305321439999</v>
      </c>
      <c r="F561">
        <v>1868.85</v>
      </c>
      <c r="G561">
        <v>-11.9901703694552</v>
      </c>
      <c r="H561">
        <f>(Table2[[#This Row],[1Y Return vs Nifty]]-AVERAGE(Table2[1Y Return vs Nifty]))/_xlfn.STDEV.P(Table2[1Y Return vs Nifty])</f>
        <v>-0.57565379091589408</v>
      </c>
      <c r="I561">
        <v>0.35796407426298199</v>
      </c>
      <c r="J561">
        <f>(Table2[[#This Row],[1M Return vs Nifty]]-AVERAGE(Table2[1M Return vs Nifty]))/_xlfn.STDEV.P(Table2[1M Return vs Nifty])</f>
        <v>-0.31795074227589676</v>
      </c>
      <c r="K561">
        <v>-0.51240703688036005</v>
      </c>
      <c r="L561">
        <f>(Table2[[#This Row],[6M Return vs Nifty]]-AVERAGE(Table2[6M Return vs Nifty]))/_xlfn.STDEV.P(Table2[6M Return vs Nifty])</f>
        <v>-0.20471438282802346</v>
      </c>
      <c r="M561">
        <v>3.6673897101292199</v>
      </c>
      <c r="N561">
        <f>(Table2[[#This Row],[1W Return vs Nifty]]-AVERAGE(Table2[1W Return vs Nifty]))/_xlfn.STDEV.P(Table2[1W Return vs Nifty])</f>
        <v>-3.6999039614843993E-2</v>
      </c>
      <c r="O561">
        <v>1866.37</v>
      </c>
      <c r="P561">
        <v>1908.3569378467701</v>
      </c>
      <c r="Q561">
        <v>1875.90983490798</v>
      </c>
      <c r="R561">
        <v>53.109395217704602</v>
      </c>
      <c r="S561" s="1">
        <f>(Table2[[#This Row],[Close Price]]-Table2[[#This Row],[20D EMA]])/Table2[[#This Row],[20D EMA]]</f>
        <v>1.3287826100933998E-3</v>
      </c>
      <c r="T561" s="1">
        <f>(Table2[[#This Row],[Close Price]]-Table2[[#This Row],[50D EMA]])/Table2[[#This Row],[50D EMA]]</f>
        <v>-2.070206944165616E-2</v>
      </c>
      <c r="U561" s="1">
        <f>(Table2[[#This Row],[Close Price]]-Table2[[#This Row],[200D EMA]])/Table2[[#This Row],[200D EMA]]</f>
        <v>-3.7634191028836869E-3</v>
      </c>
      <c r="V561">
        <v>0.59235060490862501</v>
      </c>
      <c r="W561">
        <v>1858.05</v>
      </c>
      <c r="X561">
        <v>1880.05</v>
      </c>
      <c r="Y561">
        <v>1828</v>
      </c>
      <c r="Z561">
        <v>1905</v>
      </c>
      <c r="AA561">
        <v>1746.85</v>
      </c>
      <c r="AB561">
        <v>1973.5</v>
      </c>
      <c r="AC561" s="1">
        <f>(Table2[[#This Row],[Close Price]]/Table2[[#This Row],[Day Low]])-1</f>
        <v>5.8125454105109053E-3</v>
      </c>
      <c r="AD561" s="1">
        <f>(Table2[[#This Row],[Day High]]/Table2[[#This Row],[Close Price]])-1</f>
        <v>5.9929903416540142E-3</v>
      </c>
      <c r="AE561" s="1">
        <f>(Table2[[#This Row],[Close Price]]/Table2[[#This Row],[Current Week Low]])-1</f>
        <v>2.2346827133479241E-2</v>
      </c>
      <c r="AF561" s="1">
        <f>(Table2[[#This Row],[Current Week High]]/Table2[[#This Row],[Close Price]])-1</f>
        <v>1.9343446504535011E-2</v>
      </c>
      <c r="AG561" s="1">
        <f>(Table2[[#This Row],[Close Price]]/Table2[[#This Row],[Current Month Low]])-1</f>
        <v>6.9839997710164026E-2</v>
      </c>
      <c r="AH561" s="1">
        <f>(Table2[[#This Row],[Current Month High]]/Table2[[#This Row],[Close Price]])-1</f>
        <v>5.5997003504829168E-2</v>
      </c>
      <c r="AI561">
        <v>24.675602643336799</v>
      </c>
      <c r="AJ561">
        <v>27.810832991382799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7.0000000000000007E-2</v>
      </c>
      <c r="AM561" t="s">
        <v>3188</v>
      </c>
      <c r="AN561">
        <v>0.51</v>
      </c>
      <c r="AO561" t="s">
        <v>3188</v>
      </c>
      <c r="AP561">
        <v>-4.3493799799042998E-2</v>
      </c>
      <c r="AQ561">
        <f>(Table2[[#This Row],[Sharpe Ratio]]-AVERAGE(Table2[Sharpe Ratio]))/_xlfn.STDEV.P(Table2[Sharpe Ratio])</f>
        <v>-1.2029231762219708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512</v>
      </c>
      <c r="AT561">
        <f>_xlfn.RANK.AVG(Table2[[#This Row],[6M Return vs Nifty Z-Score]],Table2[6M Return vs Nifty Z-Score])</f>
        <v>362</v>
      </c>
      <c r="AU561">
        <f>_xlfn.RANK.AVG(Table2[[#This Row],[Sharpe Ratio Z-Score]],Table2[Sharpe Ratio Z-Score])</f>
        <v>656</v>
      </c>
      <c r="AV561">
        <f>(Table2[[#This Row],[Rank 1Y]]+Table2[[#This Row],[Rank 6M]]+Table2[[#This Row],[Rank Sharpe]])/3</f>
        <v>510</v>
      </c>
    </row>
    <row r="562" spans="1:48" x14ac:dyDescent="0.3">
      <c r="A562" t="s">
        <v>1415</v>
      </c>
      <c r="B562" t="s">
        <v>1416</v>
      </c>
      <c r="C562" t="s">
        <v>3155</v>
      </c>
      <c r="D562" t="s">
        <v>139</v>
      </c>
      <c r="E562">
        <v>7675.20703082</v>
      </c>
      <c r="F562">
        <v>494.9</v>
      </c>
      <c r="G562">
        <v>-27.246206643925198</v>
      </c>
      <c r="H562">
        <f>(Table2[[#This Row],[1Y Return vs Nifty]]-AVERAGE(Table2[1Y Return vs Nifty]))/_xlfn.STDEV.P(Table2[1Y Return vs Nifty])</f>
        <v>-0.87105199858318128</v>
      </c>
      <c r="I562">
        <v>0.16939420505226399</v>
      </c>
      <c r="J562">
        <f>(Table2[[#This Row],[1M Return vs Nifty]]-AVERAGE(Table2[1M Return vs Nifty]))/_xlfn.STDEV.P(Table2[1M Return vs Nifty])</f>
        <v>-0.33652656343589482</v>
      </c>
      <c r="K562">
        <v>-18.7669266466471</v>
      </c>
      <c r="L562">
        <f>(Table2[[#This Row],[6M Return vs Nifty]]-AVERAGE(Table2[6M Return vs Nifty]))/_xlfn.STDEV.P(Table2[6M Return vs Nifty])</f>
        <v>-0.80131910414049723</v>
      </c>
      <c r="M562">
        <v>4.9345570356903297</v>
      </c>
      <c r="N562">
        <f>(Table2[[#This Row],[1W Return vs Nifty]]-AVERAGE(Table2[1W Return vs Nifty]))/_xlfn.STDEV.P(Table2[1W Return vs Nifty])</f>
        <v>0.20789513675175544</v>
      </c>
      <c r="O562">
        <v>486.76</v>
      </c>
      <c r="P562">
        <v>505.90259882604499</v>
      </c>
      <c r="Q562">
        <v>545.00752269128702</v>
      </c>
      <c r="R562">
        <v>60.6559559358287</v>
      </c>
      <c r="S562" s="1">
        <f>(Table2[[#This Row],[Close Price]]-Table2[[#This Row],[20D EMA]])/Table2[[#This Row],[20D EMA]]</f>
        <v>1.6722820281041963E-2</v>
      </c>
      <c r="T562" s="1">
        <f>(Table2[[#This Row],[Close Price]]-Table2[[#This Row],[50D EMA]])/Table2[[#This Row],[50D EMA]]</f>
        <v>-2.1748452867363641E-2</v>
      </c>
      <c r="U562" s="1">
        <f>(Table2[[#This Row],[Close Price]]-Table2[[#This Row],[200D EMA]])/Table2[[#This Row],[200D EMA]]</f>
        <v>-9.1939139562427385E-2</v>
      </c>
      <c r="V562">
        <v>0.64774069271866397</v>
      </c>
      <c r="W562">
        <v>484.95</v>
      </c>
      <c r="X562">
        <v>496.95</v>
      </c>
      <c r="Y562">
        <v>468.5</v>
      </c>
      <c r="Z562">
        <v>496.95</v>
      </c>
      <c r="AA562">
        <v>453.1</v>
      </c>
      <c r="AB562">
        <v>530.29999999999995</v>
      </c>
      <c r="AC562" s="1">
        <f>(Table2[[#This Row],[Close Price]]/Table2[[#This Row],[Day Low]])-1</f>
        <v>2.0517579131869246E-2</v>
      </c>
      <c r="AD562" s="1">
        <f>(Table2[[#This Row],[Day High]]/Table2[[#This Row],[Close Price]])-1</f>
        <v>4.1422509597899282E-3</v>
      </c>
      <c r="AE562" s="1">
        <f>(Table2[[#This Row],[Close Price]]/Table2[[#This Row],[Current Week Low]])-1</f>
        <v>5.6350053361792884E-2</v>
      </c>
      <c r="AF562" s="1">
        <f>(Table2[[#This Row],[Current Week High]]/Table2[[#This Row],[Close Price]])-1</f>
        <v>4.1422509597899282E-3</v>
      </c>
      <c r="AG562" s="1">
        <f>(Table2[[#This Row],[Close Price]]/Table2[[#This Row],[Current Month Low]])-1</f>
        <v>9.2253365702935186E-2</v>
      </c>
      <c r="AH562" s="1">
        <f>(Table2[[#This Row],[Current Month High]]/Table2[[#This Row],[Close Price]])-1</f>
        <v>7.1529601939785747E-2</v>
      </c>
      <c r="AI562">
        <v>37.159022024651399</v>
      </c>
      <c r="AJ562">
        <v>9.2253365702935106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-0.1</v>
      </c>
      <c r="AM562" t="s">
        <v>3189</v>
      </c>
      <c r="AN562">
        <v>-0.37</v>
      </c>
      <c r="AO562" t="s">
        <v>3189</v>
      </c>
      <c r="AP562">
        <v>7.8156398188996001E-2</v>
      </c>
      <c r="AQ562">
        <f>(Table2[[#This Row],[Sharpe Ratio]]-AVERAGE(Table2[Sharpe Ratio]))/_xlfn.STDEV.P(Table2[Sharpe Ratio])</f>
        <v>0.20819017100439052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628</v>
      </c>
      <c r="AT562">
        <f>_xlfn.RANK.AVG(Table2[[#This Row],[6M Return vs Nifty Z-Score]],Table2[6M Return vs Nifty Z-Score])</f>
        <v>614</v>
      </c>
      <c r="AU562">
        <f>_xlfn.RANK.AVG(Table2[[#This Row],[Sharpe Ratio Z-Score]],Table2[Sharpe Ratio Z-Score])</f>
        <v>288</v>
      </c>
      <c r="AV562">
        <f>(Table2[[#This Row],[Rank 1Y]]+Table2[[#This Row],[Rank 6M]]+Table2[[#This Row],[Rank Sharpe]])/3</f>
        <v>510</v>
      </c>
    </row>
    <row r="563" spans="1:48" x14ac:dyDescent="0.3">
      <c r="A563" t="s">
        <v>1441</v>
      </c>
      <c r="B563" t="s">
        <v>1442</v>
      </c>
      <c r="C563" t="s">
        <v>3149</v>
      </c>
      <c r="D563" t="s">
        <v>72</v>
      </c>
      <c r="E563">
        <v>7392.0556465130003</v>
      </c>
      <c r="F563">
        <v>182.89</v>
      </c>
      <c r="G563">
        <v>-14.039714269629901</v>
      </c>
      <c r="H563">
        <f>(Table2[[#This Row],[1Y Return vs Nifty]]-AVERAGE(Table2[1Y Return vs Nifty]))/_xlfn.STDEV.P(Table2[1Y Return vs Nifty])</f>
        <v>-0.61533851529349526</v>
      </c>
      <c r="I563">
        <v>-10.949401662669899</v>
      </c>
      <c r="J563">
        <f>(Table2[[#This Row],[1M Return vs Nifty]]-AVERAGE(Table2[1M Return vs Nifty]))/_xlfn.STDEV.P(Table2[1M Return vs Nifty])</f>
        <v>-1.4318275487833088</v>
      </c>
      <c r="K563">
        <v>-24.716383605882701</v>
      </c>
      <c r="L563">
        <f>(Table2[[#This Row],[6M Return vs Nifty]]-AVERAGE(Table2[6M Return vs Nifty]))/_xlfn.STDEV.P(Table2[6M Return vs Nifty])</f>
        <v>-0.99576268233393439</v>
      </c>
      <c r="M563">
        <v>0.73520558241530998</v>
      </c>
      <c r="N563">
        <f>(Table2[[#This Row],[1W Return vs Nifty]]-AVERAGE(Table2[1W Return vs Nifty]))/_xlfn.STDEV.P(Table2[1W Return vs Nifty])</f>
        <v>-0.6036762277231672</v>
      </c>
      <c r="O563">
        <v>186.32</v>
      </c>
      <c r="P563">
        <v>196.46973528081099</v>
      </c>
      <c r="Q563">
        <v>200.846434039851</v>
      </c>
      <c r="R563">
        <v>49.781617861619601</v>
      </c>
      <c r="S563" s="1">
        <f>(Table2[[#This Row],[Close Price]]-Table2[[#This Row],[20D EMA]])/Table2[[#This Row],[20D EMA]]</f>
        <v>-1.8409188492915451E-2</v>
      </c>
      <c r="T563" s="1">
        <f>(Table2[[#This Row],[Close Price]]-Table2[[#This Row],[50D EMA]])/Table2[[#This Row],[50D EMA]]</f>
        <v>-6.9118713176875374E-2</v>
      </c>
      <c r="U563" s="1">
        <f>(Table2[[#This Row],[Close Price]]-Table2[[#This Row],[200D EMA]])/Table2[[#This Row],[200D EMA]]</f>
        <v>-8.940379810919713E-2</v>
      </c>
      <c r="V563">
        <v>0.72883962741230901</v>
      </c>
      <c r="W563">
        <v>176.51</v>
      </c>
      <c r="X563">
        <v>183.99</v>
      </c>
      <c r="Y563">
        <v>171.93</v>
      </c>
      <c r="Z563">
        <v>183.99</v>
      </c>
      <c r="AA563">
        <v>171.55</v>
      </c>
      <c r="AB563">
        <v>213.45</v>
      </c>
      <c r="AC563" s="1">
        <f>(Table2[[#This Row],[Close Price]]/Table2[[#This Row],[Day Low]])-1</f>
        <v>3.6145260891734088E-2</v>
      </c>
      <c r="AD563" s="1">
        <f>(Table2[[#This Row],[Day High]]/Table2[[#This Row],[Close Price]])-1</f>
        <v>6.0145442615782141E-3</v>
      </c>
      <c r="AE563" s="1">
        <f>(Table2[[#This Row],[Close Price]]/Table2[[#This Row],[Current Week Low]])-1</f>
        <v>6.3746873727679843E-2</v>
      </c>
      <c r="AF563" s="1">
        <f>(Table2[[#This Row],[Current Week High]]/Table2[[#This Row],[Close Price]])-1</f>
        <v>6.0145442615782141E-3</v>
      </c>
      <c r="AG563" s="1">
        <f>(Table2[[#This Row],[Close Price]]/Table2[[#This Row],[Current Month Low]])-1</f>
        <v>6.6103176916350703E-2</v>
      </c>
      <c r="AH563" s="1">
        <f>(Table2[[#This Row],[Current Month High]]/Table2[[#This Row],[Close Price]])-1</f>
        <v>0.16709497512165794</v>
      </c>
      <c r="AI563">
        <v>39.974848269451499</v>
      </c>
      <c r="AJ563">
        <v>13.0346106304078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-0.12</v>
      </c>
      <c r="AM563" t="s">
        <v>3189</v>
      </c>
      <c r="AN563">
        <v>-6.19</v>
      </c>
      <c r="AO563" t="s">
        <v>3189</v>
      </c>
      <c r="AP563">
        <v>6.7970259943323993E-2</v>
      </c>
      <c r="AQ563">
        <f>(Table2[[#This Row],[Sharpe Ratio]]-AVERAGE(Table2[Sharpe Ratio]))/_xlfn.STDEV.P(Table2[Sharpe Ratio])</f>
        <v>9.0033391378154692E-2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531</v>
      </c>
      <c r="AT563">
        <f>_xlfn.RANK.AVG(Table2[[#This Row],[6M Return vs Nifty Z-Score]],Table2[6M Return vs Nifty Z-Score])</f>
        <v>671</v>
      </c>
      <c r="AU563">
        <f>_xlfn.RANK.AVG(Table2[[#This Row],[Sharpe Ratio Z-Score]],Table2[Sharpe Ratio Z-Score])</f>
        <v>328</v>
      </c>
      <c r="AV563">
        <f>(Table2[[#This Row],[Rank 1Y]]+Table2[[#This Row],[Rank 6M]]+Table2[[#This Row],[Rank Sharpe]])/3</f>
        <v>510</v>
      </c>
    </row>
    <row r="564" spans="1:48" x14ac:dyDescent="0.3">
      <c r="A564" t="s">
        <v>1093</v>
      </c>
      <c r="B564" t="s">
        <v>1094</v>
      </c>
      <c r="C564" t="s">
        <v>3140</v>
      </c>
      <c r="D564" t="s">
        <v>188</v>
      </c>
      <c r="E564">
        <v>11771.84169315</v>
      </c>
      <c r="F564">
        <v>1191.75</v>
      </c>
      <c r="G564">
        <v>-5.9162859391461096</v>
      </c>
      <c r="H564">
        <f>(Table2[[#This Row],[1Y Return vs Nifty]]-AVERAGE(Table2[1Y Return vs Nifty]))/_xlfn.STDEV.P(Table2[1Y Return vs Nifty])</f>
        <v>-0.45804692750707726</v>
      </c>
      <c r="I564">
        <v>-15.8213208181299</v>
      </c>
      <c r="J564">
        <f>(Table2[[#This Row],[1M Return vs Nifty]]-AVERAGE(Table2[1M Return vs Nifty]))/_xlfn.STDEV.P(Table2[1M Return vs Nifty])</f>
        <v>-1.9117552239553397</v>
      </c>
      <c r="K564">
        <v>-14.8765092053624</v>
      </c>
      <c r="L564">
        <f>(Table2[[#This Row],[6M Return vs Nifty]]-AVERAGE(Table2[6M Return vs Nifty]))/_xlfn.STDEV.P(Table2[6M Return vs Nifty])</f>
        <v>-0.67417024112111557</v>
      </c>
      <c r="M564">
        <v>0.74405576373561699</v>
      </c>
      <c r="N564">
        <f>(Table2[[#This Row],[1W Return vs Nifty]]-AVERAGE(Table2[1W Return vs Nifty]))/_xlfn.STDEV.P(Table2[1W Return vs Nifty])</f>
        <v>-0.60196583177038965</v>
      </c>
      <c r="O564">
        <v>1290.08</v>
      </c>
      <c r="P564">
        <v>1473.5159346911</v>
      </c>
      <c r="Q564">
        <v>1516.3001600985201</v>
      </c>
      <c r="R564">
        <v>33.986774132048097</v>
      </c>
      <c r="S564" s="1">
        <f>(Table2[[#This Row],[Close Price]]-Table2[[#This Row],[20D EMA]])/Table2[[#This Row],[20D EMA]]</f>
        <v>-7.6220079374922436E-2</v>
      </c>
      <c r="T564" s="1">
        <f>(Table2[[#This Row],[Close Price]]-Table2[[#This Row],[50D EMA]])/Table2[[#This Row],[50D EMA]]</f>
        <v>-0.19122014771436316</v>
      </c>
      <c r="U564" s="1">
        <f>(Table2[[#This Row],[Close Price]]-Table2[[#This Row],[200D EMA]])/Table2[[#This Row],[200D EMA]]</f>
        <v>-0.21404084009160348</v>
      </c>
      <c r="V564">
        <v>1.65660832563275</v>
      </c>
      <c r="W564">
        <v>1172.1500000000001</v>
      </c>
      <c r="X564">
        <v>1203</v>
      </c>
      <c r="Y564">
        <v>1153</v>
      </c>
      <c r="Z564">
        <v>1203</v>
      </c>
      <c r="AA564">
        <v>1075.25</v>
      </c>
      <c r="AB564">
        <v>1460.5</v>
      </c>
      <c r="AC564" s="1">
        <f>(Table2[[#This Row],[Close Price]]/Table2[[#This Row],[Day Low]])-1</f>
        <v>1.6721409375933138E-2</v>
      </c>
      <c r="AD564" s="1">
        <f>(Table2[[#This Row],[Day High]]/Table2[[#This Row],[Close Price]])-1</f>
        <v>9.4398993077406956E-3</v>
      </c>
      <c r="AE564" s="1">
        <f>(Table2[[#This Row],[Close Price]]/Table2[[#This Row],[Current Week Low]])-1</f>
        <v>3.3607979184735459E-2</v>
      </c>
      <c r="AF564" s="1">
        <f>(Table2[[#This Row],[Current Week High]]/Table2[[#This Row],[Close Price]])-1</f>
        <v>9.4398993077406956E-3</v>
      </c>
      <c r="AG564" s="1">
        <f>(Table2[[#This Row],[Close Price]]/Table2[[#This Row],[Current Month Low]])-1</f>
        <v>0.10834689607068126</v>
      </c>
      <c r="AH564" s="1">
        <f>(Table2[[#This Row],[Current Month High]]/Table2[[#This Row],[Close Price]])-1</f>
        <v>0.22550870568491721</v>
      </c>
      <c r="AI564">
        <v>66.813509544786996</v>
      </c>
      <c r="AJ564">
        <v>16.075776760494701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-0.28000000000000003</v>
      </c>
      <c r="AM564" t="s">
        <v>3189</v>
      </c>
      <c r="AN564">
        <v>-14.97</v>
      </c>
      <c r="AO564" t="s">
        <v>3189</v>
      </c>
      <c r="AP564">
        <v>1.114508333207E-2</v>
      </c>
      <c r="AQ564">
        <f>(Table2[[#This Row],[Sharpe Ratio]]-AVERAGE(Table2[Sharpe Ratio]))/_xlfn.STDEV.P(Table2[Sharpe Ratio])</f>
        <v>-0.5691251344675653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469</v>
      </c>
      <c r="AT564">
        <f>_xlfn.RANK.AVG(Table2[[#This Row],[6M Return vs Nifty Z-Score]],Table2[6M Return vs Nifty Z-Score])</f>
        <v>570</v>
      </c>
      <c r="AU564">
        <f>_xlfn.RANK.AVG(Table2[[#This Row],[Sharpe Ratio Z-Score]],Table2[Sharpe Ratio Z-Score])</f>
        <v>493</v>
      </c>
      <c r="AV564">
        <f>(Table2[[#This Row],[Rank 1Y]]+Table2[[#This Row],[Rank 6M]]+Table2[[#This Row],[Rank Sharpe]])/3</f>
        <v>510.66666666666669</v>
      </c>
    </row>
    <row r="565" spans="1:48" x14ac:dyDescent="0.3">
      <c r="A565" t="s">
        <v>1878</v>
      </c>
      <c r="B565" t="s">
        <v>1879</v>
      </c>
      <c r="C565" t="s">
        <v>3154</v>
      </c>
      <c r="D565" t="s">
        <v>222</v>
      </c>
      <c r="E565">
        <v>4026.7431861639998</v>
      </c>
      <c r="F565">
        <v>182.99</v>
      </c>
      <c r="G565">
        <v>-10.2315975901223</v>
      </c>
      <c r="H565">
        <f>(Table2[[#This Row],[1Y Return vs Nifty]]-AVERAGE(Table2[1Y Return vs Nifty]))/_xlfn.STDEV.P(Table2[1Y Return vs Nifty])</f>
        <v>-0.54160305599880865</v>
      </c>
      <c r="I565">
        <v>1.43788171962087</v>
      </c>
      <c r="J565">
        <f>(Table2[[#This Row],[1M Return vs Nifty]]-AVERAGE(Table2[1M Return vs Nifty]))/_xlfn.STDEV.P(Table2[1M Return vs Nifty])</f>
        <v>-0.2115691812573767</v>
      </c>
      <c r="K565">
        <v>-9.8449820245525608</v>
      </c>
      <c r="L565">
        <f>(Table2[[#This Row],[6M Return vs Nifty]]-AVERAGE(Table2[6M Return vs Nifty]))/_xlfn.STDEV.P(Table2[6M Return vs Nifty])</f>
        <v>-0.50972697251397481</v>
      </c>
      <c r="M565">
        <v>-1.00731466931678</v>
      </c>
      <c r="N565">
        <f>(Table2[[#This Row],[1W Return vs Nifty]]-AVERAGE(Table2[1W Return vs Nifty]))/_xlfn.STDEV.P(Table2[1W Return vs Nifty])</f>
        <v>-0.94043764292229204</v>
      </c>
      <c r="O565">
        <v>185.17</v>
      </c>
      <c r="P565">
        <v>189.874570623012</v>
      </c>
      <c r="Q565">
        <v>189.69835377193601</v>
      </c>
      <c r="R565">
        <v>45.958641792849299</v>
      </c>
      <c r="S565" s="1">
        <f>(Table2[[#This Row],[Close Price]]-Table2[[#This Row],[20D EMA]])/Table2[[#This Row],[20D EMA]]</f>
        <v>-1.1772965383161303E-2</v>
      </c>
      <c r="T565" s="1">
        <f>(Table2[[#This Row],[Close Price]]-Table2[[#This Row],[50D EMA]])/Table2[[#This Row],[50D EMA]]</f>
        <v>-3.6258518454696187E-2</v>
      </c>
      <c r="U565" s="1">
        <f>(Table2[[#This Row],[Close Price]]-Table2[[#This Row],[200D EMA]])/Table2[[#This Row],[200D EMA]]</f>
        <v>-3.5363268254826774E-2</v>
      </c>
      <c r="V565">
        <v>1.12226942910575</v>
      </c>
      <c r="W565">
        <v>181.51</v>
      </c>
      <c r="X565">
        <v>184.95</v>
      </c>
      <c r="Y565">
        <v>181.51</v>
      </c>
      <c r="Z565">
        <v>189.77</v>
      </c>
      <c r="AA565">
        <v>177.8</v>
      </c>
      <c r="AB565">
        <v>204.24</v>
      </c>
      <c r="AC565" s="1">
        <f>(Table2[[#This Row],[Close Price]]/Table2[[#This Row],[Day Low]])-1</f>
        <v>8.1538207261309115E-3</v>
      </c>
      <c r="AD565" s="1">
        <f>(Table2[[#This Row],[Day High]]/Table2[[#This Row],[Close Price]])-1</f>
        <v>1.0710967812448624E-2</v>
      </c>
      <c r="AE565" s="1">
        <f>(Table2[[#This Row],[Close Price]]/Table2[[#This Row],[Current Week Low]])-1</f>
        <v>8.1538207261309115E-3</v>
      </c>
      <c r="AF565" s="1">
        <f>(Table2[[#This Row],[Current Week High]]/Table2[[#This Row],[Close Price]])-1</f>
        <v>3.7051204983878927E-2</v>
      </c>
      <c r="AG565" s="1">
        <f>(Table2[[#This Row],[Close Price]]/Table2[[#This Row],[Current Month Low]])-1</f>
        <v>2.9190101237345223E-2</v>
      </c>
      <c r="AH565" s="1">
        <f>(Table2[[#This Row],[Current Month High]]/Table2[[#This Row],[Close Price]])-1</f>
        <v>0.11612656429313084</v>
      </c>
      <c r="AI565">
        <v>29.9797803158642</v>
      </c>
      <c r="AJ565">
        <v>24.907849829351498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-0.12</v>
      </c>
      <c r="AM565" t="s">
        <v>3189</v>
      </c>
      <c r="AN565">
        <v>-3.22</v>
      </c>
      <c r="AO565" t="s">
        <v>3189</v>
      </c>
      <c r="AQ565">
        <f>(Table2[[#This Row],[Sharpe Ratio]]-AVERAGE(Table2[Sharpe Ratio]))/_xlfn.STDEV.P(Table2[Sharpe Ratio])</f>
        <v>-0.698405448893197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499</v>
      </c>
      <c r="AT565">
        <f>_xlfn.RANK.AVG(Table2[[#This Row],[6M Return vs Nifty Z-Score]],Table2[6M Return vs Nifty Z-Score])</f>
        <v>495</v>
      </c>
      <c r="AU565">
        <f>_xlfn.RANK.AVG(Table2[[#This Row],[Sharpe Ratio Z-Score]],Table2[Sharpe Ratio Z-Score])</f>
        <v>538</v>
      </c>
      <c r="AV565">
        <f>(Table2[[#This Row],[Rank 1Y]]+Table2[[#This Row],[Rank 6M]]+Table2[[#This Row],[Rank Sharpe]])/3</f>
        <v>510.66666666666669</v>
      </c>
    </row>
    <row r="566" spans="1:48" x14ac:dyDescent="0.3">
      <c r="A566" t="s">
        <v>81</v>
      </c>
      <c r="B566" t="s">
        <v>82</v>
      </c>
      <c r="C566" t="s">
        <v>3147</v>
      </c>
      <c r="D566" t="s">
        <v>57</v>
      </c>
      <c r="E566">
        <v>289491.597987585</v>
      </c>
      <c r="F566">
        <v>786.45</v>
      </c>
      <c r="G566">
        <v>-10.6560082472046</v>
      </c>
      <c r="H566">
        <f>(Table2[[#This Row],[1Y Return vs Nifty]]-AVERAGE(Table2[1Y Return vs Nifty]))/_xlfn.STDEV.P(Table2[1Y Return vs Nifty])</f>
        <v>-0.54982079651551186</v>
      </c>
      <c r="I566">
        <v>-9.3641070434649105</v>
      </c>
      <c r="J566">
        <f>(Table2[[#This Row],[1M Return vs Nifty]]-AVERAGE(Table2[1M Return vs Nifty]))/_xlfn.STDEV.P(Table2[1M Return vs Nifty])</f>
        <v>-1.2756618291191975</v>
      </c>
      <c r="K566">
        <v>-22.9367023499846</v>
      </c>
      <c r="L566">
        <f>(Table2[[#This Row],[6M Return vs Nifty]]-AVERAGE(Table2[6M Return vs Nifty]))/_xlfn.STDEV.P(Table2[6M Return vs Nifty])</f>
        <v>-0.9375981147420247</v>
      </c>
      <c r="M566">
        <v>-0.60164190084500402</v>
      </c>
      <c r="N566">
        <f>(Table2[[#This Row],[1W Return vs Nifty]]-AVERAGE(Table2[1W Return vs Nifty]))/_xlfn.STDEV.P(Table2[1W Return vs Nifty])</f>
        <v>-0.86203686939756252</v>
      </c>
      <c r="O566">
        <v>805.88</v>
      </c>
      <c r="P566">
        <v>865.40816112432799</v>
      </c>
      <c r="Q566">
        <v>908.46635649715199</v>
      </c>
      <c r="R566">
        <v>42.989915441615601</v>
      </c>
      <c r="S566" s="1">
        <f>(Table2[[#This Row],[Close Price]]-Table2[[#This Row],[20D EMA]])/Table2[[#This Row],[20D EMA]]</f>
        <v>-2.4110289373107597E-2</v>
      </c>
      <c r="T566" s="1">
        <f>(Table2[[#This Row],[Close Price]]-Table2[[#This Row],[50D EMA]])/Table2[[#This Row],[50D EMA]]</f>
        <v>-9.1238059301112256E-2</v>
      </c>
      <c r="U566" s="1">
        <f>(Table2[[#This Row],[Close Price]]-Table2[[#This Row],[200D EMA]])/Table2[[#This Row],[200D EMA]]</f>
        <v>-0.13431026435323415</v>
      </c>
      <c r="V566">
        <v>0.92723321136220405</v>
      </c>
      <c r="W566">
        <v>777.05</v>
      </c>
      <c r="X566">
        <v>789.4</v>
      </c>
      <c r="Y566">
        <v>777.05</v>
      </c>
      <c r="Z566">
        <v>810.2</v>
      </c>
      <c r="AA566">
        <v>759.2</v>
      </c>
      <c r="AB566">
        <v>847.95</v>
      </c>
      <c r="AC566" s="1">
        <f>(Table2[[#This Row],[Close Price]]/Table2[[#This Row],[Day Low]])-1</f>
        <v>1.2097033652918254E-2</v>
      </c>
      <c r="AD566" s="1">
        <f>(Table2[[#This Row],[Day High]]/Table2[[#This Row],[Close Price]])-1</f>
        <v>3.7510331235297567E-3</v>
      </c>
      <c r="AE566" s="1">
        <f>(Table2[[#This Row],[Close Price]]/Table2[[#This Row],[Current Week Low]])-1</f>
        <v>1.2097033652918254E-2</v>
      </c>
      <c r="AF566" s="1">
        <f>(Table2[[#This Row],[Current Week High]]/Table2[[#This Row],[Close Price]])-1</f>
        <v>3.0198995486044877E-2</v>
      </c>
      <c r="AG566" s="1">
        <f>(Table2[[#This Row],[Close Price]]/Table2[[#This Row],[Current Month Low]])-1</f>
        <v>3.5893045310853466E-2</v>
      </c>
      <c r="AH566" s="1">
        <f>(Table2[[#This Row],[Current Month High]]/Table2[[#This Row],[Close Price]])-1</f>
        <v>7.8199504100705752E-2</v>
      </c>
      <c r="AI566">
        <v>49.914171275987002</v>
      </c>
      <c r="AJ566">
        <v>13.2642039317347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-0.17</v>
      </c>
      <c r="AM566" t="s">
        <v>3189</v>
      </c>
      <c r="AN566">
        <v>-2.27</v>
      </c>
      <c r="AO566" t="s">
        <v>3189</v>
      </c>
      <c r="AP566">
        <v>5.4597242783367E-2</v>
      </c>
      <c r="AQ566">
        <f>(Table2[[#This Row],[Sharpe Ratio]]-AVERAGE(Table2[Sharpe Ratio]))/_xlfn.STDEV.P(Table2[Sharpe Ratio])</f>
        <v>-6.5090425263376106E-2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504</v>
      </c>
      <c r="AT566">
        <f>_xlfn.RANK.AVG(Table2[[#This Row],[6M Return vs Nifty Z-Score]],Table2[6M Return vs Nifty Z-Score])</f>
        <v>654</v>
      </c>
      <c r="AU566">
        <f>_xlfn.RANK.AVG(Table2[[#This Row],[Sharpe Ratio Z-Score]],Table2[Sharpe Ratio Z-Score])</f>
        <v>377</v>
      </c>
      <c r="AV566">
        <f>(Table2[[#This Row],[Rank 1Y]]+Table2[[#This Row],[Rank 6M]]+Table2[[#This Row],[Rank Sharpe]])/3</f>
        <v>511.66666666666669</v>
      </c>
    </row>
    <row r="567" spans="1:48" x14ac:dyDescent="0.3">
      <c r="A567" t="s">
        <v>986</v>
      </c>
      <c r="B567" t="s">
        <v>987</v>
      </c>
      <c r="C567" t="s">
        <v>3160</v>
      </c>
      <c r="D567" t="s">
        <v>988</v>
      </c>
      <c r="E567">
        <v>15122.258550479901</v>
      </c>
      <c r="F567">
        <v>1519.15</v>
      </c>
      <c r="G567">
        <v>-30.626952717482499</v>
      </c>
      <c r="H567">
        <f>(Table2[[#This Row],[1Y Return vs Nifty]]-AVERAGE(Table2[1Y Return vs Nifty]))/_xlfn.STDEV.P(Table2[1Y Return vs Nifty])</f>
        <v>-0.93651240472932107</v>
      </c>
      <c r="I567">
        <v>0.59826100271343496</v>
      </c>
      <c r="J567">
        <f>(Table2[[#This Row],[1M Return vs Nifty]]-AVERAGE(Table2[1M Return vs Nifty]))/_xlfn.STDEV.P(Table2[1M Return vs Nifty])</f>
        <v>-0.29427934245536408</v>
      </c>
      <c r="K567">
        <v>7.5030845540292397</v>
      </c>
      <c r="L567">
        <f>(Table2[[#This Row],[6M Return vs Nifty]]-AVERAGE(Table2[6M Return vs Nifty]))/_xlfn.STDEV.P(Table2[6M Return vs Nifty])</f>
        <v>5.7252528874135809E-2</v>
      </c>
      <c r="M567">
        <v>3.1934969934206499</v>
      </c>
      <c r="N567">
        <f>(Table2[[#This Row],[1W Return vs Nifty]]-AVERAGE(Table2[1W Return vs Nifty]))/_xlfn.STDEV.P(Table2[1W Return vs Nifty])</f>
        <v>-0.12858407673145858</v>
      </c>
      <c r="O567">
        <v>1501.33</v>
      </c>
      <c r="P567">
        <v>1525.5419640413199</v>
      </c>
      <c r="Q567">
        <v>1509.7621032535101</v>
      </c>
      <c r="R567">
        <v>66.851424102298097</v>
      </c>
      <c r="S567" s="1">
        <f>(Table2[[#This Row],[Close Price]]-Table2[[#This Row],[20D EMA]])/Table2[[#This Row],[20D EMA]]</f>
        <v>1.1869475731518163E-2</v>
      </c>
      <c r="T567" s="1">
        <f>(Table2[[#This Row],[Close Price]]-Table2[[#This Row],[50D EMA]])/Table2[[#This Row],[50D EMA]]</f>
        <v>-4.1899627751876929E-3</v>
      </c>
      <c r="U567" s="1">
        <f>(Table2[[#This Row],[Close Price]]-Table2[[#This Row],[200D EMA]])/Table2[[#This Row],[200D EMA]]</f>
        <v>6.2181298141338074E-3</v>
      </c>
      <c r="V567">
        <v>1.1106774052544099</v>
      </c>
      <c r="W567">
        <v>1525</v>
      </c>
      <c r="X567">
        <v>1554.9</v>
      </c>
      <c r="Y567">
        <v>1462.35</v>
      </c>
      <c r="Z567">
        <v>1554.9</v>
      </c>
      <c r="AA567">
        <v>1431.9</v>
      </c>
      <c r="AB567">
        <v>1588</v>
      </c>
      <c r="AC567" s="1">
        <f>(Table2[[#This Row],[Close Price]]/Table2[[#This Row],[Day Low]])-1</f>
        <v>-3.8360655737704752E-3</v>
      </c>
      <c r="AD567" s="1">
        <f>(Table2[[#This Row],[Day High]]/Table2[[#This Row],[Close Price]])-1</f>
        <v>2.3532896685646509E-2</v>
      </c>
      <c r="AE567" s="1">
        <f>(Table2[[#This Row],[Close Price]]/Table2[[#This Row],[Current Week Low]])-1</f>
        <v>3.8841590590487973E-2</v>
      </c>
      <c r="AF567" s="1">
        <f>(Table2[[#This Row],[Current Week High]]/Table2[[#This Row],[Close Price]])-1</f>
        <v>2.3532896685646509E-2</v>
      </c>
      <c r="AG567" s="1">
        <f>(Table2[[#This Row],[Close Price]]/Table2[[#This Row],[Current Month Low]])-1</f>
        <v>6.0933026049305061E-2</v>
      </c>
      <c r="AH567" s="1">
        <f>(Table2[[#This Row],[Current Month High]]/Table2[[#This Row],[Close Price]])-1</f>
        <v>4.5321396833755578E-2</v>
      </c>
      <c r="AI567">
        <v>20.488431030510402</v>
      </c>
      <c r="AJ567">
        <v>26.154293306759602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0.02</v>
      </c>
      <c r="AM567" t="s">
        <v>3188</v>
      </c>
      <c r="AN567">
        <v>5.19</v>
      </c>
      <c r="AO567" t="s">
        <v>3188</v>
      </c>
      <c r="AP567">
        <v>-2.4820130121279999E-2</v>
      </c>
      <c r="AQ567">
        <f>(Table2[[#This Row],[Sharpe Ratio]]-AVERAGE(Table2[Sharpe Ratio]))/_xlfn.STDEV.P(Table2[Sharpe Ratio])</f>
        <v>-0.98631305178486606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7">
        <f>_xlfn.RANK.AVG(Table2[[#This Row],[1Y Return vs Nifty Z-Score]],Table2[1Y Return vs Nifty Z-Score])</f>
        <v>642</v>
      </c>
      <c r="AT567">
        <f>_xlfn.RANK.AVG(Table2[[#This Row],[6M Return vs Nifty Z-Score]],Table2[6M Return vs Nifty Z-Score])</f>
        <v>275</v>
      </c>
      <c r="AU567">
        <f>_xlfn.RANK.AVG(Table2[[#This Row],[Sharpe Ratio Z-Score]],Table2[Sharpe Ratio Z-Score])</f>
        <v>620</v>
      </c>
      <c r="AV567">
        <f>(Table2[[#This Row],[Rank 1Y]]+Table2[[#This Row],[Rank 6M]]+Table2[[#This Row],[Rank Sharpe]])/3</f>
        <v>512.33333333333337</v>
      </c>
    </row>
    <row r="568" spans="1:48" x14ac:dyDescent="0.3">
      <c r="A568" t="s">
        <v>189</v>
      </c>
      <c r="B568" t="s">
        <v>190</v>
      </c>
      <c r="C568" t="s">
        <v>3149</v>
      </c>
      <c r="D568" t="s">
        <v>72</v>
      </c>
      <c r="E568">
        <v>130915.0128557</v>
      </c>
      <c r="F568">
        <v>513</v>
      </c>
      <c r="G568">
        <v>-2.4787610073780399</v>
      </c>
      <c r="H568">
        <f>(Table2[[#This Row],[1Y Return vs Nifty]]-AVERAGE(Table2[1Y Return vs Nifty]))/_xlfn.STDEV.P(Table2[1Y Return vs Nifty])</f>
        <v>-0.3914871287895576</v>
      </c>
      <c r="I568">
        <v>-8.2617361054236298</v>
      </c>
      <c r="J568">
        <f>(Table2[[#This Row],[1M Return vs Nifty]]-AVERAGE(Table2[1M Return vs Nifty]))/_xlfn.STDEV.P(Table2[1M Return vs Nifty])</f>
        <v>-1.1670684176545507</v>
      </c>
      <c r="K568">
        <v>-23.0670206695705</v>
      </c>
      <c r="L568">
        <f>(Table2[[#This Row],[6M Return vs Nifty]]-AVERAGE(Table2[6M Return vs Nifty]))/_xlfn.STDEV.P(Table2[6M Return vs Nifty])</f>
        <v>-0.94185725310340107</v>
      </c>
      <c r="M568">
        <v>4.3583999608972999</v>
      </c>
      <c r="N568">
        <f>(Table2[[#This Row],[1W Return vs Nifty]]-AVERAGE(Table2[1W Return vs Nifty]))/_xlfn.STDEV.P(Table2[1W Return vs Nifty])</f>
        <v>9.6546375271696461E-2</v>
      </c>
      <c r="O568">
        <v>536.84</v>
      </c>
      <c r="P568">
        <v>568.39531486640897</v>
      </c>
      <c r="Q568">
        <v>587.552788020957</v>
      </c>
      <c r="R568">
        <v>51.864534199061502</v>
      </c>
      <c r="S568" s="1">
        <f>(Table2[[#This Row],[Close Price]]-Table2[[#This Row],[20D EMA]])/Table2[[#This Row],[20D EMA]]</f>
        <v>-4.4408017286342354E-2</v>
      </c>
      <c r="T568" s="1">
        <f>(Table2[[#This Row],[Close Price]]-Table2[[#This Row],[50D EMA]])/Table2[[#This Row],[50D EMA]]</f>
        <v>-9.7459133489565503E-2</v>
      </c>
      <c r="U568" s="1">
        <f>(Table2[[#This Row],[Close Price]]-Table2[[#This Row],[200D EMA]])/Table2[[#This Row],[200D EMA]]</f>
        <v>-0.12688696154786661</v>
      </c>
      <c r="V568">
        <v>2.5119814992369101</v>
      </c>
      <c r="W568">
        <v>513.5</v>
      </c>
      <c r="X568">
        <v>535.70000000000005</v>
      </c>
      <c r="Y568">
        <v>489.05</v>
      </c>
      <c r="Z568">
        <v>535.70000000000005</v>
      </c>
      <c r="AA568">
        <v>453.05</v>
      </c>
      <c r="AB568">
        <v>585.5</v>
      </c>
      <c r="AC568" s="1">
        <f>(Table2[[#This Row],[Close Price]]/Table2[[#This Row],[Day Low]])-1</f>
        <v>-9.7370983446931625E-4</v>
      </c>
      <c r="AD568" s="1">
        <f>(Table2[[#This Row],[Day High]]/Table2[[#This Row],[Close Price]])-1</f>
        <v>4.4249512670565316E-2</v>
      </c>
      <c r="AE568" s="1">
        <f>(Table2[[#This Row],[Close Price]]/Table2[[#This Row],[Current Week Low]])-1</f>
        <v>4.8972497699621753E-2</v>
      </c>
      <c r="AF568" s="1">
        <f>(Table2[[#This Row],[Current Week High]]/Table2[[#This Row],[Close Price]])-1</f>
        <v>4.4249512670565316E-2</v>
      </c>
      <c r="AG568" s="1">
        <f>(Table2[[#This Row],[Close Price]]/Table2[[#This Row],[Current Month Low]])-1</f>
        <v>0.13232535040282523</v>
      </c>
      <c r="AH568" s="1">
        <f>(Table2[[#This Row],[Current Month High]]/Table2[[#This Row],[Close Price]])-1</f>
        <v>0.14132553606237819</v>
      </c>
      <c r="AI568">
        <v>37.807017543859601</v>
      </c>
      <c r="AJ568">
        <v>22.947872977831</v>
      </c>
      <c r="AK568" t="str">
        <f>IF(AND(Table2[[#This Row],[20D EMA]]&gt;Table2[[#This Row],[50D EMA]],Table2[[#This Row],[50D EMA]]&gt;Table2[[#This Row],[200D EMA]]),"Uptrend","Downtrend/NoTrend")</f>
        <v>Downtrend/NoTrend</v>
      </c>
      <c r="AL568">
        <v>-0.1</v>
      </c>
      <c r="AM568" t="s">
        <v>3189</v>
      </c>
      <c r="AN568">
        <v>-5.16</v>
      </c>
      <c r="AO568" t="s">
        <v>3189</v>
      </c>
      <c r="AP568">
        <v>2.7082838302516999E-2</v>
      </c>
      <c r="AQ568">
        <f>(Table2[[#This Row],[Sharpe Ratio]]-AVERAGE(Table2[Sharpe Ratio]))/_xlfn.STDEV.P(Table2[Sharpe Ratio])</f>
        <v>-0.38425096956211791</v>
      </c>
      <c r="AR5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8">
        <f>_xlfn.RANK.AVG(Table2[[#This Row],[1Y Return vs Nifty Z-Score]],Table2[1Y Return vs Nifty Z-Score])</f>
        <v>443</v>
      </c>
      <c r="AT568">
        <f>_xlfn.RANK.AVG(Table2[[#This Row],[6M Return vs Nifty Z-Score]],Table2[6M Return vs Nifty Z-Score])</f>
        <v>655</v>
      </c>
      <c r="AU568">
        <f>_xlfn.RANK.AVG(Table2[[#This Row],[Sharpe Ratio Z-Score]],Table2[Sharpe Ratio Z-Score])</f>
        <v>441</v>
      </c>
      <c r="AV568">
        <f>(Table2[[#This Row],[Rank 1Y]]+Table2[[#This Row],[Rank 6M]]+Table2[[#This Row],[Rank Sharpe]])/3</f>
        <v>513</v>
      </c>
    </row>
    <row r="569" spans="1:48" x14ac:dyDescent="0.3">
      <c r="A569" t="s">
        <v>1181</v>
      </c>
      <c r="B569" t="s">
        <v>1182</v>
      </c>
      <c r="C569" t="s">
        <v>3150</v>
      </c>
      <c r="D569" t="s">
        <v>961</v>
      </c>
      <c r="E569">
        <v>10326.739164839901</v>
      </c>
      <c r="F569">
        <v>1096.2</v>
      </c>
      <c r="G569">
        <v>-14.361526628093699</v>
      </c>
      <c r="H569">
        <f>(Table2[[#This Row],[1Y Return vs Nifty]]-AVERAGE(Table2[1Y Return vs Nifty]))/_xlfn.STDEV.P(Table2[1Y Return vs Nifty])</f>
        <v>-0.62156967469723057</v>
      </c>
      <c r="I569">
        <v>0.88824665688043503</v>
      </c>
      <c r="J569">
        <f>(Table2[[#This Row],[1M Return vs Nifty]]-AVERAGE(Table2[1M Return vs Nifty]))/_xlfn.STDEV.P(Table2[1M Return vs Nifty])</f>
        <v>-0.26571315808392648</v>
      </c>
      <c r="K569">
        <v>-7.3716254213965602</v>
      </c>
      <c r="L569">
        <f>(Table2[[#This Row],[6M Return vs Nifty]]-AVERAGE(Table2[6M Return vs Nifty]))/_xlfn.STDEV.P(Table2[6M Return vs Nifty])</f>
        <v>-0.4288913077867173</v>
      </c>
      <c r="M569">
        <v>0.99052751702461195</v>
      </c>
      <c r="N569">
        <f>(Table2[[#This Row],[1W Return vs Nifty]]-AVERAGE(Table2[1W Return vs Nifty]))/_xlfn.STDEV.P(Table2[1W Return vs Nifty])</f>
        <v>-0.55433242472005195</v>
      </c>
      <c r="O569">
        <v>1094.51</v>
      </c>
      <c r="P569">
        <v>1121.52727848524</v>
      </c>
      <c r="Q569">
        <v>1079.53640956565</v>
      </c>
      <c r="R569">
        <v>53.876681322581099</v>
      </c>
      <c r="S569" s="1">
        <f>(Table2[[#This Row],[Close Price]]-Table2[[#This Row],[20D EMA]])/Table2[[#This Row],[20D EMA]]</f>
        <v>1.5440699491096972E-3</v>
      </c>
      <c r="T569" s="1">
        <f>(Table2[[#This Row],[Close Price]]-Table2[[#This Row],[50D EMA]])/Table2[[#This Row],[50D EMA]]</f>
        <v>-2.2582846597764033E-2</v>
      </c>
      <c r="U569" s="1">
        <f>(Table2[[#This Row],[Close Price]]-Table2[[#This Row],[200D EMA]])/Table2[[#This Row],[200D EMA]]</f>
        <v>1.5435876258267723E-2</v>
      </c>
      <c r="V569">
        <v>0.65531629720581597</v>
      </c>
      <c r="W569">
        <v>1071.5999999999999</v>
      </c>
      <c r="X569">
        <v>1105.9000000000001</v>
      </c>
      <c r="Y569">
        <v>1063</v>
      </c>
      <c r="Z569">
        <v>1109.4000000000001</v>
      </c>
      <c r="AA569">
        <v>1041</v>
      </c>
      <c r="AB569">
        <v>1191.05</v>
      </c>
      <c r="AC569" s="1">
        <f>(Table2[[#This Row],[Close Price]]/Table2[[#This Row],[Day Low]])-1</f>
        <v>2.2956326987682019E-2</v>
      </c>
      <c r="AD569" s="1">
        <f>(Table2[[#This Row],[Day High]]/Table2[[#This Row],[Close Price]])-1</f>
        <v>8.8487502280605312E-3</v>
      </c>
      <c r="AE569" s="1">
        <f>(Table2[[#This Row],[Close Price]]/Table2[[#This Row],[Current Week Low]])-1</f>
        <v>3.1232361241768647E-2</v>
      </c>
      <c r="AF569" s="1">
        <f>(Table2[[#This Row],[Current Week High]]/Table2[[#This Row],[Close Price]])-1</f>
        <v>1.2041598248494934E-2</v>
      </c>
      <c r="AG569" s="1">
        <f>(Table2[[#This Row],[Close Price]]/Table2[[#This Row],[Current Month Low]])-1</f>
        <v>5.3025936599423673E-2</v>
      </c>
      <c r="AH569" s="1">
        <f>(Table2[[#This Row],[Current Month High]]/Table2[[#This Row],[Close Price]])-1</f>
        <v>8.652618135376744E-2</v>
      </c>
      <c r="AI569">
        <v>18.586936690384899</v>
      </c>
      <c r="AJ569">
        <v>34.8007870142646</v>
      </c>
      <c r="AK569" t="str">
        <f>IF(AND(Table2[[#This Row],[20D EMA]]&gt;Table2[[#This Row],[50D EMA]],Table2[[#This Row],[50D EMA]]&gt;Table2[[#This Row],[200D EMA]]),"Uptrend","Downtrend/NoTrend")</f>
        <v>Downtrend/NoTrend</v>
      </c>
      <c r="AL569">
        <v>-0.02</v>
      </c>
      <c r="AM569" t="s">
        <v>3189</v>
      </c>
      <c r="AN569">
        <v>-2.44</v>
      </c>
      <c r="AO569" t="s">
        <v>3189</v>
      </c>
      <c r="AQ569">
        <f>(Table2[[#This Row],[Sharpe Ratio]]-AVERAGE(Table2[Sharpe Ratio]))/_xlfn.STDEV.P(Table2[Sharpe Ratio])</f>
        <v>-0.698405448893197</v>
      </c>
      <c r="AR5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9">
        <f>_xlfn.RANK.AVG(Table2[[#This Row],[1Y Return vs Nifty Z-Score]],Table2[1Y Return vs Nifty Z-Score])</f>
        <v>537</v>
      </c>
      <c r="AT569">
        <f>_xlfn.RANK.AVG(Table2[[#This Row],[6M Return vs Nifty Z-Score]],Table2[6M Return vs Nifty Z-Score])</f>
        <v>464</v>
      </c>
      <c r="AU569">
        <f>_xlfn.RANK.AVG(Table2[[#This Row],[Sharpe Ratio Z-Score]],Table2[Sharpe Ratio Z-Score])</f>
        <v>538</v>
      </c>
      <c r="AV569">
        <f>(Table2[[#This Row],[Rank 1Y]]+Table2[[#This Row],[Rank 6M]]+Table2[[#This Row],[Rank Sharpe]])/3</f>
        <v>513</v>
      </c>
    </row>
    <row r="570" spans="1:48" x14ac:dyDescent="0.3">
      <c r="A570" t="s">
        <v>1275</v>
      </c>
      <c r="B570" t="s">
        <v>1276</v>
      </c>
      <c r="C570" t="s">
        <v>3149</v>
      </c>
      <c r="D570" t="s">
        <v>72</v>
      </c>
      <c r="E570">
        <v>9175.3233963500006</v>
      </c>
      <c r="F570">
        <v>779.75</v>
      </c>
      <c r="G570">
        <v>-20.375873844940099</v>
      </c>
      <c r="H570">
        <f>(Table2[[#This Row],[1Y Return vs Nifty]]-AVERAGE(Table2[1Y Return vs Nifty]))/_xlfn.STDEV.P(Table2[1Y Return vs Nifty])</f>
        <v>-0.73802373630156981</v>
      </c>
      <c r="I570">
        <v>0.92560846434440103</v>
      </c>
      <c r="J570">
        <f>(Table2[[#This Row],[1M Return vs Nifty]]-AVERAGE(Table2[1M Return vs Nifty]))/_xlfn.STDEV.P(Table2[1M Return vs Nifty])</f>
        <v>-0.26203268539457347</v>
      </c>
      <c r="K570">
        <v>-8.8501867592065793</v>
      </c>
      <c r="L570">
        <f>(Table2[[#This Row],[6M Return vs Nifty]]-AVERAGE(Table2[6M Return vs Nifty]))/_xlfn.STDEV.P(Table2[6M Return vs Nifty])</f>
        <v>-0.47721450082300981</v>
      </c>
      <c r="M570">
        <v>2.2583288847404401</v>
      </c>
      <c r="N570">
        <f>(Table2[[#This Row],[1W Return vs Nifty]]-AVERAGE(Table2[1W Return vs Nifty]))/_xlfn.STDEV.P(Table2[1W Return vs Nifty])</f>
        <v>-0.30931571265660385</v>
      </c>
      <c r="O570">
        <v>766.18</v>
      </c>
      <c r="P570">
        <v>779.52544356742396</v>
      </c>
      <c r="Q570">
        <v>800.83604570668899</v>
      </c>
      <c r="R570">
        <v>60.7287076935499</v>
      </c>
      <c r="S570" s="1">
        <f>(Table2[[#This Row],[Close Price]]-Table2[[#This Row],[20D EMA]])/Table2[[#This Row],[20D EMA]]</f>
        <v>1.7711242788900846E-2</v>
      </c>
      <c r="T570" s="1">
        <f>(Table2[[#This Row],[Close Price]]-Table2[[#This Row],[50D EMA]])/Table2[[#This Row],[50D EMA]]</f>
        <v>2.8806812456098397E-4</v>
      </c>
      <c r="U570" s="1">
        <f>(Table2[[#This Row],[Close Price]]-Table2[[#This Row],[200D EMA]])/Table2[[#This Row],[200D EMA]]</f>
        <v>-2.6330040736467903E-2</v>
      </c>
      <c r="V570">
        <v>0.83892363886594501</v>
      </c>
      <c r="W570">
        <v>772.6</v>
      </c>
      <c r="X570">
        <v>785</v>
      </c>
      <c r="Y570">
        <v>746</v>
      </c>
      <c r="Z570">
        <v>788.9</v>
      </c>
      <c r="AA570">
        <v>685.45</v>
      </c>
      <c r="AB570">
        <v>844.05</v>
      </c>
      <c r="AC570" s="1">
        <f>(Table2[[#This Row],[Close Price]]/Table2[[#This Row],[Day Low]])-1</f>
        <v>9.254465441366877E-3</v>
      </c>
      <c r="AD570" s="1">
        <f>(Table2[[#This Row],[Day High]]/Table2[[#This Row],[Close Price]])-1</f>
        <v>6.7329272202629742E-3</v>
      </c>
      <c r="AE570" s="1">
        <f>(Table2[[#This Row],[Close Price]]/Table2[[#This Row],[Current Week Low]])-1</f>
        <v>4.524128686327078E-2</v>
      </c>
      <c r="AF570" s="1">
        <f>(Table2[[#This Row],[Current Week High]]/Table2[[#This Row],[Close Price]])-1</f>
        <v>1.1734530298172396E-2</v>
      </c>
      <c r="AG570" s="1">
        <f>(Table2[[#This Row],[Close Price]]/Table2[[#This Row],[Current Month Low]])-1</f>
        <v>0.13757385659056087</v>
      </c>
      <c r="AH570" s="1">
        <f>(Table2[[#This Row],[Current Month High]]/Table2[[#This Row],[Close Price]])-1</f>
        <v>8.2462327669124758E-2</v>
      </c>
      <c r="AI570">
        <v>28.2334081436357</v>
      </c>
      <c r="AJ570">
        <v>13.757385659056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0.03</v>
      </c>
      <c r="AM570" t="s">
        <v>3188</v>
      </c>
      <c r="AN570">
        <v>5.41</v>
      </c>
      <c r="AO570" t="s">
        <v>3188</v>
      </c>
      <c r="AP570">
        <v>1.3669516506193E-2</v>
      </c>
      <c r="AQ570">
        <f>(Table2[[#This Row],[Sharpe Ratio]]-AVERAGE(Table2[Sharpe Ratio]))/_xlfn.STDEV.P(Table2[Sharpe Ratio])</f>
        <v>-0.53984231039409991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575</v>
      </c>
      <c r="AT570">
        <f>_xlfn.RANK.AVG(Table2[[#This Row],[6M Return vs Nifty Z-Score]],Table2[6M Return vs Nifty Z-Score])</f>
        <v>483</v>
      </c>
      <c r="AU570">
        <f>_xlfn.RANK.AVG(Table2[[#This Row],[Sharpe Ratio Z-Score]],Table2[Sharpe Ratio Z-Score])</f>
        <v>481</v>
      </c>
      <c r="AV570">
        <f>(Table2[[#This Row],[Rank 1Y]]+Table2[[#This Row],[Rank 6M]]+Table2[[#This Row],[Rank Sharpe]])/3</f>
        <v>513</v>
      </c>
    </row>
    <row r="571" spans="1:48" x14ac:dyDescent="0.3">
      <c r="A571" t="s">
        <v>1080</v>
      </c>
      <c r="B571" t="s">
        <v>1081</v>
      </c>
      <c r="C571" t="s">
        <v>3160</v>
      </c>
      <c r="D571" t="s">
        <v>1082</v>
      </c>
      <c r="E571">
        <v>12157.1281419119</v>
      </c>
      <c r="F571">
        <v>78.84</v>
      </c>
      <c r="G571">
        <v>-26.013777445437299</v>
      </c>
      <c r="H571">
        <f>(Table2[[#This Row],[1Y Return vs Nifty]]-AVERAGE(Table2[1Y Return vs Nifty]))/_xlfn.STDEV.P(Table2[1Y Return vs Nifty])</f>
        <v>-0.84718882929330608</v>
      </c>
      <c r="I571">
        <v>3.6846276655521599</v>
      </c>
      <c r="J571">
        <f>(Table2[[#This Row],[1M Return vs Nifty]]-AVERAGE(Table2[1M Return vs Nifty]))/_xlfn.STDEV.P(Table2[1M Return vs Nifty])</f>
        <v>9.7554187874652892E-3</v>
      </c>
      <c r="K571">
        <v>-4.9456387539116502</v>
      </c>
      <c r="L571">
        <f>(Table2[[#This Row],[6M Return vs Nifty]]-AVERAGE(Table2[6M Return vs Nifty]))/_xlfn.STDEV.P(Table2[6M Return vs Nifty])</f>
        <v>-0.3496038145739005</v>
      </c>
      <c r="M571">
        <v>-3.8893963232385</v>
      </c>
      <c r="N571">
        <f>(Table2[[#This Row],[1W Return vs Nifty]]-AVERAGE(Table2[1W Return vs Nifty]))/_xlfn.STDEV.P(Table2[1W Return vs Nifty])</f>
        <v>-1.4974319708386243</v>
      </c>
      <c r="O571">
        <v>81.209999999999994</v>
      </c>
      <c r="P571">
        <v>82.770389635079397</v>
      </c>
      <c r="Q571">
        <v>85.295863624474293</v>
      </c>
      <c r="R571">
        <v>39.111217028966102</v>
      </c>
      <c r="S571" s="1">
        <f>(Table2[[#This Row],[Close Price]]-Table2[[#This Row],[20D EMA]])/Table2[[#This Row],[20D EMA]]</f>
        <v>-2.9183598079054188E-2</v>
      </c>
      <c r="T571" s="1">
        <f>(Table2[[#This Row],[Close Price]]-Table2[[#This Row],[50D EMA]])/Table2[[#This Row],[50D EMA]]</f>
        <v>-4.7485455274619517E-2</v>
      </c>
      <c r="U571" s="1">
        <f>(Table2[[#This Row],[Close Price]]-Table2[[#This Row],[200D EMA]])/Table2[[#This Row],[200D EMA]]</f>
        <v>-7.5687886260194709E-2</v>
      </c>
      <c r="V571">
        <v>1.32311322652282</v>
      </c>
      <c r="W571">
        <v>78.5</v>
      </c>
      <c r="X571">
        <v>80.5</v>
      </c>
      <c r="Y571">
        <v>77.31</v>
      </c>
      <c r="Z571">
        <v>82</v>
      </c>
      <c r="AA571">
        <v>77.11</v>
      </c>
      <c r="AB571">
        <v>87.5</v>
      </c>
      <c r="AC571" s="1">
        <f>(Table2[[#This Row],[Close Price]]/Table2[[#This Row],[Day Low]])-1</f>
        <v>4.331210191082846E-3</v>
      </c>
      <c r="AD571" s="1">
        <f>(Table2[[#This Row],[Day High]]/Table2[[#This Row],[Close Price]])-1</f>
        <v>2.1055301877219712E-2</v>
      </c>
      <c r="AE571" s="1">
        <f>(Table2[[#This Row],[Close Price]]/Table2[[#This Row],[Current Week Low]])-1</f>
        <v>1.9790454016298087E-2</v>
      </c>
      <c r="AF571" s="1">
        <f>(Table2[[#This Row],[Current Week High]]/Table2[[#This Row],[Close Price]])-1</f>
        <v>4.0081177067478491E-2</v>
      </c>
      <c r="AG571" s="1">
        <f>(Table2[[#This Row],[Close Price]]/Table2[[#This Row],[Current Month Low]])-1</f>
        <v>2.2435481779276456E-2</v>
      </c>
      <c r="AH571" s="1">
        <f>(Table2[[#This Row],[Current Month High]]/Table2[[#This Row],[Close Price]])-1</f>
        <v>0.10984271943176038</v>
      </c>
      <c r="AI571">
        <v>72.120750887874095</v>
      </c>
      <c r="AJ571">
        <v>9.4240111034004297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-0.08</v>
      </c>
      <c r="AM571" t="s">
        <v>3189</v>
      </c>
      <c r="AN571">
        <v>-2.2999999999999998</v>
      </c>
      <c r="AO571" t="s">
        <v>3189</v>
      </c>
      <c r="AP571">
        <v>1.1872905644004001E-2</v>
      </c>
      <c r="AQ571">
        <f>(Table2[[#This Row],[Sharpe Ratio]]-AVERAGE(Table2[Sharpe Ratio]))/_xlfn.STDEV.P(Table2[Sharpe Ratio])</f>
        <v>-0.56068256885102441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617</v>
      </c>
      <c r="AT571">
        <f>_xlfn.RANK.AVG(Table2[[#This Row],[6M Return vs Nifty Z-Score]],Table2[6M Return vs Nifty Z-Score])</f>
        <v>433</v>
      </c>
      <c r="AU571">
        <f>_xlfn.RANK.AVG(Table2[[#This Row],[Sharpe Ratio Z-Score]],Table2[Sharpe Ratio Z-Score])</f>
        <v>490</v>
      </c>
      <c r="AV571">
        <f>(Table2[[#This Row],[Rank 1Y]]+Table2[[#This Row],[Rank 6M]]+Table2[[#This Row],[Rank Sharpe]])/3</f>
        <v>513.33333333333337</v>
      </c>
    </row>
    <row r="572" spans="1:48" x14ac:dyDescent="0.3">
      <c r="A572" t="s">
        <v>381</v>
      </c>
      <c r="B572" t="s">
        <v>382</v>
      </c>
      <c r="C572" t="s">
        <v>3142</v>
      </c>
      <c r="D572" t="s">
        <v>24</v>
      </c>
      <c r="E572">
        <v>62574.372585739999</v>
      </c>
      <c r="F572">
        <v>20.36</v>
      </c>
      <c r="G572">
        <v>-17.506265643741699</v>
      </c>
      <c r="H572">
        <f>(Table2[[#This Row],[1Y Return vs Nifty]]-AVERAGE(Table2[1Y Return vs Nifty]))/_xlfn.STDEV.P(Table2[1Y Return vs Nifty])</f>
        <v>-0.68246034459936933</v>
      </c>
      <c r="I572">
        <v>0.78632742172060899</v>
      </c>
      <c r="J572">
        <f>(Table2[[#This Row],[1M Return vs Nifty]]-AVERAGE(Table2[1M Return vs Nifty]))/_xlfn.STDEV.P(Table2[1M Return vs Nifty])</f>
        <v>-0.27575311564987837</v>
      </c>
      <c r="K572">
        <v>-16.787894184856</v>
      </c>
      <c r="L572">
        <f>(Table2[[#This Row],[6M Return vs Nifty]]-AVERAGE(Table2[6M Return vs Nifty]))/_xlfn.STDEV.P(Table2[6M Return vs Nifty])</f>
        <v>-0.73663922564599515</v>
      </c>
      <c r="M572">
        <v>4.4466959278684097</v>
      </c>
      <c r="N572">
        <f>(Table2[[#This Row],[1W Return vs Nifty]]-AVERAGE(Table2[1W Return vs Nifty]))/_xlfn.STDEV.P(Table2[1W Return vs Nifty])</f>
        <v>0.11361055272616763</v>
      </c>
      <c r="O572">
        <v>20</v>
      </c>
      <c r="P572">
        <v>20.910347529610601</v>
      </c>
      <c r="Q572">
        <v>22.236481014428598</v>
      </c>
      <c r="R572">
        <v>51.798612040031301</v>
      </c>
      <c r="S572" s="1">
        <f>(Table2[[#This Row],[Close Price]]-Table2[[#This Row],[20D EMA]])/Table2[[#This Row],[20D EMA]]</f>
        <v>1.7999999999999971E-2</v>
      </c>
      <c r="T572" s="1">
        <f>(Table2[[#This Row],[Close Price]]-Table2[[#This Row],[50D EMA]])/Table2[[#This Row],[50D EMA]]</f>
        <v>-2.6319387032246511E-2</v>
      </c>
      <c r="U572" s="1">
        <f>(Table2[[#This Row],[Close Price]]-Table2[[#This Row],[200D EMA]])/Table2[[#This Row],[200D EMA]]</f>
        <v>-8.4387498777841935E-2</v>
      </c>
      <c r="V572">
        <v>1.04219038523314</v>
      </c>
      <c r="W572">
        <v>19.91</v>
      </c>
      <c r="X572">
        <v>20.52</v>
      </c>
      <c r="Y572">
        <v>19.059999999999999</v>
      </c>
      <c r="Z572">
        <v>20.65</v>
      </c>
      <c r="AA572">
        <v>19.02</v>
      </c>
      <c r="AB572">
        <v>21.14</v>
      </c>
      <c r="AC572" s="1">
        <f>(Table2[[#This Row],[Close Price]]/Table2[[#This Row],[Day Low]])-1</f>
        <v>2.2601707684580585E-2</v>
      </c>
      <c r="AD572" s="1">
        <f>(Table2[[#This Row],[Day High]]/Table2[[#This Row],[Close Price]])-1</f>
        <v>7.8585461689586467E-3</v>
      </c>
      <c r="AE572" s="1">
        <f>(Table2[[#This Row],[Close Price]]/Table2[[#This Row],[Current Week Low]])-1</f>
        <v>6.8205666316893954E-2</v>
      </c>
      <c r="AF572" s="1">
        <f>(Table2[[#This Row],[Current Week High]]/Table2[[#This Row],[Close Price]])-1</f>
        <v>1.4243614931237714E-2</v>
      </c>
      <c r="AG572" s="1">
        <f>(Table2[[#This Row],[Close Price]]/Table2[[#This Row],[Current Month Low]])-1</f>
        <v>7.0452155625657209E-2</v>
      </c>
      <c r="AH572" s="1">
        <f>(Table2[[#This Row],[Current Month High]]/Table2[[#This Row],[Close Price]])-1</f>
        <v>3.8310412573673958E-2</v>
      </c>
      <c r="AI572">
        <v>61.345776031434198</v>
      </c>
      <c r="AJ572">
        <v>7.04521556256572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-0.14000000000000001</v>
      </c>
      <c r="AM572" t="s">
        <v>3189</v>
      </c>
      <c r="AN572">
        <v>0.35</v>
      </c>
      <c r="AO572" t="s">
        <v>3188</v>
      </c>
      <c r="AP572">
        <v>4.4674515766557003E-2</v>
      </c>
      <c r="AQ572">
        <f>(Table2[[#This Row],[Sharpe Ratio]]-AVERAGE(Table2[Sharpe Ratio]))/_xlfn.STDEV.P(Table2[Sharpe Ratio])</f>
        <v>-0.18019169731951307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552</v>
      </c>
      <c r="AT572">
        <f>_xlfn.RANK.AVG(Table2[[#This Row],[6M Return vs Nifty Z-Score]],Table2[6M Return vs Nifty Z-Score])</f>
        <v>590</v>
      </c>
      <c r="AU572">
        <f>_xlfn.RANK.AVG(Table2[[#This Row],[Sharpe Ratio Z-Score]],Table2[Sharpe Ratio Z-Score])</f>
        <v>399</v>
      </c>
      <c r="AV572">
        <f>(Table2[[#This Row],[Rank 1Y]]+Table2[[#This Row],[Rank 6M]]+Table2[[#This Row],[Rank Sharpe]])/3</f>
        <v>513.66666666666663</v>
      </c>
    </row>
    <row r="573" spans="1:48" x14ac:dyDescent="0.3">
      <c r="A573" t="s">
        <v>1545</v>
      </c>
      <c r="B573" t="s">
        <v>1546</v>
      </c>
      <c r="C573" t="s">
        <v>573</v>
      </c>
      <c r="D573" t="s">
        <v>573</v>
      </c>
      <c r="E573">
        <v>6429.8341480999998</v>
      </c>
      <c r="F573">
        <v>324.64999999999998</v>
      </c>
      <c r="G573">
        <v>-14.8285219265343</v>
      </c>
      <c r="H573">
        <f>(Table2[[#This Row],[1Y Return vs Nifty]]-AVERAGE(Table2[1Y Return vs Nifty]))/_xlfn.STDEV.P(Table2[1Y Return vs Nifty])</f>
        <v>-0.63061196927929386</v>
      </c>
      <c r="I573">
        <v>-8.5365244646807099</v>
      </c>
      <c r="J573">
        <f>(Table2[[#This Row],[1M Return vs Nifty]]-AVERAGE(Table2[1M Return vs Nifty]))/_xlfn.STDEV.P(Table2[1M Return vs Nifty])</f>
        <v>-1.1941375323533836</v>
      </c>
      <c r="K573">
        <v>-14.3656386374589</v>
      </c>
      <c r="L573">
        <f>(Table2[[#This Row],[6M Return vs Nifty]]-AVERAGE(Table2[6M Return vs Nifty]))/_xlfn.STDEV.P(Table2[6M Return vs Nifty])</f>
        <v>-0.65747367504836396</v>
      </c>
      <c r="M573">
        <v>3.20105334523458</v>
      </c>
      <c r="N573">
        <f>(Table2[[#This Row],[1W Return vs Nifty]]-AVERAGE(Table2[1W Return vs Nifty]))/_xlfn.STDEV.P(Table2[1W Return vs Nifty])</f>
        <v>-0.12712372771796956</v>
      </c>
      <c r="O573">
        <v>341.05</v>
      </c>
      <c r="P573">
        <v>359.94954231683602</v>
      </c>
      <c r="Q573">
        <v>355.19909462987198</v>
      </c>
      <c r="R573">
        <v>39.565487030490701</v>
      </c>
      <c r="S573" s="1">
        <f>(Table2[[#This Row],[Close Price]]-Table2[[#This Row],[20D EMA]])/Table2[[#This Row],[20D EMA]]</f>
        <v>-4.8086790793138934E-2</v>
      </c>
      <c r="T573" s="1">
        <f>(Table2[[#This Row],[Close Price]]-Table2[[#This Row],[50D EMA]])/Table2[[#This Row],[50D EMA]]</f>
        <v>-9.8068029451096106E-2</v>
      </c>
      <c r="U573" s="1">
        <f>(Table2[[#This Row],[Close Price]]-Table2[[#This Row],[200D EMA]])/Table2[[#This Row],[200D EMA]]</f>
        <v>-8.600555320025538E-2</v>
      </c>
      <c r="V573">
        <v>0.93041135111973505</v>
      </c>
      <c r="W573">
        <v>318.2</v>
      </c>
      <c r="X573">
        <v>329.95</v>
      </c>
      <c r="Y573">
        <v>312.8</v>
      </c>
      <c r="Z573">
        <v>334.85</v>
      </c>
      <c r="AA573">
        <v>303.05</v>
      </c>
      <c r="AB573">
        <v>399.5</v>
      </c>
      <c r="AC573" s="1">
        <f>(Table2[[#This Row],[Close Price]]/Table2[[#This Row],[Day Low]])-1</f>
        <v>2.0270270270270174E-2</v>
      </c>
      <c r="AD573" s="1">
        <f>(Table2[[#This Row],[Day High]]/Table2[[#This Row],[Close Price]])-1</f>
        <v>1.6325273371323057E-2</v>
      </c>
      <c r="AE573" s="1">
        <f>(Table2[[#This Row],[Close Price]]/Table2[[#This Row],[Current Week Low]])-1</f>
        <v>3.7883631713554911E-2</v>
      </c>
      <c r="AF573" s="1">
        <f>(Table2[[#This Row],[Current Week High]]/Table2[[#This Row],[Close Price]])-1</f>
        <v>3.1418450639149942E-2</v>
      </c>
      <c r="AG573" s="1">
        <f>(Table2[[#This Row],[Close Price]]/Table2[[#This Row],[Current Month Low]])-1</f>
        <v>7.1275367101138354E-2</v>
      </c>
      <c r="AH573" s="1">
        <f>(Table2[[#This Row],[Current Month High]]/Table2[[#This Row],[Close Price]])-1</f>
        <v>0.2305559833667028</v>
      </c>
      <c r="AI573">
        <v>38.811027260126203</v>
      </c>
      <c r="AJ573">
        <v>27.0894499902133</v>
      </c>
      <c r="AK573" t="str">
        <f>IF(AND(Table2[[#This Row],[20D EMA]]&gt;Table2[[#This Row],[50D EMA]],Table2[[#This Row],[50D EMA]]&gt;Table2[[#This Row],[200D EMA]]),"Uptrend","Downtrend/NoTrend")</f>
        <v>Downtrend/NoTrend</v>
      </c>
      <c r="AL573">
        <v>-0.15</v>
      </c>
      <c r="AM573" t="s">
        <v>3189</v>
      </c>
      <c r="AN573">
        <v>-8.33</v>
      </c>
      <c r="AO573" t="s">
        <v>3189</v>
      </c>
      <c r="AP573">
        <v>2.6564716123792999E-2</v>
      </c>
      <c r="AQ573">
        <f>(Table2[[#This Row],[Sharpe Ratio]]-AVERAGE(Table2[Sharpe Ratio]))/_xlfn.STDEV.P(Table2[Sharpe Ratio])</f>
        <v>-0.39026106353634499</v>
      </c>
      <c r="AR5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3">
        <f>_xlfn.RANK.AVG(Table2[[#This Row],[1Y Return vs Nifty Z-Score]],Table2[1Y Return vs Nifty Z-Score])</f>
        <v>540</v>
      </c>
      <c r="AT573">
        <f>_xlfn.RANK.AVG(Table2[[#This Row],[6M Return vs Nifty Z-Score]],Table2[6M Return vs Nifty Z-Score])</f>
        <v>559</v>
      </c>
      <c r="AU573">
        <f>_xlfn.RANK.AVG(Table2[[#This Row],[Sharpe Ratio Z-Score]],Table2[Sharpe Ratio Z-Score])</f>
        <v>444</v>
      </c>
      <c r="AV573">
        <f>(Table2[[#This Row],[Rank 1Y]]+Table2[[#This Row],[Rank 6M]]+Table2[[#This Row],[Rank Sharpe]])/3</f>
        <v>514.33333333333337</v>
      </c>
    </row>
    <row r="574" spans="1:48" x14ac:dyDescent="0.3">
      <c r="A574" t="s">
        <v>856</v>
      </c>
      <c r="B574" t="s">
        <v>857</v>
      </c>
      <c r="C574" t="s">
        <v>3153</v>
      </c>
      <c r="D574" t="s">
        <v>447</v>
      </c>
      <c r="E574">
        <v>17809.119503369999</v>
      </c>
      <c r="F574">
        <v>7505.55</v>
      </c>
      <c r="G574">
        <v>-12.825136418254599</v>
      </c>
      <c r="H574">
        <f>(Table2[[#This Row],[1Y Return vs Nifty]]-AVERAGE(Table2[1Y Return vs Nifty]))/_xlfn.STDEV.P(Table2[1Y Return vs Nifty])</f>
        <v>-0.59182099646266695</v>
      </c>
      <c r="I574">
        <v>-1.4456588362023599</v>
      </c>
      <c r="J574">
        <f>(Table2[[#This Row],[1M Return vs Nifty]]-AVERAGE(Table2[1M Return vs Nifty]))/_xlfn.STDEV.P(Table2[1M Return vs Nifty])</f>
        <v>-0.49562375422162008</v>
      </c>
      <c r="K574">
        <v>-4.2410423092660796</v>
      </c>
      <c r="L574">
        <f>(Table2[[#This Row],[6M Return vs Nifty]]-AVERAGE(Table2[6M Return vs Nifty]))/_xlfn.STDEV.P(Table2[6M Return vs Nifty])</f>
        <v>-0.32657578784507763</v>
      </c>
      <c r="M574">
        <v>1.1037950981218301</v>
      </c>
      <c r="N574">
        <f>(Table2[[#This Row],[1W Return vs Nifty]]-AVERAGE(Table2[1W Return vs Nifty]))/_xlfn.STDEV.P(Table2[1W Return vs Nifty])</f>
        <v>-0.53244220515527785</v>
      </c>
      <c r="O574">
        <v>7643.87</v>
      </c>
      <c r="P574">
        <v>7870.9313633058</v>
      </c>
      <c r="Q574">
        <v>7619.3404005421098</v>
      </c>
      <c r="R574">
        <v>43.713463475759603</v>
      </c>
      <c r="S574" s="1">
        <f>(Table2[[#This Row],[Close Price]]-Table2[[#This Row],[20D EMA]])/Table2[[#This Row],[20D EMA]]</f>
        <v>-1.8095545842616332E-2</v>
      </c>
      <c r="T574" s="1">
        <f>(Table2[[#This Row],[Close Price]]-Table2[[#This Row],[50D EMA]])/Table2[[#This Row],[50D EMA]]</f>
        <v>-4.6421617269997287E-2</v>
      </c>
      <c r="U574" s="1">
        <f>(Table2[[#This Row],[Close Price]]-Table2[[#This Row],[200D EMA]])/Table2[[#This Row],[200D EMA]]</f>
        <v>-1.4934416177811605E-2</v>
      </c>
      <c r="V574">
        <v>0.24285259778203899</v>
      </c>
      <c r="W574">
        <v>7460</v>
      </c>
      <c r="X574">
        <v>7589.9</v>
      </c>
      <c r="Y574">
        <v>7425.05</v>
      </c>
      <c r="Z574">
        <v>7689</v>
      </c>
      <c r="AA574">
        <v>7110</v>
      </c>
      <c r="AB574">
        <v>8304</v>
      </c>
      <c r="AC574" s="1">
        <f>(Table2[[#This Row],[Close Price]]/Table2[[#This Row],[Day Low]])-1</f>
        <v>6.1058981233244047E-3</v>
      </c>
      <c r="AD574" s="1">
        <f>(Table2[[#This Row],[Day High]]/Table2[[#This Row],[Close Price]])-1</f>
        <v>1.1238350287453791E-2</v>
      </c>
      <c r="AE574" s="1">
        <f>(Table2[[#This Row],[Close Price]]/Table2[[#This Row],[Current Week Low]])-1</f>
        <v>1.0841677833819396E-2</v>
      </c>
      <c r="AF574" s="1">
        <f>(Table2[[#This Row],[Current Week High]]/Table2[[#This Row],[Close Price]])-1</f>
        <v>2.4441912984391578E-2</v>
      </c>
      <c r="AG574" s="1">
        <f>(Table2[[#This Row],[Close Price]]/Table2[[#This Row],[Current Month Low]])-1</f>
        <v>5.5632911392405004E-2</v>
      </c>
      <c r="AH574" s="1">
        <f>(Table2[[#This Row],[Current Month High]]/Table2[[#This Row],[Close Price]])-1</f>
        <v>0.10638127785438778</v>
      </c>
      <c r="AI574">
        <v>26.422447388932198</v>
      </c>
      <c r="AJ574">
        <v>36.797834724601699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-0.03</v>
      </c>
      <c r="AM574" t="s">
        <v>3189</v>
      </c>
      <c r="AN574">
        <v>-5.32</v>
      </c>
      <c r="AO574" t="s">
        <v>3189</v>
      </c>
      <c r="AP574">
        <v>-1.6911490382428E-2</v>
      </c>
      <c r="AQ574">
        <f>(Table2[[#This Row],[Sharpe Ratio]]-AVERAGE(Table2[Sharpe Ratio]))/_xlfn.STDEV.P(Table2[Sharpe Ratio])</f>
        <v>-0.89457471285510826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520</v>
      </c>
      <c r="AT574">
        <f>_xlfn.RANK.AVG(Table2[[#This Row],[6M Return vs Nifty Z-Score]],Table2[6M Return vs Nifty Z-Score])</f>
        <v>422</v>
      </c>
      <c r="AU574">
        <f>_xlfn.RANK.AVG(Table2[[#This Row],[Sharpe Ratio Z-Score]],Table2[Sharpe Ratio Z-Score])</f>
        <v>603</v>
      </c>
      <c r="AV574">
        <f>(Table2[[#This Row],[Rank 1Y]]+Table2[[#This Row],[Rank 6M]]+Table2[[#This Row],[Rank Sharpe]])/3</f>
        <v>515</v>
      </c>
    </row>
    <row r="575" spans="1:48" x14ac:dyDescent="0.3">
      <c r="A575" t="s">
        <v>797</v>
      </c>
      <c r="B575" t="s">
        <v>798</v>
      </c>
      <c r="C575" t="s">
        <v>3154</v>
      </c>
      <c r="D575" t="s">
        <v>505</v>
      </c>
      <c r="E575">
        <v>19931.139363694001</v>
      </c>
      <c r="F575">
        <v>165.23</v>
      </c>
      <c r="G575">
        <v>-26.888474686952598</v>
      </c>
      <c r="H575">
        <f>(Table2[[#This Row],[1Y Return vs Nifty]]-AVERAGE(Table2[1Y Return vs Nifty]))/_xlfn.STDEV.P(Table2[1Y Return vs Nifty])</f>
        <v>-0.86412533840658912</v>
      </c>
      <c r="I575">
        <v>1.54765046753252</v>
      </c>
      <c r="J575">
        <f>(Table2[[#This Row],[1M Return vs Nifty]]-AVERAGE(Table2[1M Return vs Nifty]))/_xlfn.STDEV.P(Table2[1M Return vs Nifty])</f>
        <v>-0.20075597637635093</v>
      </c>
      <c r="K575">
        <v>3.0328500725405401</v>
      </c>
      <c r="L575">
        <f>(Table2[[#This Row],[6M Return vs Nifty]]-AVERAGE(Table2[6M Return vs Nifty]))/_xlfn.STDEV.P(Table2[6M Return vs Nifty])</f>
        <v>-8.8846248526890256E-2</v>
      </c>
      <c r="M575">
        <v>1.9584426901296901</v>
      </c>
      <c r="N575">
        <f>(Table2[[#This Row],[1W Return vs Nifty]]-AVERAGE(Table2[1W Return vs Nifty]))/_xlfn.STDEV.P(Table2[1W Return vs Nifty])</f>
        <v>-0.36727205445258054</v>
      </c>
      <c r="O575">
        <v>167.84</v>
      </c>
      <c r="P575">
        <v>172.62656008467101</v>
      </c>
      <c r="Q575">
        <v>174.19072744136199</v>
      </c>
      <c r="R575">
        <v>43.768958270742303</v>
      </c>
      <c r="S575" s="1">
        <f>(Table2[[#This Row],[Close Price]]-Table2[[#This Row],[20D EMA]])/Table2[[#This Row],[20D EMA]]</f>
        <v>-1.5550524308865667E-2</v>
      </c>
      <c r="T575" s="1">
        <f>(Table2[[#This Row],[Close Price]]-Table2[[#This Row],[50D EMA]])/Table2[[#This Row],[50D EMA]]</f>
        <v>-4.2847173001901384E-2</v>
      </c>
      <c r="U575" s="1">
        <f>(Table2[[#This Row],[Close Price]]-Table2[[#This Row],[200D EMA]])/Table2[[#This Row],[200D EMA]]</f>
        <v>-5.1442046158159914E-2</v>
      </c>
      <c r="V575">
        <v>0.42464070944625898</v>
      </c>
      <c r="W575">
        <v>164.75</v>
      </c>
      <c r="X575">
        <v>166.9</v>
      </c>
      <c r="Y575">
        <v>164.71</v>
      </c>
      <c r="Z575">
        <v>171.49</v>
      </c>
      <c r="AA575">
        <v>158.5</v>
      </c>
      <c r="AB575">
        <v>180.7</v>
      </c>
      <c r="AC575" s="1">
        <f>(Table2[[#This Row],[Close Price]]/Table2[[#This Row],[Day Low]])-1</f>
        <v>2.913505311077369E-3</v>
      </c>
      <c r="AD575" s="1">
        <f>(Table2[[#This Row],[Day High]]/Table2[[#This Row],[Close Price]])-1</f>
        <v>1.0107123403740426E-2</v>
      </c>
      <c r="AE575" s="1">
        <f>(Table2[[#This Row],[Close Price]]/Table2[[#This Row],[Current Week Low]])-1</f>
        <v>3.1570639305444903E-3</v>
      </c>
      <c r="AF575" s="1">
        <f>(Table2[[#This Row],[Current Week High]]/Table2[[#This Row],[Close Price]])-1</f>
        <v>3.7886582339768937E-2</v>
      </c>
      <c r="AG575" s="1">
        <f>(Table2[[#This Row],[Close Price]]/Table2[[#This Row],[Current Month Low]])-1</f>
        <v>4.2460567823343842E-2</v>
      </c>
      <c r="AH575" s="1">
        <f>(Table2[[#This Row],[Current Month High]]/Table2[[#This Row],[Close Price]])-1</f>
        <v>9.3627065302910983E-2</v>
      </c>
      <c r="AI575">
        <v>34.806027961024</v>
      </c>
      <c r="AJ575">
        <v>16.154657293497301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-0.02</v>
      </c>
      <c r="AM575" t="s">
        <v>3189</v>
      </c>
      <c r="AN575">
        <v>-5.37</v>
      </c>
      <c r="AO575" t="s">
        <v>3189</v>
      </c>
      <c r="AP575">
        <v>-1.4129648979882999E-2</v>
      </c>
      <c r="AQ575">
        <f>(Table2[[#This Row],[Sharpe Ratio]]-AVERAGE(Table2[Sharpe Ratio]))/_xlfn.STDEV.P(Table2[Sharpe Ratio])</f>
        <v>-0.86230601458809741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625</v>
      </c>
      <c r="AT575">
        <f>_xlfn.RANK.AVG(Table2[[#This Row],[6M Return vs Nifty Z-Score]],Table2[6M Return vs Nifty Z-Score])</f>
        <v>328</v>
      </c>
      <c r="AU575">
        <f>_xlfn.RANK.AVG(Table2[[#This Row],[Sharpe Ratio Z-Score]],Table2[Sharpe Ratio Z-Score])</f>
        <v>593</v>
      </c>
      <c r="AV575">
        <f>(Table2[[#This Row],[Rank 1Y]]+Table2[[#This Row],[Rank 6M]]+Table2[[#This Row],[Rank Sharpe]])/3</f>
        <v>515.33333333333337</v>
      </c>
    </row>
    <row r="576" spans="1:48" x14ac:dyDescent="0.3">
      <c r="A576" t="s">
        <v>1435</v>
      </c>
      <c r="B576" t="s">
        <v>1436</v>
      </c>
      <c r="C576" t="s">
        <v>3154</v>
      </c>
      <c r="D576" t="s">
        <v>222</v>
      </c>
      <c r="E576">
        <v>7447.5263109149901</v>
      </c>
      <c r="F576">
        <v>369.45</v>
      </c>
      <c r="G576">
        <v>-25.8012171003041</v>
      </c>
      <c r="H576">
        <f>(Table2[[#This Row],[1Y Return vs Nifty]]-AVERAGE(Table2[1Y Return vs Nifty]))/_xlfn.STDEV.P(Table2[1Y Return vs Nifty])</f>
        <v>-0.84307308495160171</v>
      </c>
      <c r="I576">
        <v>0.479528549476611</v>
      </c>
      <c r="J576">
        <f>(Table2[[#This Row],[1M Return vs Nifty]]-AVERAGE(Table2[1M Return vs Nifty]))/_xlfn.STDEV.P(Table2[1M Return vs Nifty])</f>
        <v>-0.30597555259989395</v>
      </c>
      <c r="K576">
        <v>-15.1164527330321</v>
      </c>
      <c r="L576">
        <f>(Table2[[#This Row],[6M Return vs Nifty]]-AVERAGE(Table2[6M Return vs Nifty]))/_xlfn.STDEV.P(Table2[6M Return vs Nifty])</f>
        <v>-0.68201221365812625</v>
      </c>
      <c r="M576">
        <v>4.0801558825079001</v>
      </c>
      <c r="N576">
        <f>(Table2[[#This Row],[1W Return vs Nifty]]-AVERAGE(Table2[1W Return vs Nifty]))/_xlfn.STDEV.P(Table2[1W Return vs Nifty])</f>
        <v>4.2772613092433659E-2</v>
      </c>
      <c r="O576">
        <v>363.83</v>
      </c>
      <c r="P576">
        <v>377.34699820776802</v>
      </c>
      <c r="Q576">
        <v>396.81530451159898</v>
      </c>
      <c r="R576">
        <v>63.604038684952798</v>
      </c>
      <c r="S576" s="1">
        <f>(Table2[[#This Row],[Close Price]]-Table2[[#This Row],[20D EMA]])/Table2[[#This Row],[20D EMA]]</f>
        <v>1.5446774592529491E-2</v>
      </c>
      <c r="T576" s="1">
        <f>(Table2[[#This Row],[Close Price]]-Table2[[#This Row],[50D EMA]])/Table2[[#This Row],[50D EMA]]</f>
        <v>-2.0927682597914644E-2</v>
      </c>
      <c r="U576" s="1">
        <f>(Table2[[#This Row],[Close Price]]-Table2[[#This Row],[200D EMA]])/Table2[[#This Row],[200D EMA]]</f>
        <v>-6.8962321262483209E-2</v>
      </c>
      <c r="V576">
        <v>0.49600425306513601</v>
      </c>
      <c r="W576">
        <v>364.55</v>
      </c>
      <c r="X576">
        <v>370.7</v>
      </c>
      <c r="Y576">
        <v>347</v>
      </c>
      <c r="Z576">
        <v>371.5</v>
      </c>
      <c r="AA576">
        <v>347</v>
      </c>
      <c r="AB576">
        <v>383.5</v>
      </c>
      <c r="AC576" s="1">
        <f>(Table2[[#This Row],[Close Price]]/Table2[[#This Row],[Day Low]])-1</f>
        <v>1.344122891235755E-2</v>
      </c>
      <c r="AD576" s="1">
        <f>(Table2[[#This Row],[Day High]]/Table2[[#This Row],[Close Price]])-1</f>
        <v>3.3834077683041475E-3</v>
      </c>
      <c r="AE576" s="1">
        <f>(Table2[[#This Row],[Close Price]]/Table2[[#This Row],[Current Week Low]])-1</f>
        <v>6.4697406340057606E-2</v>
      </c>
      <c r="AF576" s="1">
        <f>(Table2[[#This Row],[Current Week High]]/Table2[[#This Row],[Close Price]])-1</f>
        <v>5.5487887400189617E-3</v>
      </c>
      <c r="AG576" s="1">
        <f>(Table2[[#This Row],[Close Price]]/Table2[[#This Row],[Current Month Low]])-1</f>
        <v>6.4697406340057606E-2</v>
      </c>
      <c r="AH576" s="1">
        <f>(Table2[[#This Row],[Current Month High]]/Table2[[#This Row],[Close Price]])-1</f>
        <v>3.8029503315739621E-2</v>
      </c>
      <c r="AI576">
        <v>36.6896738394911</v>
      </c>
      <c r="AJ576">
        <v>6.4697406340057597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-0.14000000000000001</v>
      </c>
      <c r="AM576" t="s">
        <v>3189</v>
      </c>
      <c r="AN576">
        <v>-0.09</v>
      </c>
      <c r="AO576" t="s">
        <v>3189</v>
      </c>
      <c r="AP576">
        <v>5.8361024252315999E-2</v>
      </c>
      <c r="AQ576">
        <f>(Table2[[#This Row],[Sharpe Ratio]]-AVERAGE(Table2[Sharpe Ratio]))/_xlfn.STDEV.P(Table2[Sharpe Ratio])</f>
        <v>-2.1431455901078995E-2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615</v>
      </c>
      <c r="AT576">
        <f>_xlfn.RANK.AVG(Table2[[#This Row],[6M Return vs Nifty Z-Score]],Table2[6M Return vs Nifty Z-Score])</f>
        <v>572</v>
      </c>
      <c r="AU576">
        <f>_xlfn.RANK.AVG(Table2[[#This Row],[Sharpe Ratio Z-Score]],Table2[Sharpe Ratio Z-Score])</f>
        <v>359</v>
      </c>
      <c r="AV576">
        <f>(Table2[[#This Row],[Rank 1Y]]+Table2[[#This Row],[Rank 6M]]+Table2[[#This Row],[Rank Sharpe]])/3</f>
        <v>515.33333333333337</v>
      </c>
    </row>
    <row r="577" spans="1:48" x14ac:dyDescent="0.3">
      <c r="A577" t="s">
        <v>1496</v>
      </c>
      <c r="B577" t="s">
        <v>1497</v>
      </c>
      <c r="C577" t="s">
        <v>3154</v>
      </c>
      <c r="D577" t="s">
        <v>276</v>
      </c>
      <c r="E577">
        <v>6928.1709573339904</v>
      </c>
      <c r="F577">
        <v>180.07</v>
      </c>
      <c r="G577">
        <v>-41.0695709504405</v>
      </c>
      <c r="H577">
        <f>(Table2[[#This Row],[1Y Return vs Nifty]]-AVERAGE(Table2[1Y Return vs Nifty]))/_xlfn.STDEV.P(Table2[1Y Return vs Nifty])</f>
        <v>-1.1387097942656601</v>
      </c>
      <c r="I577">
        <v>-4.6353036686294198</v>
      </c>
      <c r="J577">
        <f>(Table2[[#This Row],[1M Return vs Nifty]]-AVERAGE(Table2[1M Return vs Nifty]))/_xlfn.STDEV.P(Table2[1M Return vs Nifty])</f>
        <v>-0.80983234024374673</v>
      </c>
      <c r="K577">
        <v>-17.993088398196299</v>
      </c>
      <c r="L577">
        <f>(Table2[[#This Row],[6M Return vs Nifty]]-AVERAGE(Table2[6M Return vs Nifty]))/_xlfn.STDEV.P(Table2[6M Return vs Nifty])</f>
        <v>-0.77602807690848441</v>
      </c>
      <c r="M577">
        <v>10.762611317189</v>
      </c>
      <c r="N577">
        <f>(Table2[[#This Row],[1W Return vs Nifty]]-AVERAGE(Table2[1W Return vs Nifty]))/_xlfn.STDEV.P(Table2[1W Return vs Nifty])</f>
        <v>1.3342314337008991</v>
      </c>
      <c r="O577">
        <v>179.62</v>
      </c>
      <c r="P577">
        <v>193.20709265730599</v>
      </c>
      <c r="Q577">
        <v>201.125454218138</v>
      </c>
      <c r="R577">
        <v>55.444174147885803</v>
      </c>
      <c r="S577" s="1">
        <f>(Table2[[#This Row],[Close Price]]-Table2[[#This Row],[20D EMA]])/Table2[[#This Row],[20D EMA]]</f>
        <v>2.5052889433247335E-3</v>
      </c>
      <c r="T577" s="1">
        <f>(Table2[[#This Row],[Close Price]]-Table2[[#This Row],[50D EMA]])/Table2[[#This Row],[50D EMA]]</f>
        <v>-6.7994877810243937E-2</v>
      </c>
      <c r="U577" s="1">
        <f>(Table2[[#This Row],[Close Price]]-Table2[[#This Row],[200D EMA]])/Table2[[#This Row],[200D EMA]]</f>
        <v>-0.10468816242076223</v>
      </c>
      <c r="V577">
        <v>0.94547350881597803</v>
      </c>
      <c r="W577">
        <v>176.99</v>
      </c>
      <c r="X577">
        <v>181.17</v>
      </c>
      <c r="Y577">
        <v>167.58</v>
      </c>
      <c r="Z577">
        <v>184.35</v>
      </c>
      <c r="AA577">
        <v>153.87</v>
      </c>
      <c r="AB577">
        <v>210.5</v>
      </c>
      <c r="AC577" s="1">
        <f>(Table2[[#This Row],[Close Price]]/Table2[[#This Row],[Day Low]])-1</f>
        <v>1.7402113113735185E-2</v>
      </c>
      <c r="AD577" s="1">
        <f>(Table2[[#This Row],[Day High]]/Table2[[#This Row],[Close Price]])-1</f>
        <v>6.108735491753281E-3</v>
      </c>
      <c r="AE577" s="1">
        <f>(Table2[[#This Row],[Close Price]]/Table2[[#This Row],[Current Week Low]])-1</f>
        <v>7.4531567012769973E-2</v>
      </c>
      <c r="AF577" s="1">
        <f>(Table2[[#This Row],[Current Week High]]/Table2[[#This Row],[Close Price]])-1</f>
        <v>2.3768534458821655E-2</v>
      </c>
      <c r="AG577" s="1">
        <f>(Table2[[#This Row],[Close Price]]/Table2[[#This Row],[Current Month Low]])-1</f>
        <v>0.17027360759082333</v>
      </c>
      <c r="AH577" s="1">
        <f>(Table2[[#This Row],[Current Month High]]/Table2[[#This Row],[Close Price]])-1</f>
        <v>0.1689898372855001</v>
      </c>
      <c r="AI577">
        <v>45.498972621758199</v>
      </c>
      <c r="AJ577">
        <v>17.027360759082299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-0.11</v>
      </c>
      <c r="AM577" t="s">
        <v>3189</v>
      </c>
      <c r="AN577">
        <v>-1.55</v>
      </c>
      <c r="AO577" t="s">
        <v>3189</v>
      </c>
      <c r="AP577">
        <v>9.4450678402359003E-2</v>
      </c>
      <c r="AQ577">
        <f>(Table2[[#This Row],[Sharpe Ratio]]-AVERAGE(Table2[Sharpe Ratio]))/_xlfn.STDEV.P(Table2[Sharpe Ratio])</f>
        <v>0.39719994388436297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692</v>
      </c>
      <c r="AT577">
        <f>_xlfn.RANK.AVG(Table2[[#This Row],[6M Return vs Nifty Z-Score]],Table2[6M Return vs Nifty Z-Score])</f>
        <v>607</v>
      </c>
      <c r="AU577">
        <f>_xlfn.RANK.AVG(Table2[[#This Row],[Sharpe Ratio Z-Score]],Table2[Sharpe Ratio Z-Score])</f>
        <v>247</v>
      </c>
      <c r="AV577">
        <f>(Table2[[#This Row],[Rank 1Y]]+Table2[[#This Row],[Rank 6M]]+Table2[[#This Row],[Rank Sharpe]])/3</f>
        <v>515.33333333333337</v>
      </c>
    </row>
    <row r="578" spans="1:48" x14ac:dyDescent="0.3">
      <c r="A578" t="s">
        <v>854</v>
      </c>
      <c r="B578" t="s">
        <v>855</v>
      </c>
      <c r="C578" t="s">
        <v>3142</v>
      </c>
      <c r="D578" t="s">
        <v>500</v>
      </c>
      <c r="E578">
        <v>17844.1016528</v>
      </c>
      <c r="F578">
        <v>420.4</v>
      </c>
      <c r="G578">
        <v>-47.919396544640399</v>
      </c>
      <c r="H578">
        <f>(Table2[[#This Row],[1Y Return vs Nifty]]-AVERAGE(Table2[1Y Return vs Nifty]))/_xlfn.STDEV.P(Table2[1Y Return vs Nifty])</f>
        <v>-1.2713409814860415</v>
      </c>
      <c r="I578">
        <v>5.0117583435821604</v>
      </c>
      <c r="J578">
        <f>(Table2[[#This Row],[1M Return vs Nifty]]-AVERAGE(Table2[1M Return vs Nifty]))/_xlfn.STDEV.P(Table2[1M Return vs Nifty])</f>
        <v>0.14048967784071945</v>
      </c>
      <c r="K578">
        <v>-4.0326124970679604</v>
      </c>
      <c r="L578">
        <f>(Table2[[#This Row],[6M Return vs Nifty]]-AVERAGE(Table2[6M Return vs Nifty]))/_xlfn.STDEV.P(Table2[6M Return vs Nifty])</f>
        <v>-0.31976376470352424</v>
      </c>
      <c r="M578">
        <v>2.1076829334923901</v>
      </c>
      <c r="N578">
        <f>(Table2[[#This Row],[1W Return vs Nifty]]-AVERAGE(Table2[1W Return vs Nifty]))/_xlfn.STDEV.P(Table2[1W Return vs Nifty])</f>
        <v>-0.33842971789463977</v>
      </c>
      <c r="O578">
        <v>425.34</v>
      </c>
      <c r="P578">
        <v>439.20005111964201</v>
      </c>
      <c r="Q578">
        <v>463.03697993293002</v>
      </c>
      <c r="R578">
        <v>47.617161900718799</v>
      </c>
      <c r="S578" s="1">
        <f>(Table2[[#This Row],[Close Price]]-Table2[[#This Row],[20D EMA]])/Table2[[#This Row],[20D EMA]]</f>
        <v>-1.1614238021347622E-2</v>
      </c>
      <c r="T578" s="1">
        <f>(Table2[[#This Row],[Close Price]]-Table2[[#This Row],[50D EMA]])/Table2[[#This Row],[50D EMA]]</f>
        <v>-4.2805211592565895E-2</v>
      </c>
      <c r="U578" s="1">
        <f>(Table2[[#This Row],[Close Price]]-Table2[[#This Row],[200D EMA]])/Table2[[#This Row],[200D EMA]]</f>
        <v>-9.2081155028062606E-2</v>
      </c>
      <c r="V578">
        <v>0.30094874079466499</v>
      </c>
      <c r="W578">
        <v>413.8</v>
      </c>
      <c r="X578">
        <v>430.85</v>
      </c>
      <c r="Y578">
        <v>409.35</v>
      </c>
      <c r="Z578">
        <v>434.3</v>
      </c>
      <c r="AA578">
        <v>403.1</v>
      </c>
      <c r="AB578">
        <v>475.3</v>
      </c>
      <c r="AC578" s="1">
        <f>(Table2[[#This Row],[Close Price]]/Table2[[#This Row],[Day Low]])-1</f>
        <v>1.5949734171097019E-2</v>
      </c>
      <c r="AD578" s="1">
        <f>(Table2[[#This Row],[Day High]]/Table2[[#This Row],[Close Price]])-1</f>
        <v>2.4857278782112413E-2</v>
      </c>
      <c r="AE578" s="1">
        <f>(Table2[[#This Row],[Close Price]]/Table2[[#This Row],[Current Week Low]])-1</f>
        <v>2.6994014901673191E-2</v>
      </c>
      <c r="AF578" s="1">
        <f>(Table2[[#This Row],[Current Week High]]/Table2[[#This Row],[Close Price]])-1</f>
        <v>3.3063748810656657E-2</v>
      </c>
      <c r="AG578" s="1">
        <f>(Table2[[#This Row],[Close Price]]/Table2[[#This Row],[Current Month Low]])-1</f>
        <v>4.2917390225750252E-2</v>
      </c>
      <c r="AH578" s="1">
        <f>(Table2[[#This Row],[Current Month High]]/Table2[[#This Row],[Close Price]])-1</f>
        <v>0.1305899143672693</v>
      </c>
      <c r="AI578">
        <v>55.891561571383697</v>
      </c>
      <c r="AJ578">
        <v>38.162219008807597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-0.12</v>
      </c>
      <c r="AM578" t="s">
        <v>3189</v>
      </c>
      <c r="AN578">
        <v>-4.75</v>
      </c>
      <c r="AO578" t="s">
        <v>3189</v>
      </c>
      <c r="AP578">
        <v>2.9303419057837E-2</v>
      </c>
      <c r="AQ578">
        <f>(Table2[[#This Row],[Sharpe Ratio]]-AVERAGE(Table2[Sharpe Ratio]))/_xlfn.STDEV.P(Table2[Sharpe Ratio])</f>
        <v>-0.35849276123816487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710</v>
      </c>
      <c r="AT578">
        <f>_xlfn.RANK.AVG(Table2[[#This Row],[6M Return vs Nifty Z-Score]],Table2[6M Return vs Nifty Z-Score])</f>
        <v>412</v>
      </c>
      <c r="AU578">
        <f>_xlfn.RANK.AVG(Table2[[#This Row],[Sharpe Ratio Z-Score]],Table2[Sharpe Ratio Z-Score])</f>
        <v>438</v>
      </c>
      <c r="AV578">
        <f>(Table2[[#This Row],[Rank 1Y]]+Table2[[#This Row],[Rank 6M]]+Table2[[#This Row],[Rank Sharpe]])/3</f>
        <v>520</v>
      </c>
    </row>
    <row r="579" spans="1:48" x14ac:dyDescent="0.3">
      <c r="A579" t="s">
        <v>204</v>
      </c>
      <c r="B579" t="s">
        <v>205</v>
      </c>
      <c r="C579" t="s">
        <v>3144</v>
      </c>
      <c r="D579" t="s">
        <v>123</v>
      </c>
      <c r="E579">
        <v>119016.638078039</v>
      </c>
      <c r="F579">
        <v>4941.1499999999996</v>
      </c>
      <c r="G579">
        <v>-17.577434762333599</v>
      </c>
      <c r="H579">
        <f>(Table2[[#This Row],[1Y Return vs Nifty]]-AVERAGE(Table2[1Y Return vs Nifty]))/_xlfn.STDEV.P(Table2[1Y Return vs Nifty])</f>
        <v>-0.68383837161078176</v>
      </c>
      <c r="I579">
        <v>-12.303945257636601</v>
      </c>
      <c r="J579">
        <f>(Table2[[#This Row],[1M Return vs Nifty]]-AVERAGE(Table2[1M Return vs Nifty]))/_xlfn.STDEV.P(Table2[1M Return vs Nifty])</f>
        <v>-1.5652622256955848</v>
      </c>
      <c r="K579">
        <v>-11.8017312025555</v>
      </c>
      <c r="L579">
        <f>(Table2[[#This Row],[6M Return vs Nifty]]-AVERAGE(Table2[6M Return vs Nifty]))/_xlfn.STDEV.P(Table2[6M Return vs Nifty])</f>
        <v>-0.57367857589641924</v>
      </c>
      <c r="M579">
        <v>1.7755941323361599</v>
      </c>
      <c r="N579">
        <f>(Table2[[#This Row],[1W Return vs Nifty]]-AVERAGE(Table2[1W Return vs Nifty]))/_xlfn.STDEV.P(Table2[1W Return vs Nifty])</f>
        <v>-0.4026095714934646</v>
      </c>
      <c r="O579">
        <v>5177.55</v>
      </c>
      <c r="P579">
        <v>5494.9033448506998</v>
      </c>
      <c r="Q579">
        <v>5447.22279858813</v>
      </c>
      <c r="R579">
        <v>35.431736356867702</v>
      </c>
      <c r="S579" s="1">
        <f>(Table2[[#This Row],[Close Price]]-Table2[[#This Row],[20D EMA]])/Table2[[#This Row],[20D EMA]]</f>
        <v>-4.5658660949677077E-2</v>
      </c>
      <c r="T579" s="1">
        <f>(Table2[[#This Row],[Close Price]]-Table2[[#This Row],[50D EMA]])/Table2[[#This Row],[50D EMA]]</f>
        <v>-0.10077581171097852</v>
      </c>
      <c r="U579" s="1">
        <f>(Table2[[#This Row],[Close Price]]-Table2[[#This Row],[200D EMA]])/Table2[[#This Row],[200D EMA]]</f>
        <v>-9.2904736468517449E-2</v>
      </c>
      <c r="V579">
        <v>1.1847614680349099</v>
      </c>
      <c r="W579">
        <v>4880</v>
      </c>
      <c r="X579">
        <v>4955.95</v>
      </c>
      <c r="Y579">
        <v>4874</v>
      </c>
      <c r="Z579">
        <v>5030.3</v>
      </c>
      <c r="AA579">
        <v>4746.8999999999996</v>
      </c>
      <c r="AB579">
        <v>5902.15</v>
      </c>
      <c r="AC579" s="1">
        <f>(Table2[[#This Row],[Close Price]]/Table2[[#This Row],[Day Low]])-1</f>
        <v>1.2530737704917971E-2</v>
      </c>
      <c r="AD579" s="1">
        <f>(Table2[[#This Row],[Day High]]/Table2[[#This Row],[Close Price]])-1</f>
        <v>2.9952541412423539E-3</v>
      </c>
      <c r="AE579" s="1">
        <f>(Table2[[#This Row],[Close Price]]/Table2[[#This Row],[Current Week Low]])-1</f>
        <v>1.3777185063602815E-2</v>
      </c>
      <c r="AF579" s="1">
        <f>(Table2[[#This Row],[Current Week High]]/Table2[[#This Row],[Close Price]])-1</f>
        <v>1.8042358560254268E-2</v>
      </c>
      <c r="AG579" s="1">
        <f>(Table2[[#This Row],[Close Price]]/Table2[[#This Row],[Current Month Low]])-1</f>
        <v>4.0921443468368901E-2</v>
      </c>
      <c r="AH579" s="1">
        <f>(Table2[[#This Row],[Current Month High]]/Table2[[#This Row],[Close Price]])-1</f>
        <v>0.19448913714418703</v>
      </c>
      <c r="AI579">
        <v>30.939153840705</v>
      </c>
      <c r="AJ579">
        <v>6.4673561732385201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-0.08</v>
      </c>
      <c r="AM579" t="s">
        <v>3189</v>
      </c>
      <c r="AN579">
        <v>-9.08</v>
      </c>
      <c r="AO579" t="s">
        <v>3189</v>
      </c>
      <c r="AP579">
        <v>1.2768719036364E-2</v>
      </c>
      <c r="AQ579">
        <f>(Table2[[#This Row],[Sharpe Ratio]]-AVERAGE(Table2[Sharpe Ratio]))/_xlfn.STDEV.P(Table2[Sharpe Ratio])</f>
        <v>-0.55029134667884505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553</v>
      </c>
      <c r="AT579">
        <f>_xlfn.RANK.AVG(Table2[[#This Row],[6M Return vs Nifty Z-Score]],Table2[6M Return vs Nifty Z-Score])</f>
        <v>527</v>
      </c>
      <c r="AU579">
        <f>_xlfn.RANK.AVG(Table2[[#This Row],[Sharpe Ratio Z-Score]],Table2[Sharpe Ratio Z-Score])</f>
        <v>484</v>
      </c>
      <c r="AV579">
        <f>(Table2[[#This Row],[Rank 1Y]]+Table2[[#This Row],[Rank 6M]]+Table2[[#This Row],[Rank Sharpe]])/3</f>
        <v>521.33333333333337</v>
      </c>
    </row>
    <row r="580" spans="1:48" x14ac:dyDescent="0.3">
      <c r="A580" t="s">
        <v>1152</v>
      </c>
      <c r="B580" t="s">
        <v>1153</v>
      </c>
      <c r="C580" t="s">
        <v>3142</v>
      </c>
      <c r="D580" t="s">
        <v>24</v>
      </c>
      <c r="E580">
        <v>10732.124284398</v>
      </c>
      <c r="F580">
        <v>97.46</v>
      </c>
      <c r="G580">
        <v>-31.8359707368401</v>
      </c>
      <c r="H580">
        <f>(Table2[[#This Row],[1Y Return vs Nifty]]-AVERAGE(Table2[1Y Return vs Nifty]))/_xlfn.STDEV.P(Table2[1Y Return vs Nifty])</f>
        <v>-0.95992227014458253</v>
      </c>
      <c r="I580">
        <v>1.4340060207121601</v>
      </c>
      <c r="J580">
        <f>(Table2[[#This Row],[1M Return vs Nifty]]-AVERAGE(Table2[1M Return vs Nifty]))/_xlfn.STDEV.P(Table2[1M Return vs Nifty])</f>
        <v>-0.21195097231498061</v>
      </c>
      <c r="K580">
        <v>-30.3198119942485</v>
      </c>
      <c r="L580">
        <f>(Table2[[#This Row],[6M Return vs Nifty]]-AVERAGE(Table2[6M Return vs Nifty]))/_xlfn.STDEV.P(Table2[6M Return vs Nifty])</f>
        <v>-1.1788971555219747</v>
      </c>
      <c r="M580">
        <v>1.80007040657879</v>
      </c>
      <c r="N580">
        <f>(Table2[[#This Row],[1W Return vs Nifty]]-AVERAGE(Table2[1W Return vs Nifty]))/_xlfn.STDEV.P(Table2[1W Return vs Nifty])</f>
        <v>-0.39787925932374563</v>
      </c>
      <c r="O580">
        <v>97.63</v>
      </c>
      <c r="P580">
        <v>100.164886798564</v>
      </c>
      <c r="Q580">
        <v>108.67098742207</v>
      </c>
      <c r="R580">
        <v>51.198460465435403</v>
      </c>
      <c r="S580" s="1">
        <f>(Table2[[#This Row],[Close Price]]-Table2[[#This Row],[20D EMA]])/Table2[[#This Row],[20D EMA]]</f>
        <v>-1.7412680528526244E-3</v>
      </c>
      <c r="T580" s="1">
        <f>(Table2[[#This Row],[Close Price]]-Table2[[#This Row],[50D EMA]])/Table2[[#This Row],[50D EMA]]</f>
        <v>-2.7004341391646067E-2</v>
      </c>
      <c r="U580" s="1">
        <f>(Table2[[#This Row],[Close Price]]-Table2[[#This Row],[200D EMA]])/Table2[[#This Row],[200D EMA]]</f>
        <v>-0.10316449392814815</v>
      </c>
      <c r="V580">
        <v>0.89272569017262604</v>
      </c>
      <c r="W580">
        <v>96.11</v>
      </c>
      <c r="X580">
        <v>98.45</v>
      </c>
      <c r="Y580">
        <v>96.11</v>
      </c>
      <c r="Z580">
        <v>99.9</v>
      </c>
      <c r="AA580">
        <v>91.55</v>
      </c>
      <c r="AB580">
        <v>108.75</v>
      </c>
      <c r="AC580" s="1">
        <f>(Table2[[#This Row],[Close Price]]/Table2[[#This Row],[Day Low]])-1</f>
        <v>1.4046405160753173E-2</v>
      </c>
      <c r="AD580" s="1">
        <f>(Table2[[#This Row],[Day High]]/Table2[[#This Row],[Close Price]])-1</f>
        <v>1.0158013544018241E-2</v>
      </c>
      <c r="AE580" s="1">
        <f>(Table2[[#This Row],[Close Price]]/Table2[[#This Row],[Current Week Low]])-1</f>
        <v>1.4046405160753173E-2</v>
      </c>
      <c r="AF580" s="1">
        <f>(Table2[[#This Row],[Current Week High]]/Table2[[#This Row],[Close Price]])-1</f>
        <v>2.5035912169095065E-2</v>
      </c>
      <c r="AG580" s="1">
        <f>(Table2[[#This Row],[Close Price]]/Table2[[#This Row],[Current Month Low]])-1</f>
        <v>6.4554888039322744E-2</v>
      </c>
      <c r="AH580" s="1">
        <f>(Table2[[#This Row],[Current Month High]]/Table2[[#This Row],[Close Price]])-1</f>
        <v>0.11584239688077158</v>
      </c>
      <c r="AI580">
        <v>56.474451056843797</v>
      </c>
      <c r="AJ580">
        <v>10.6117353308364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-0.1</v>
      </c>
      <c r="AM580" t="s">
        <v>3189</v>
      </c>
      <c r="AN580">
        <v>-3.98</v>
      </c>
      <c r="AO580" t="s">
        <v>3189</v>
      </c>
      <c r="AP580">
        <v>0.10694735028746299</v>
      </c>
      <c r="AQ580">
        <f>(Table2[[#This Row],[Sharpe Ratio]]-AVERAGE(Table2[Sharpe Ratio]))/_xlfn.STDEV.P(Table2[Sharpe Ratio])</f>
        <v>0.5421583638839137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648</v>
      </c>
      <c r="AT580">
        <f>_xlfn.RANK.AVG(Table2[[#This Row],[6M Return vs Nifty Z-Score]],Table2[6M Return vs Nifty Z-Score])</f>
        <v>702</v>
      </c>
      <c r="AU580">
        <f>_xlfn.RANK.AVG(Table2[[#This Row],[Sharpe Ratio Z-Score]],Table2[Sharpe Ratio Z-Score])</f>
        <v>216</v>
      </c>
      <c r="AV580">
        <f>(Table2[[#This Row],[Rank 1Y]]+Table2[[#This Row],[Rank 6M]]+Table2[[#This Row],[Rank Sharpe]])/3</f>
        <v>522</v>
      </c>
    </row>
    <row r="581" spans="1:48" x14ac:dyDescent="0.3">
      <c r="A581" t="s">
        <v>1203</v>
      </c>
      <c r="B581" t="s">
        <v>1204</v>
      </c>
      <c r="C581" t="s">
        <v>3156</v>
      </c>
      <c r="D581" t="s">
        <v>375</v>
      </c>
      <c r="E581">
        <v>9928.1518580399897</v>
      </c>
      <c r="F581">
        <v>638.79999999999995</v>
      </c>
      <c r="G581">
        <v>-30.788523027642299</v>
      </c>
      <c r="H581">
        <f>(Table2[[#This Row],[1Y Return vs Nifty]]-AVERAGE(Table2[1Y Return vs Nifty]))/_xlfn.STDEV.P(Table2[1Y Return vs Nifty])</f>
        <v>-0.93964084380581447</v>
      </c>
      <c r="I581">
        <v>1.9947565262746201</v>
      </c>
      <c r="J581">
        <f>(Table2[[#This Row],[1M Return vs Nifty]]-AVERAGE(Table2[1M Return vs Nifty]))/_xlfn.STDEV.P(Table2[1M Return vs Nifty])</f>
        <v>-0.15671202480811824</v>
      </c>
      <c r="K581">
        <v>-10.789462987531</v>
      </c>
      <c r="L581">
        <f>(Table2[[#This Row],[6M Return vs Nifty]]-AVERAGE(Table2[6M Return vs Nifty]))/_xlfn.STDEV.P(Table2[6M Return vs Nifty])</f>
        <v>-0.54059504320268292</v>
      </c>
      <c r="M581">
        <v>9.3419496346902999</v>
      </c>
      <c r="N581">
        <f>(Table2[[#This Row],[1W Return vs Nifty]]-AVERAGE(Table2[1W Return vs Nifty]))/_xlfn.STDEV.P(Table2[1W Return vs Nifty])</f>
        <v>1.0596727660229355</v>
      </c>
      <c r="O581">
        <v>599.41999999999996</v>
      </c>
      <c r="P581">
        <v>619.84065649936997</v>
      </c>
      <c r="Q581">
        <v>652.24286200957295</v>
      </c>
      <c r="R581">
        <v>74.463278601203996</v>
      </c>
      <c r="S581" s="1">
        <f>(Table2[[#This Row],[Close Price]]-Table2[[#This Row],[20D EMA]])/Table2[[#This Row],[20D EMA]]</f>
        <v>6.5696840278936297E-2</v>
      </c>
      <c r="T581" s="1">
        <f>(Table2[[#This Row],[Close Price]]-Table2[[#This Row],[50D EMA]])/Table2[[#This Row],[50D EMA]]</f>
        <v>3.0587447438032416E-2</v>
      </c>
      <c r="U581" s="1">
        <f>(Table2[[#This Row],[Close Price]]-Table2[[#This Row],[200D EMA]])/Table2[[#This Row],[200D EMA]]</f>
        <v>-2.0610209467306812E-2</v>
      </c>
      <c r="V581">
        <v>1.1597320392222701</v>
      </c>
      <c r="W581">
        <v>610.1</v>
      </c>
      <c r="X581">
        <v>640.85</v>
      </c>
      <c r="Y581">
        <v>569.04999999999995</v>
      </c>
      <c r="Z581">
        <v>640.85</v>
      </c>
      <c r="AA581">
        <v>524</v>
      </c>
      <c r="AB581">
        <v>647</v>
      </c>
      <c r="AC581" s="1">
        <f>(Table2[[#This Row],[Close Price]]/Table2[[#This Row],[Day Low]])-1</f>
        <v>4.7041468611702886E-2</v>
      </c>
      <c r="AD581" s="1">
        <f>(Table2[[#This Row],[Day High]]/Table2[[#This Row],[Close Price]])-1</f>
        <v>3.2091421415154642E-3</v>
      </c>
      <c r="AE581" s="1">
        <f>(Table2[[#This Row],[Close Price]]/Table2[[#This Row],[Current Week Low]])-1</f>
        <v>0.12257270890079952</v>
      </c>
      <c r="AF581" s="1">
        <f>(Table2[[#This Row],[Current Week High]]/Table2[[#This Row],[Close Price]])-1</f>
        <v>3.2091421415154642E-3</v>
      </c>
      <c r="AG581" s="1">
        <f>(Table2[[#This Row],[Close Price]]/Table2[[#This Row],[Current Month Low]])-1</f>
        <v>0.21908396946564879</v>
      </c>
      <c r="AH581" s="1">
        <f>(Table2[[#This Row],[Current Month High]]/Table2[[#This Row],[Close Price]])-1</f>
        <v>1.2836568566061413E-2</v>
      </c>
      <c r="AI581">
        <v>27.567313713212201</v>
      </c>
      <c r="AJ581">
        <v>21.9083969465648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0.02</v>
      </c>
      <c r="AM581" t="s">
        <v>3188</v>
      </c>
      <c r="AN581">
        <v>5.32</v>
      </c>
      <c r="AO581" t="s">
        <v>3188</v>
      </c>
      <c r="AP581">
        <v>3.9016891830536998E-2</v>
      </c>
      <c r="AQ581">
        <f>(Table2[[#This Row],[Sharpe Ratio]]-AVERAGE(Table2[Sharpe Ratio]))/_xlfn.STDEV.P(Table2[Sharpe Ratio])</f>
        <v>-0.24581878861689127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643</v>
      </c>
      <c r="AT581">
        <f>_xlfn.RANK.AVG(Table2[[#This Row],[6M Return vs Nifty Z-Score]],Table2[6M Return vs Nifty Z-Score])</f>
        <v>511</v>
      </c>
      <c r="AU581">
        <f>_xlfn.RANK.AVG(Table2[[#This Row],[Sharpe Ratio Z-Score]],Table2[Sharpe Ratio Z-Score])</f>
        <v>413</v>
      </c>
      <c r="AV581">
        <f>(Table2[[#This Row],[Rank 1Y]]+Table2[[#This Row],[Rank 6M]]+Table2[[#This Row],[Rank Sharpe]])/3</f>
        <v>522.33333333333337</v>
      </c>
    </row>
    <row r="582" spans="1:48" x14ac:dyDescent="0.3">
      <c r="A582" t="s">
        <v>257</v>
      </c>
      <c r="B582" t="s">
        <v>258</v>
      </c>
      <c r="C582" t="s">
        <v>3146</v>
      </c>
      <c r="D582" t="s">
        <v>51</v>
      </c>
      <c r="E582">
        <v>100157.1398168</v>
      </c>
      <c r="F582">
        <v>1202.3</v>
      </c>
      <c r="G582">
        <v>-15.799331608064801</v>
      </c>
      <c r="H582">
        <f>(Table2[[#This Row],[1Y Return vs Nifty]]-AVERAGE(Table2[1Y Return vs Nifty]))/_xlfn.STDEV.P(Table2[1Y Return vs Nifty])</f>
        <v>-0.64940947570565577</v>
      </c>
      <c r="I582">
        <v>-8.6692445122416402</v>
      </c>
      <c r="J582">
        <f>(Table2[[#This Row],[1M Return vs Nifty]]-AVERAGE(Table2[1M Return vs Nifty]))/_xlfn.STDEV.P(Table2[1M Return vs Nifty])</f>
        <v>-1.2072116458273836</v>
      </c>
      <c r="K582">
        <v>-6.9656476067039499</v>
      </c>
      <c r="L582">
        <f>(Table2[[#This Row],[6M Return vs Nifty]]-AVERAGE(Table2[6M Return vs Nifty]))/_xlfn.STDEV.P(Table2[6M Return vs Nifty])</f>
        <v>-0.41562290707437299</v>
      </c>
      <c r="M582">
        <v>-1.52431683811841</v>
      </c>
      <c r="N582">
        <f>(Table2[[#This Row],[1W Return vs Nifty]]-AVERAGE(Table2[1W Return vs Nifty]))/_xlfn.STDEV.P(Table2[1W Return vs Nifty])</f>
        <v>-1.0403540610262365</v>
      </c>
      <c r="O582">
        <v>1235.46</v>
      </c>
      <c r="P582">
        <v>1275.2815374443601</v>
      </c>
      <c r="Q582">
        <v>1261.73367048764</v>
      </c>
      <c r="R582">
        <v>37.610246519606399</v>
      </c>
      <c r="S582" s="1">
        <f>(Table2[[#This Row],[Close Price]]-Table2[[#This Row],[20D EMA]])/Table2[[#This Row],[20D EMA]]</f>
        <v>-2.6840205267673646E-2</v>
      </c>
      <c r="T582" s="1">
        <f>(Table2[[#This Row],[Close Price]]-Table2[[#This Row],[50D EMA]])/Table2[[#This Row],[50D EMA]]</f>
        <v>-5.7227784847112065E-2</v>
      </c>
      <c r="U582" s="1">
        <f>(Table2[[#This Row],[Close Price]]-Table2[[#This Row],[200D EMA]])/Table2[[#This Row],[200D EMA]]</f>
        <v>-4.7104766939182863E-2</v>
      </c>
      <c r="V582">
        <v>1.1106191883865899</v>
      </c>
      <c r="W582">
        <v>1198.6500000000001</v>
      </c>
      <c r="X582">
        <v>1219.3499999999999</v>
      </c>
      <c r="Y582">
        <v>1188.45</v>
      </c>
      <c r="Z582">
        <v>1247</v>
      </c>
      <c r="AA582">
        <v>1170.2</v>
      </c>
      <c r="AB582">
        <v>1321.9</v>
      </c>
      <c r="AC582" s="1">
        <f>(Table2[[#This Row],[Close Price]]/Table2[[#This Row],[Day Low]])-1</f>
        <v>3.0450923956115705E-3</v>
      </c>
      <c r="AD582" s="1">
        <f>(Table2[[#This Row],[Day High]]/Table2[[#This Row],[Close Price]])-1</f>
        <v>1.418115279048493E-2</v>
      </c>
      <c r="AE582" s="1">
        <f>(Table2[[#This Row],[Close Price]]/Table2[[#This Row],[Current Week Low]])-1</f>
        <v>1.165383482687532E-2</v>
      </c>
      <c r="AF582" s="1">
        <f>(Table2[[#This Row],[Current Week High]]/Table2[[#This Row],[Close Price]])-1</f>
        <v>3.7178740746901751E-2</v>
      </c>
      <c r="AG582" s="1">
        <f>(Table2[[#This Row],[Close Price]]/Table2[[#This Row],[Current Month Low]])-1</f>
        <v>2.7431208340454649E-2</v>
      </c>
      <c r="AH582" s="1">
        <f>(Table2[[#This Row],[Current Month High]]/Table2[[#This Row],[Close Price]])-1</f>
        <v>9.9476004325043776E-2</v>
      </c>
      <c r="AI582">
        <v>18.230890792647401</v>
      </c>
      <c r="AJ582">
        <v>11.9459962756052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-0.05</v>
      </c>
      <c r="AM582" t="s">
        <v>3189</v>
      </c>
      <c r="AN582">
        <v>-6.65</v>
      </c>
      <c r="AO582" t="s">
        <v>3189</v>
      </c>
      <c r="AP582">
        <v>-6.4365419994399996E-4</v>
      </c>
      <c r="AQ582">
        <f>(Table2[[#This Row],[Sharpe Ratio]]-AVERAGE(Table2[Sharpe Ratio]))/_xlfn.STDEV.P(Table2[Sharpe Ratio])</f>
        <v>-0.70587168444037285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545</v>
      </c>
      <c r="AT582">
        <f>_xlfn.RANK.AVG(Table2[[#This Row],[6M Return vs Nifty Z-Score]],Table2[6M Return vs Nifty Z-Score])</f>
        <v>461</v>
      </c>
      <c r="AU582">
        <f>_xlfn.RANK.AVG(Table2[[#This Row],[Sharpe Ratio Z-Score]],Table2[Sharpe Ratio Z-Score])</f>
        <v>562</v>
      </c>
      <c r="AV582">
        <f>(Table2[[#This Row],[Rank 1Y]]+Table2[[#This Row],[Rank 6M]]+Table2[[#This Row],[Rank Sharpe]])/3</f>
        <v>522.66666666666663</v>
      </c>
    </row>
    <row r="583" spans="1:48" x14ac:dyDescent="0.3">
      <c r="A583" t="s">
        <v>720</v>
      </c>
      <c r="B583" t="s">
        <v>721</v>
      </c>
      <c r="C583" t="s">
        <v>3147</v>
      </c>
      <c r="D583" t="s">
        <v>213</v>
      </c>
      <c r="E583">
        <v>24209.940149549999</v>
      </c>
      <c r="F583">
        <v>1152.1500000000001</v>
      </c>
      <c r="G583">
        <v>-26.1204680890249</v>
      </c>
      <c r="H583">
        <f>(Table2[[#This Row],[1Y Return vs Nifty]]-AVERAGE(Table2[1Y Return vs Nifty]))/_xlfn.STDEV.P(Table2[1Y Return vs Nifty])</f>
        <v>-0.84925464929554262</v>
      </c>
      <c r="I583">
        <v>-9.8593148293674293</v>
      </c>
      <c r="J583">
        <f>(Table2[[#This Row],[1M Return vs Nifty]]-AVERAGE(Table2[1M Return vs Nifty]))/_xlfn.STDEV.P(Table2[1M Return vs Nifty])</f>
        <v>-1.3244442316656218</v>
      </c>
      <c r="K583">
        <v>-6.1607398922661503</v>
      </c>
      <c r="L583">
        <f>(Table2[[#This Row],[6M Return vs Nifty]]-AVERAGE(Table2[6M Return vs Nifty]))/_xlfn.STDEV.P(Table2[6M Return vs Nifty])</f>
        <v>-0.38931644966436835</v>
      </c>
      <c r="M583">
        <v>-1.1594645052297401</v>
      </c>
      <c r="N583">
        <f>(Table2[[#This Row],[1W Return vs Nifty]]-AVERAGE(Table2[1W Return vs Nifty]))/_xlfn.STDEV.P(Table2[1W Return vs Nifty])</f>
        <v>-0.96984229059478355</v>
      </c>
      <c r="O583">
        <v>1217.7</v>
      </c>
      <c r="P583">
        <v>1289.6892414997701</v>
      </c>
      <c r="Q583">
        <v>1282.90065364004</v>
      </c>
      <c r="R583">
        <v>30.057062627527401</v>
      </c>
      <c r="S583" s="1">
        <f>(Table2[[#This Row],[Close Price]]-Table2[[#This Row],[20D EMA]])/Table2[[#This Row],[20D EMA]]</f>
        <v>-5.3830992855383057E-2</v>
      </c>
      <c r="T583" s="1">
        <f>(Table2[[#This Row],[Close Price]]-Table2[[#This Row],[50D EMA]])/Table2[[#This Row],[50D EMA]]</f>
        <v>-0.10664525769000495</v>
      </c>
      <c r="U583" s="1">
        <f>(Table2[[#This Row],[Close Price]]-Table2[[#This Row],[200D EMA]])/Table2[[#This Row],[200D EMA]]</f>
        <v>-0.10191798816927433</v>
      </c>
      <c r="V583">
        <v>0.79817691914549704</v>
      </c>
      <c r="W583">
        <v>1142.3499999999999</v>
      </c>
      <c r="X583">
        <v>1168.5999999999999</v>
      </c>
      <c r="Y583">
        <v>1126.55</v>
      </c>
      <c r="Z583">
        <v>1190.3499999999999</v>
      </c>
      <c r="AA583">
        <v>1126.55</v>
      </c>
      <c r="AB583">
        <v>1399.9</v>
      </c>
      <c r="AC583" s="1">
        <f>(Table2[[#This Row],[Close Price]]/Table2[[#This Row],[Day Low]])-1</f>
        <v>8.5788068455379118E-3</v>
      </c>
      <c r="AD583" s="1">
        <f>(Table2[[#This Row],[Day High]]/Table2[[#This Row],[Close Price]])-1</f>
        <v>1.4277654819250696E-2</v>
      </c>
      <c r="AE583" s="1">
        <f>(Table2[[#This Row],[Close Price]]/Table2[[#This Row],[Current Week Low]])-1</f>
        <v>2.2724246593582187E-2</v>
      </c>
      <c r="AF583" s="1">
        <f>(Table2[[#This Row],[Current Week High]]/Table2[[#This Row],[Close Price]])-1</f>
        <v>3.3155405112181402E-2</v>
      </c>
      <c r="AG583" s="1">
        <f>(Table2[[#This Row],[Close Price]]/Table2[[#This Row],[Current Month Low]])-1</f>
        <v>2.2724246593582187E-2</v>
      </c>
      <c r="AH583" s="1">
        <f>(Table2[[#This Row],[Current Month High]]/Table2[[#This Row],[Close Price]])-1</f>
        <v>0.21503276483096823</v>
      </c>
      <c r="AI583">
        <v>30.707807143167098</v>
      </c>
      <c r="AJ583">
        <v>14.864662778525499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-0.08</v>
      </c>
      <c r="AM583" t="s">
        <v>3189</v>
      </c>
      <c r="AN583">
        <v>-7.77</v>
      </c>
      <c r="AO583" t="s">
        <v>3189</v>
      </c>
      <c r="AP583">
        <v>8.1081263351219998E-3</v>
      </c>
      <c r="AQ583">
        <f>(Table2[[#This Row],[Sharpe Ratio]]-AVERAGE(Table2[Sharpe Ratio]))/_xlfn.STDEV.P(Table2[Sharpe Ratio])</f>
        <v>-0.60435311291908556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619</v>
      </c>
      <c r="AT583">
        <f>_xlfn.RANK.AVG(Table2[[#This Row],[6M Return vs Nifty Z-Score]],Table2[6M Return vs Nifty Z-Score])</f>
        <v>448</v>
      </c>
      <c r="AU583">
        <f>_xlfn.RANK.AVG(Table2[[#This Row],[Sharpe Ratio Z-Score]],Table2[Sharpe Ratio Z-Score])</f>
        <v>504</v>
      </c>
      <c r="AV583">
        <f>(Table2[[#This Row],[Rank 1Y]]+Table2[[#This Row],[Rank 6M]]+Table2[[#This Row],[Rank Sharpe]])/3</f>
        <v>523.66666666666663</v>
      </c>
    </row>
    <row r="584" spans="1:48" x14ac:dyDescent="0.3">
      <c r="A584" t="s">
        <v>2137</v>
      </c>
      <c r="B584" t="s">
        <v>2138</v>
      </c>
      <c r="C584" t="s">
        <v>3150</v>
      </c>
      <c r="D584" t="s">
        <v>406</v>
      </c>
      <c r="E584">
        <v>2854.8436000000002</v>
      </c>
      <c r="F584">
        <v>329.75</v>
      </c>
      <c r="G584">
        <v>-34.462221536674498</v>
      </c>
      <c r="H584">
        <f>(Table2[[#This Row],[1Y Return vs Nifty]]-AVERAGE(Table2[1Y Return vs Nifty]))/_xlfn.STDEV.P(Table2[1Y Return vs Nifty])</f>
        <v>-1.0107736030333285</v>
      </c>
      <c r="I584">
        <v>-13.425023734117699</v>
      </c>
      <c r="J584">
        <f>(Table2[[#This Row],[1M Return vs Nifty]]-AVERAGE(Table2[1M Return vs Nifty]))/_xlfn.STDEV.P(Table2[1M Return vs Nifty])</f>
        <v>-1.6756984972622</v>
      </c>
      <c r="K584">
        <v>-46.112601991500199</v>
      </c>
      <c r="L584">
        <f>(Table2[[#This Row],[6M Return vs Nifty]]-AVERAGE(Table2[6M Return vs Nifty]))/_xlfn.STDEV.P(Table2[6M Return vs Nifty])</f>
        <v>-1.6950462121104417</v>
      </c>
      <c r="M584">
        <v>7.0902663106679302</v>
      </c>
      <c r="N584">
        <f>(Table2[[#This Row],[1W Return vs Nifty]]-AVERAGE(Table2[1W Return vs Nifty]))/_xlfn.STDEV.P(Table2[1W Return vs Nifty])</f>
        <v>0.62450992529020832</v>
      </c>
      <c r="O584">
        <v>353.17</v>
      </c>
      <c r="P584">
        <v>386.13955339002803</v>
      </c>
      <c r="Q584">
        <v>444.79612432757398</v>
      </c>
      <c r="R584">
        <v>40.455960886292303</v>
      </c>
      <c r="S584" s="1">
        <f>(Table2[[#This Row],[Close Price]]-Table2[[#This Row],[20D EMA]])/Table2[[#This Row],[20D EMA]]</f>
        <v>-6.6313673301809373E-2</v>
      </c>
      <c r="T584" s="1">
        <f>(Table2[[#This Row],[Close Price]]-Table2[[#This Row],[50D EMA]])/Table2[[#This Row],[50D EMA]]</f>
        <v>-0.14603412909909963</v>
      </c>
      <c r="U584" s="1">
        <f>(Table2[[#This Row],[Close Price]]-Table2[[#This Row],[200D EMA]])/Table2[[#This Row],[200D EMA]]</f>
        <v>-0.25864911593260032</v>
      </c>
      <c r="V584">
        <v>1.45008919808154</v>
      </c>
      <c r="W584">
        <v>327.10000000000002</v>
      </c>
      <c r="X584">
        <v>336.85</v>
      </c>
      <c r="Y584">
        <v>308.64999999999998</v>
      </c>
      <c r="Z584">
        <v>345.55</v>
      </c>
      <c r="AA584">
        <v>302</v>
      </c>
      <c r="AB584">
        <v>428.65</v>
      </c>
      <c r="AC584" s="1">
        <f>(Table2[[#This Row],[Close Price]]/Table2[[#This Row],[Day Low]])-1</f>
        <v>8.1014980128399916E-3</v>
      </c>
      <c r="AD584" s="1">
        <f>(Table2[[#This Row],[Day High]]/Table2[[#This Row],[Close Price]])-1</f>
        <v>2.1531463229719661E-2</v>
      </c>
      <c r="AE584" s="1">
        <f>(Table2[[#This Row],[Close Price]]/Table2[[#This Row],[Current Week Low]])-1</f>
        <v>6.8362222582212917E-2</v>
      </c>
      <c r="AF584" s="1">
        <f>(Table2[[#This Row],[Current Week High]]/Table2[[#This Row],[Close Price]])-1</f>
        <v>4.7915087187263117E-2</v>
      </c>
      <c r="AG584" s="1">
        <f>(Table2[[#This Row],[Close Price]]/Table2[[#This Row],[Current Month Low]])-1</f>
        <v>9.1887417218543099E-2</v>
      </c>
      <c r="AH584" s="1">
        <f>(Table2[[#This Row],[Current Month High]]/Table2[[#This Row],[Close Price]])-1</f>
        <v>0.29992418498862761</v>
      </c>
      <c r="AI584">
        <v>126.67930250189499</v>
      </c>
      <c r="AJ584">
        <v>9.1887417218543099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-0.14000000000000001</v>
      </c>
      <c r="AM584" t="s">
        <v>3189</v>
      </c>
      <c r="AN584">
        <v>-17.899999999999999</v>
      </c>
      <c r="AO584" t="s">
        <v>3189</v>
      </c>
      <c r="AP584">
        <v>0.118413135601867</v>
      </c>
      <c r="AQ584">
        <f>(Table2[[#This Row],[Sharpe Ratio]]-AVERAGE(Table2[Sharpe Ratio]))/_xlfn.STDEV.P(Table2[Sharpe Ratio])</f>
        <v>0.67515874498627992</v>
      </c>
      <c r="AR5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4">
        <f>_xlfn.RANK.AVG(Table2[[#This Row],[1Y Return vs Nifty Z-Score]],Table2[1Y Return vs Nifty Z-Score])</f>
        <v>665</v>
      </c>
      <c r="AT584">
        <f>_xlfn.RANK.AVG(Table2[[#This Row],[6M Return vs Nifty Z-Score]],Table2[6M Return vs Nifty Z-Score])</f>
        <v>732</v>
      </c>
      <c r="AU584">
        <f>_xlfn.RANK.AVG(Table2[[#This Row],[Sharpe Ratio Z-Score]],Table2[Sharpe Ratio Z-Score])</f>
        <v>176</v>
      </c>
      <c r="AV584">
        <f>(Table2[[#This Row],[Rank 1Y]]+Table2[[#This Row],[Rank 6M]]+Table2[[#This Row],[Rank Sharpe]])/3</f>
        <v>524.33333333333337</v>
      </c>
    </row>
    <row r="585" spans="1:48" x14ac:dyDescent="0.3">
      <c r="A585" t="s">
        <v>1594</v>
      </c>
      <c r="B585" t="s">
        <v>1595</v>
      </c>
      <c r="C585" t="s">
        <v>3154</v>
      </c>
      <c r="D585" t="s">
        <v>457</v>
      </c>
      <c r="E585">
        <v>6060.0780497199903</v>
      </c>
      <c r="F585">
        <v>1122.05</v>
      </c>
      <c r="G585">
        <v>-32.9712110274859</v>
      </c>
      <c r="H585">
        <f>(Table2[[#This Row],[1Y Return vs Nifty]]-AVERAGE(Table2[1Y Return vs Nifty]))/_xlfn.STDEV.P(Table2[1Y Return vs Nifty])</f>
        <v>-0.98190359878691413</v>
      </c>
      <c r="I585">
        <v>1.17443663667203</v>
      </c>
      <c r="J585">
        <f>(Table2[[#This Row],[1M Return vs Nifty]]-AVERAGE(Table2[1M Return vs Nifty]))/_xlfn.STDEV.P(Table2[1M Return vs Nifty])</f>
        <v>-0.23752088163677304</v>
      </c>
      <c r="K585">
        <v>9.7335447196572602</v>
      </c>
      <c r="L585">
        <f>(Table2[[#This Row],[6M Return vs Nifty]]-AVERAGE(Table2[6M Return vs Nifty]))/_xlfn.STDEV.P(Table2[6M Return vs Nifty])</f>
        <v>0.13014971236403228</v>
      </c>
      <c r="M585">
        <v>6.0073324714233198</v>
      </c>
      <c r="N585">
        <f>(Table2[[#This Row],[1W Return vs Nifty]]-AVERAGE(Table2[1W Return vs Nifty]))/_xlfn.STDEV.P(Table2[1W Return vs Nifty])</f>
        <v>0.41522091880174472</v>
      </c>
      <c r="O585">
        <v>1131.28</v>
      </c>
      <c r="P585">
        <v>1166.0166683827599</v>
      </c>
      <c r="Q585">
        <v>1156.47094927849</v>
      </c>
      <c r="R585">
        <v>51.106619401727102</v>
      </c>
      <c r="S585" s="1">
        <f>(Table2[[#This Row],[Close Price]]-Table2[[#This Row],[20D EMA]])/Table2[[#This Row],[20D EMA]]</f>
        <v>-8.1588996534898688E-3</v>
      </c>
      <c r="T585" s="1">
        <f>(Table2[[#This Row],[Close Price]]-Table2[[#This Row],[50D EMA]])/Table2[[#This Row],[50D EMA]]</f>
        <v>-3.770672373298127E-2</v>
      </c>
      <c r="U585" s="1">
        <f>(Table2[[#This Row],[Close Price]]-Table2[[#This Row],[200D EMA]])/Table2[[#This Row],[200D EMA]]</f>
        <v>-2.9763782047413243E-2</v>
      </c>
      <c r="V585">
        <v>0.44776247084299498</v>
      </c>
      <c r="W585">
        <v>1113.5</v>
      </c>
      <c r="X585">
        <v>1129.2</v>
      </c>
      <c r="Y585">
        <v>1061.5999999999999</v>
      </c>
      <c r="Z585">
        <v>1150</v>
      </c>
      <c r="AA585">
        <v>1050.7</v>
      </c>
      <c r="AB585">
        <v>1252</v>
      </c>
      <c r="AC585" s="1">
        <f>(Table2[[#This Row],[Close Price]]/Table2[[#This Row],[Day Low]])-1</f>
        <v>7.6784912438256914E-3</v>
      </c>
      <c r="AD585" s="1">
        <f>(Table2[[#This Row],[Day High]]/Table2[[#This Row],[Close Price]])-1</f>
        <v>6.3722650505770861E-3</v>
      </c>
      <c r="AE585" s="1">
        <f>(Table2[[#This Row],[Close Price]]/Table2[[#This Row],[Current Week Low]])-1</f>
        <v>5.6942351168048244E-2</v>
      </c>
      <c r="AF585" s="1">
        <f>(Table2[[#This Row],[Current Week High]]/Table2[[#This Row],[Close Price]])-1</f>
        <v>2.4909763379528549E-2</v>
      </c>
      <c r="AG585" s="1">
        <f>(Table2[[#This Row],[Close Price]]/Table2[[#This Row],[Current Month Low]])-1</f>
        <v>6.7907109546016864E-2</v>
      </c>
      <c r="AH585" s="1">
        <f>(Table2[[#This Row],[Current Month High]]/Table2[[#This Row],[Close Price]])-1</f>
        <v>0.11581480326188687</v>
      </c>
      <c r="AI585">
        <v>25.466779555278201</v>
      </c>
      <c r="AJ585">
        <v>20.223936569163101</v>
      </c>
      <c r="AK585" t="str">
        <f>IF(AND(Table2[[#This Row],[20D EMA]]&gt;Table2[[#This Row],[50D EMA]],Table2[[#This Row],[50D EMA]]&gt;Table2[[#This Row],[200D EMA]]),"Uptrend","Downtrend/NoTrend")</f>
        <v>Downtrend/NoTrend</v>
      </c>
      <c r="AL585">
        <v>0.01</v>
      </c>
      <c r="AM585" t="s">
        <v>3188</v>
      </c>
      <c r="AN585">
        <v>-5.77</v>
      </c>
      <c r="AO585" t="s">
        <v>3189</v>
      </c>
      <c r="AP585">
        <v>-4.7060898093303001E-2</v>
      </c>
      <c r="AQ585">
        <f>(Table2[[#This Row],[Sharpe Ratio]]-AVERAGE(Table2[Sharpe Ratio]))/_xlfn.STDEV.P(Table2[Sharpe Ratio])</f>
        <v>-1.2443006675631159</v>
      </c>
      <c r="AR5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5">
        <f>_xlfn.RANK.AVG(Table2[[#This Row],[1Y Return vs Nifty Z-Score]],Table2[1Y Return vs Nifty Z-Score])</f>
        <v>656</v>
      </c>
      <c r="AT585">
        <f>_xlfn.RANK.AVG(Table2[[#This Row],[6M Return vs Nifty Z-Score]],Table2[6M Return vs Nifty Z-Score])</f>
        <v>255</v>
      </c>
      <c r="AU585">
        <f>_xlfn.RANK.AVG(Table2[[#This Row],[Sharpe Ratio Z-Score]],Table2[Sharpe Ratio Z-Score])</f>
        <v>664</v>
      </c>
      <c r="AV585">
        <f>(Table2[[#This Row],[Rank 1Y]]+Table2[[#This Row],[Rank 6M]]+Table2[[#This Row],[Rank Sharpe]])/3</f>
        <v>525</v>
      </c>
    </row>
    <row r="586" spans="1:48" x14ac:dyDescent="0.3">
      <c r="A586" t="s">
        <v>508</v>
      </c>
      <c r="B586" t="s">
        <v>509</v>
      </c>
      <c r="C586" t="s">
        <v>3150</v>
      </c>
      <c r="D586" t="s">
        <v>471</v>
      </c>
      <c r="E586">
        <v>42083.824884959999</v>
      </c>
      <c r="F586">
        <v>1468</v>
      </c>
      <c r="G586">
        <v>-30.990571985998098</v>
      </c>
      <c r="H586">
        <f>(Table2[[#This Row],[1Y Return vs Nifty]]-AVERAGE(Table2[1Y Return vs Nifty]))/_xlfn.STDEV.P(Table2[1Y Return vs Nifty])</f>
        <v>-0.94355305921259247</v>
      </c>
      <c r="I586">
        <v>2.8609433342470001</v>
      </c>
      <c r="J586">
        <f>(Table2[[#This Row],[1M Return vs Nifty]]-AVERAGE(Table2[1M Return vs Nifty]))/_xlfn.STDEV.P(Table2[1M Return vs Nifty])</f>
        <v>-7.1384865684597038E-2</v>
      </c>
      <c r="K586">
        <v>-13.716910176382401</v>
      </c>
      <c r="L586">
        <f>(Table2[[#This Row],[6M Return vs Nifty]]-AVERAGE(Table2[6M Return vs Nifty]))/_xlfn.STDEV.P(Table2[6M Return vs Nifty])</f>
        <v>-0.63627155792877998</v>
      </c>
      <c r="M586">
        <v>-1.0840762963610799</v>
      </c>
      <c r="N586">
        <f>(Table2[[#This Row],[1W Return vs Nifty]]-AVERAGE(Table2[1W Return vs Nifty]))/_xlfn.STDEV.P(Table2[1W Return vs Nifty])</f>
        <v>-0.95527268092585638</v>
      </c>
      <c r="O586">
        <v>1488.78</v>
      </c>
      <c r="P586">
        <v>1496.7553465022499</v>
      </c>
      <c r="Q586">
        <v>1504.9423018267901</v>
      </c>
      <c r="R586">
        <v>61.586565438386302</v>
      </c>
      <c r="S586" s="1">
        <f>(Table2[[#This Row],[Close Price]]-Table2[[#This Row],[20D EMA]])/Table2[[#This Row],[20D EMA]]</f>
        <v>-1.3957737207646511E-2</v>
      </c>
      <c r="T586" s="1">
        <f>(Table2[[#This Row],[Close Price]]-Table2[[#This Row],[50D EMA]])/Table2[[#This Row],[50D EMA]]</f>
        <v>-1.9211788065062192E-2</v>
      </c>
      <c r="U586" s="1">
        <f>(Table2[[#This Row],[Close Price]]-Table2[[#This Row],[200D EMA]])/Table2[[#This Row],[200D EMA]]</f>
        <v>-2.4547321038120379E-2</v>
      </c>
      <c r="V586">
        <v>1.1641034809866699</v>
      </c>
      <c r="W586">
        <v>1445.25</v>
      </c>
      <c r="X586">
        <v>1545</v>
      </c>
      <c r="Y586">
        <v>1435.05</v>
      </c>
      <c r="Z586">
        <v>1545</v>
      </c>
      <c r="AA586">
        <v>1400</v>
      </c>
      <c r="AB586">
        <v>1556.7</v>
      </c>
      <c r="AC586" s="1">
        <f>(Table2[[#This Row],[Close Price]]/Table2[[#This Row],[Day Low]])-1</f>
        <v>1.5741221241999614E-2</v>
      </c>
      <c r="AD586" s="1">
        <f>(Table2[[#This Row],[Day High]]/Table2[[#This Row],[Close Price]])-1</f>
        <v>5.2452316076294192E-2</v>
      </c>
      <c r="AE586" s="1">
        <f>(Table2[[#This Row],[Close Price]]/Table2[[#This Row],[Current Week Low]])-1</f>
        <v>2.2960872443468894E-2</v>
      </c>
      <c r="AF586" s="1">
        <f>(Table2[[#This Row],[Current Week High]]/Table2[[#This Row],[Close Price]])-1</f>
        <v>5.2452316076294192E-2</v>
      </c>
      <c r="AG586" s="1">
        <f>(Table2[[#This Row],[Close Price]]/Table2[[#This Row],[Current Month Low]])-1</f>
        <v>4.8571428571428488E-2</v>
      </c>
      <c r="AH586" s="1">
        <f>(Table2[[#This Row],[Current Month High]]/Table2[[#This Row],[Close Price]])-1</f>
        <v>6.0422343324250782E-2</v>
      </c>
      <c r="AI586">
        <v>20.844686648501298</v>
      </c>
      <c r="AJ586">
        <v>12.4904214559387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0.09</v>
      </c>
      <c r="AM586" t="s">
        <v>3188</v>
      </c>
      <c r="AN586">
        <v>-0.54</v>
      </c>
      <c r="AO586" t="s">
        <v>3189</v>
      </c>
      <c r="AP586">
        <v>4.7794339190233001E-2</v>
      </c>
      <c r="AQ586">
        <f>(Table2[[#This Row],[Sharpe Ratio]]-AVERAGE(Table2[Sharpe Ratio]))/_xlfn.STDEV.P(Table2[Sharpe Ratio])</f>
        <v>-0.14400248803790133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644</v>
      </c>
      <c r="AT586">
        <f>_xlfn.RANK.AVG(Table2[[#This Row],[6M Return vs Nifty Z-Score]],Table2[6M Return vs Nifty Z-Score])</f>
        <v>547</v>
      </c>
      <c r="AU586">
        <f>_xlfn.RANK.AVG(Table2[[#This Row],[Sharpe Ratio Z-Score]],Table2[Sharpe Ratio Z-Score])</f>
        <v>388</v>
      </c>
      <c r="AV586">
        <f>(Table2[[#This Row],[Rank 1Y]]+Table2[[#This Row],[Rank 6M]]+Table2[[#This Row],[Rank Sharpe]])/3</f>
        <v>526.33333333333337</v>
      </c>
    </row>
    <row r="587" spans="1:48" x14ac:dyDescent="0.3">
      <c r="A587" t="s">
        <v>1547</v>
      </c>
      <c r="B587" t="s">
        <v>1548</v>
      </c>
      <c r="C587" t="s">
        <v>3152</v>
      </c>
      <c r="D587" t="s">
        <v>1549</v>
      </c>
      <c r="E587">
        <v>6425.0455373249997</v>
      </c>
      <c r="F587">
        <v>315.75</v>
      </c>
      <c r="G587">
        <v>-10.422365850270999</v>
      </c>
      <c r="H587">
        <f>(Table2[[#This Row],[1Y Return vs Nifty]]-AVERAGE(Table2[1Y Return vs Nifty]))/_xlfn.STDEV.P(Table2[1Y Return vs Nifty])</f>
        <v>-0.54529684651646981</v>
      </c>
      <c r="I587">
        <v>-0.98586682938238301</v>
      </c>
      <c r="J587">
        <f>(Table2[[#This Row],[1M Return vs Nifty]]-AVERAGE(Table2[1M Return vs Nifty]))/_xlfn.STDEV.P(Table2[1M Return vs Nifty])</f>
        <v>-0.45033012313817106</v>
      </c>
      <c r="K587">
        <v>-41.974864037813603</v>
      </c>
      <c r="L587">
        <f>(Table2[[#This Row],[6M Return vs Nifty]]-AVERAGE(Table2[6M Return vs Nifty]))/_xlfn.STDEV.P(Table2[6M Return vs Nifty])</f>
        <v>-1.5598142776911725</v>
      </c>
      <c r="M587">
        <v>11.286089659923499</v>
      </c>
      <c r="N587">
        <f>(Table2[[#This Row],[1W Return vs Nifty]]-AVERAGE(Table2[1W Return vs Nifty]))/_xlfn.STDEV.P(Table2[1W Return vs Nifty])</f>
        <v>1.4353994444314089</v>
      </c>
      <c r="O587">
        <v>316.38</v>
      </c>
      <c r="P587">
        <v>344.25077793680998</v>
      </c>
      <c r="Q587">
        <v>371.41034758968198</v>
      </c>
      <c r="R587">
        <v>55.053222166350103</v>
      </c>
      <c r="S587" s="1">
        <f>(Table2[[#This Row],[Close Price]]-Table2[[#This Row],[20D EMA]])/Table2[[#This Row],[20D EMA]]</f>
        <v>-1.9912763132941256E-3</v>
      </c>
      <c r="T587" s="1">
        <f>(Table2[[#This Row],[Close Price]]-Table2[[#This Row],[50D EMA]])/Table2[[#This Row],[50D EMA]]</f>
        <v>-8.2790743735200886E-2</v>
      </c>
      <c r="U587" s="1">
        <f>(Table2[[#This Row],[Close Price]]-Table2[[#This Row],[200D EMA]])/Table2[[#This Row],[200D EMA]]</f>
        <v>-0.14986213483522304</v>
      </c>
      <c r="V587">
        <v>1.03667756202886</v>
      </c>
      <c r="W587">
        <v>315</v>
      </c>
      <c r="X587">
        <v>324.14999999999998</v>
      </c>
      <c r="Y587">
        <v>299.45</v>
      </c>
      <c r="Z587">
        <v>332</v>
      </c>
      <c r="AA587">
        <v>280.7</v>
      </c>
      <c r="AB587">
        <v>345.3</v>
      </c>
      <c r="AC587" s="1">
        <f>(Table2[[#This Row],[Close Price]]/Table2[[#This Row],[Day Low]])-1</f>
        <v>2.3809523809523725E-3</v>
      </c>
      <c r="AD587" s="1">
        <f>(Table2[[#This Row],[Day High]]/Table2[[#This Row],[Close Price]])-1</f>
        <v>2.6603325415676782E-2</v>
      </c>
      <c r="AE587" s="1">
        <f>(Table2[[#This Row],[Close Price]]/Table2[[#This Row],[Current Week Low]])-1</f>
        <v>5.4433127400233872E-2</v>
      </c>
      <c r="AF587" s="1">
        <f>(Table2[[#This Row],[Current Week High]]/Table2[[#This Row],[Close Price]])-1</f>
        <v>5.1464766429136999E-2</v>
      </c>
      <c r="AG587" s="1">
        <f>(Table2[[#This Row],[Close Price]]/Table2[[#This Row],[Current Month Low]])-1</f>
        <v>0.12486640541503391</v>
      </c>
      <c r="AH587" s="1">
        <f>(Table2[[#This Row],[Current Month High]]/Table2[[#This Row],[Close Price]])-1</f>
        <v>9.3586698337292162E-2</v>
      </c>
      <c r="AI587">
        <v>86.223277909738698</v>
      </c>
      <c r="AJ587">
        <v>21.676300578034599</v>
      </c>
      <c r="AK587" t="str">
        <f>IF(AND(Table2[[#This Row],[20D EMA]]&gt;Table2[[#This Row],[50D EMA]],Table2[[#This Row],[50D EMA]]&gt;Table2[[#This Row],[200D EMA]]),"Uptrend","Downtrend/NoTrend")</f>
        <v>Downtrend/NoTrend</v>
      </c>
      <c r="AL587">
        <v>-0.21</v>
      </c>
      <c r="AM587" t="s">
        <v>3189</v>
      </c>
      <c r="AN587">
        <v>-0.11</v>
      </c>
      <c r="AO587" t="s">
        <v>3189</v>
      </c>
      <c r="AP587">
        <v>6.1484888009378999E-2</v>
      </c>
      <c r="AQ587">
        <f>(Table2[[#This Row],[Sharpe Ratio]]-AVERAGE(Table2[Sharpe Ratio]))/_xlfn.STDEV.P(Table2[Sharpe Ratio])</f>
        <v>1.4804620286332606E-2</v>
      </c>
      <c r="AR5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7">
        <f>_xlfn.RANK.AVG(Table2[[#This Row],[1Y Return vs Nifty Z-Score]],Table2[1Y Return vs Nifty Z-Score])</f>
        <v>503</v>
      </c>
      <c r="AT587">
        <f>_xlfn.RANK.AVG(Table2[[#This Row],[6M Return vs Nifty Z-Score]],Table2[6M Return vs Nifty Z-Score])</f>
        <v>729</v>
      </c>
      <c r="AU587">
        <f>_xlfn.RANK.AVG(Table2[[#This Row],[Sharpe Ratio Z-Score]],Table2[Sharpe Ratio Z-Score])</f>
        <v>347</v>
      </c>
      <c r="AV587">
        <f>(Table2[[#This Row],[Rank 1Y]]+Table2[[#This Row],[Rank 6M]]+Table2[[#This Row],[Rank Sharpe]])/3</f>
        <v>526.33333333333337</v>
      </c>
    </row>
    <row r="588" spans="1:48" x14ac:dyDescent="0.3">
      <c r="A588" t="s">
        <v>1343</v>
      </c>
      <c r="B588" t="s">
        <v>1344</v>
      </c>
      <c r="C588" t="s">
        <v>3146</v>
      </c>
      <c r="D588" t="s">
        <v>51</v>
      </c>
      <c r="E588">
        <v>8593.5830583099996</v>
      </c>
      <c r="F588">
        <v>5177.05</v>
      </c>
      <c r="G588">
        <v>-19.807820921008499</v>
      </c>
      <c r="H588">
        <f>(Table2[[#This Row],[1Y Return vs Nifty]]-AVERAGE(Table2[1Y Return vs Nifty]))/_xlfn.STDEV.P(Table2[1Y Return vs Nifty])</f>
        <v>-0.72702469221366595</v>
      </c>
      <c r="I588">
        <v>5.1667464061771904</v>
      </c>
      <c r="J588">
        <f>(Table2[[#This Row],[1M Return vs Nifty]]-AVERAGE(Table2[1M Return vs Nifty]))/_xlfn.STDEV.P(Table2[1M Return vs Nifty])</f>
        <v>0.155757390252837</v>
      </c>
      <c r="K588">
        <v>1.8634506266692501</v>
      </c>
      <c r="L588">
        <f>(Table2[[#This Row],[6M Return vs Nifty]]-AVERAGE(Table2[6M Return vs Nifty]))/_xlfn.STDEV.P(Table2[6M Return vs Nifty])</f>
        <v>-0.12706523458740138</v>
      </c>
      <c r="M588">
        <v>-0.67736502150525202</v>
      </c>
      <c r="N588">
        <f>(Table2[[#This Row],[1W Return vs Nifty]]-AVERAGE(Table2[1W Return vs Nifty]))/_xlfn.STDEV.P(Table2[1W Return vs Nifty])</f>
        <v>-0.87667120449438063</v>
      </c>
      <c r="O588">
        <v>5229.87</v>
      </c>
      <c r="P588">
        <v>5240.1294950691999</v>
      </c>
      <c r="Q588">
        <v>5136.3829062289997</v>
      </c>
      <c r="R588">
        <v>45.3508766522733</v>
      </c>
      <c r="S588" s="1">
        <f>(Table2[[#This Row],[Close Price]]-Table2[[#This Row],[20D EMA]])/Table2[[#This Row],[20D EMA]]</f>
        <v>-1.0099677429840456E-2</v>
      </c>
      <c r="T588" s="1">
        <f>(Table2[[#This Row],[Close Price]]-Table2[[#This Row],[50D EMA]])/Table2[[#This Row],[50D EMA]]</f>
        <v>-1.2037774090994435E-2</v>
      </c>
      <c r="U588" s="1">
        <f>(Table2[[#This Row],[Close Price]]-Table2[[#This Row],[200D EMA]])/Table2[[#This Row],[200D EMA]]</f>
        <v>7.9174575792787319E-3</v>
      </c>
      <c r="V588">
        <v>1.7369282876974399</v>
      </c>
      <c r="W588">
        <v>5150.8</v>
      </c>
      <c r="X588">
        <v>5264.95</v>
      </c>
      <c r="Y588">
        <v>5106.1000000000004</v>
      </c>
      <c r="Z588">
        <v>5332.45</v>
      </c>
      <c r="AA588">
        <v>5042.6000000000004</v>
      </c>
      <c r="AB588">
        <v>5833.3</v>
      </c>
      <c r="AC588" s="1">
        <f>(Table2[[#This Row],[Close Price]]/Table2[[#This Row],[Day Low]])-1</f>
        <v>5.096295721052968E-3</v>
      </c>
      <c r="AD588" s="1">
        <f>(Table2[[#This Row],[Day High]]/Table2[[#This Row],[Close Price]])-1</f>
        <v>1.6978781352314565E-2</v>
      </c>
      <c r="AE588" s="1">
        <f>(Table2[[#This Row],[Close Price]]/Table2[[#This Row],[Current Week Low]])-1</f>
        <v>1.3895145022619904E-2</v>
      </c>
      <c r="AF588" s="1">
        <f>(Table2[[#This Row],[Current Week High]]/Table2[[#This Row],[Close Price]])-1</f>
        <v>3.0017094677470713E-2</v>
      </c>
      <c r="AG588" s="1">
        <f>(Table2[[#This Row],[Close Price]]/Table2[[#This Row],[Current Month Low]])-1</f>
        <v>2.6662832665688363E-2</v>
      </c>
      <c r="AH588" s="1">
        <f>(Table2[[#This Row],[Current Month High]]/Table2[[#This Row],[Close Price]])-1</f>
        <v>0.12676137955012989</v>
      </c>
      <c r="AI588">
        <v>12.6761379550129</v>
      </c>
      <c r="AJ588">
        <v>11.657374556512901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0.02</v>
      </c>
      <c r="AM588" t="s">
        <v>3188</v>
      </c>
      <c r="AN588">
        <v>-5.29</v>
      </c>
      <c r="AO588" t="s">
        <v>3189</v>
      </c>
      <c r="AP588">
        <v>-5.4274627731152998E-2</v>
      </c>
      <c r="AQ588">
        <f>(Table2[[#This Row],[Sharpe Ratio]]-AVERAGE(Table2[Sharpe Ratio]))/_xlfn.STDEV.P(Table2[Sharpe Ratio])</f>
        <v>-1.3279782146909338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571</v>
      </c>
      <c r="AT588">
        <f>_xlfn.RANK.AVG(Table2[[#This Row],[6M Return vs Nifty Z-Score]],Table2[6M Return vs Nifty Z-Score])</f>
        <v>336</v>
      </c>
      <c r="AU588">
        <f>_xlfn.RANK.AVG(Table2[[#This Row],[Sharpe Ratio Z-Score]],Table2[Sharpe Ratio Z-Score])</f>
        <v>673</v>
      </c>
      <c r="AV588">
        <f>(Table2[[#This Row],[Rank 1Y]]+Table2[[#This Row],[Rank 6M]]+Table2[[#This Row],[Rank Sharpe]])/3</f>
        <v>526.66666666666663</v>
      </c>
    </row>
    <row r="589" spans="1:48" x14ac:dyDescent="0.3">
      <c r="A589" t="s">
        <v>175</v>
      </c>
      <c r="B589" t="s">
        <v>176</v>
      </c>
      <c r="C589" t="s">
        <v>3142</v>
      </c>
      <c r="D589" t="s">
        <v>37</v>
      </c>
      <c r="E589">
        <v>144069.02476335</v>
      </c>
      <c r="F589">
        <v>1437.75</v>
      </c>
      <c r="G589">
        <v>-18.601656555925398</v>
      </c>
      <c r="H589">
        <f>(Table2[[#This Row],[1Y Return vs Nifty]]-AVERAGE(Table2[1Y Return vs Nifty]))/_xlfn.STDEV.P(Table2[1Y Return vs Nifty])</f>
        <v>-0.703670081278849</v>
      </c>
      <c r="I589">
        <v>-9.9306252158015091</v>
      </c>
      <c r="J589">
        <f>(Table2[[#This Row],[1M Return vs Nifty]]-AVERAGE(Table2[1M Return vs Nifty]))/_xlfn.STDEV.P(Table2[1M Return vs Nifty])</f>
        <v>-1.3314689434649898</v>
      </c>
      <c r="K589">
        <v>-4.5164030768700201</v>
      </c>
      <c r="L589">
        <f>(Table2[[#This Row],[6M Return vs Nifty]]-AVERAGE(Table2[6M Return vs Nifty]))/_xlfn.STDEV.P(Table2[6M Return vs Nifty])</f>
        <v>-0.33557528701178491</v>
      </c>
      <c r="M589">
        <v>-4.4516748355175704</v>
      </c>
      <c r="N589">
        <f>(Table2[[#This Row],[1W Return vs Nifty]]-AVERAGE(Table2[1W Return vs Nifty]))/_xlfn.STDEV.P(Table2[1W Return vs Nifty])</f>
        <v>-1.606098545785422</v>
      </c>
      <c r="O589">
        <v>1540.25</v>
      </c>
      <c r="P589">
        <v>1625.01227669633</v>
      </c>
      <c r="Q589">
        <v>1592.4211138881701</v>
      </c>
      <c r="R589">
        <v>22.983884686414601</v>
      </c>
      <c r="S589" s="1">
        <f>(Table2[[#This Row],[Close Price]]-Table2[[#This Row],[20D EMA]])/Table2[[#This Row],[20D EMA]]</f>
        <v>-6.6547638370394416E-2</v>
      </c>
      <c r="T589" s="1">
        <f>(Table2[[#This Row],[Close Price]]-Table2[[#This Row],[50D EMA]])/Table2[[#This Row],[50D EMA]]</f>
        <v>-0.1152374535145276</v>
      </c>
      <c r="U589" s="1">
        <f>(Table2[[#This Row],[Close Price]]-Table2[[#This Row],[200D EMA]])/Table2[[#This Row],[200D EMA]]</f>
        <v>-9.7129529707449036E-2</v>
      </c>
      <c r="V589">
        <v>1.53406406806694</v>
      </c>
      <c r="W589">
        <v>1396.65</v>
      </c>
      <c r="X589">
        <v>1460</v>
      </c>
      <c r="Y589">
        <v>1396.65</v>
      </c>
      <c r="Z589">
        <v>1519.7</v>
      </c>
      <c r="AA589">
        <v>1396.65</v>
      </c>
      <c r="AB589">
        <v>1642</v>
      </c>
      <c r="AC589" s="1">
        <f>(Table2[[#This Row],[Close Price]]/Table2[[#This Row],[Day Low]])-1</f>
        <v>2.9427558801417675E-2</v>
      </c>
      <c r="AD589" s="1">
        <f>(Table2[[#This Row],[Day High]]/Table2[[#This Row],[Close Price]])-1</f>
        <v>1.5475569466179895E-2</v>
      </c>
      <c r="AE589" s="1">
        <f>(Table2[[#This Row],[Close Price]]/Table2[[#This Row],[Current Week Low]])-1</f>
        <v>2.9427558801417675E-2</v>
      </c>
      <c r="AF589" s="1">
        <f>(Table2[[#This Row],[Current Week High]]/Table2[[#This Row],[Close Price]])-1</f>
        <v>5.6998782820379068E-2</v>
      </c>
      <c r="AG589" s="1">
        <f>(Table2[[#This Row],[Close Price]]/Table2[[#This Row],[Current Month Low]])-1</f>
        <v>2.9427558801417675E-2</v>
      </c>
      <c r="AH589" s="1">
        <f>(Table2[[#This Row],[Current Month High]]/Table2[[#This Row],[Close Price]])-1</f>
        <v>0.14206225004347073</v>
      </c>
      <c r="AI589">
        <v>34.654842636063201</v>
      </c>
      <c r="AJ589">
        <v>9.9449415003441004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-0.24</v>
      </c>
      <c r="AM589" t="s">
        <v>3189</v>
      </c>
      <c r="AN589">
        <v>-8.19</v>
      </c>
      <c r="AO589" t="s">
        <v>3189</v>
      </c>
      <c r="AP589">
        <v>-1.5172593040101E-2</v>
      </c>
      <c r="AQ589">
        <f>(Table2[[#This Row],[Sharpe Ratio]]-AVERAGE(Table2[Sharpe Ratio]))/_xlfn.STDEV.P(Table2[Sharpe Ratio])</f>
        <v>-0.87440391749433666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561</v>
      </c>
      <c r="AT589">
        <f>_xlfn.RANK.AVG(Table2[[#This Row],[6M Return vs Nifty Z-Score]],Table2[6M Return vs Nifty Z-Score])</f>
        <v>428</v>
      </c>
      <c r="AU589">
        <f>_xlfn.RANK.AVG(Table2[[#This Row],[Sharpe Ratio Z-Score]],Table2[Sharpe Ratio Z-Score])</f>
        <v>600</v>
      </c>
      <c r="AV589">
        <f>(Table2[[#This Row],[Rank 1Y]]+Table2[[#This Row],[Rank 6M]]+Table2[[#This Row],[Rank Sharpe]])/3</f>
        <v>529.66666666666663</v>
      </c>
    </row>
    <row r="590" spans="1:48" x14ac:dyDescent="0.3">
      <c r="A590" t="s">
        <v>1257</v>
      </c>
      <c r="B590" t="s">
        <v>1258</v>
      </c>
      <c r="C590" t="s">
        <v>3154</v>
      </c>
      <c r="D590" t="s">
        <v>97</v>
      </c>
      <c r="E590">
        <v>9350.8548318899993</v>
      </c>
      <c r="F590">
        <v>782.7</v>
      </c>
      <c r="G590">
        <v>-23.3379915282116</v>
      </c>
      <c r="H590">
        <f>(Table2[[#This Row],[1Y Return vs Nifty]]-AVERAGE(Table2[1Y Return vs Nifty]))/_xlfn.STDEV.P(Table2[1Y Return vs Nifty])</f>
        <v>-0.79537836228671133</v>
      </c>
      <c r="I590">
        <v>15.674049832474999</v>
      </c>
      <c r="J590">
        <f>(Table2[[#This Row],[1M Return vs Nifty]]-AVERAGE(Table2[1M Return vs Nifty]))/_xlfn.STDEV.P(Table2[1M Return vs Nifty])</f>
        <v>1.1908208929094386</v>
      </c>
      <c r="K590">
        <v>4.2236908078774302</v>
      </c>
      <c r="L590">
        <f>(Table2[[#This Row],[6M Return vs Nifty]]-AVERAGE(Table2[6M Return vs Nifty]))/_xlfn.STDEV.P(Table2[6M Return vs Nifty])</f>
        <v>-4.9926505897613528E-2</v>
      </c>
      <c r="M590">
        <v>2.2595564225506899</v>
      </c>
      <c r="N590">
        <f>(Table2[[#This Row],[1W Return vs Nifty]]-AVERAGE(Table2[1W Return vs Nifty]))/_xlfn.STDEV.P(Table2[1W Return vs Nifty])</f>
        <v>-0.30907847732474514</v>
      </c>
      <c r="O590">
        <v>719.92</v>
      </c>
      <c r="P590">
        <v>696.21652677727297</v>
      </c>
      <c r="Q590">
        <v>696.24491428615704</v>
      </c>
      <c r="R590">
        <v>86.216918977433295</v>
      </c>
      <c r="S590" s="1">
        <f>(Table2[[#This Row],[Close Price]]-Table2[[#This Row],[20D EMA]])/Table2[[#This Row],[20D EMA]]</f>
        <v>8.7204133792643745E-2</v>
      </c>
      <c r="T590" s="1">
        <f>(Table2[[#This Row],[Close Price]]-Table2[[#This Row],[50D EMA]])/Table2[[#This Row],[50D EMA]]</f>
        <v>0.12421921901660637</v>
      </c>
      <c r="U590" s="1">
        <f>(Table2[[#This Row],[Close Price]]-Table2[[#This Row],[200D EMA]])/Table2[[#This Row],[200D EMA]]</f>
        <v>0.12417338200952362</v>
      </c>
      <c r="V590">
        <v>2.15458040877918</v>
      </c>
      <c r="W590">
        <v>755.1</v>
      </c>
      <c r="X590">
        <v>786</v>
      </c>
      <c r="Y590">
        <v>738.15</v>
      </c>
      <c r="Z590">
        <v>786</v>
      </c>
      <c r="AA590">
        <v>651</v>
      </c>
      <c r="AB590">
        <v>786</v>
      </c>
      <c r="AC590" s="1">
        <f>(Table2[[#This Row],[Close Price]]/Table2[[#This Row],[Day Low]])-1</f>
        <v>3.6551450139054475E-2</v>
      </c>
      <c r="AD590" s="1">
        <f>(Table2[[#This Row],[Day High]]/Table2[[#This Row],[Close Price]])-1</f>
        <v>4.2161747796090054E-3</v>
      </c>
      <c r="AE590" s="1">
        <f>(Table2[[#This Row],[Close Price]]/Table2[[#This Row],[Current Week Low]])-1</f>
        <v>6.0353586669376291E-2</v>
      </c>
      <c r="AF590" s="1">
        <f>(Table2[[#This Row],[Current Week High]]/Table2[[#This Row],[Close Price]])-1</f>
        <v>4.2161747796090054E-3</v>
      </c>
      <c r="AG590" s="1">
        <f>(Table2[[#This Row],[Close Price]]/Table2[[#This Row],[Current Month Low]])-1</f>
        <v>0.2023041474654379</v>
      </c>
      <c r="AH590" s="1">
        <f>(Table2[[#This Row],[Current Month High]]/Table2[[#This Row],[Close Price]])-1</f>
        <v>4.2161747796090054E-3</v>
      </c>
      <c r="AI590">
        <v>2.8427239044333601</v>
      </c>
      <c r="AJ590">
        <v>30.755095222184998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0.12</v>
      </c>
      <c r="AM590" t="s">
        <v>3188</v>
      </c>
      <c r="AN590">
        <v>15.96</v>
      </c>
      <c r="AO590" t="s">
        <v>3188</v>
      </c>
      <c r="AP590">
        <v>-6.8788364432028001E-2</v>
      </c>
      <c r="AQ590">
        <f>(Table2[[#This Row],[Sharpe Ratio]]-AVERAGE(Table2[Sharpe Ratio]))/_xlfn.STDEV.P(Table2[Sharpe Ratio])</f>
        <v>-1.4963341065469216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594</v>
      </c>
      <c r="AT590">
        <f>_xlfn.RANK.AVG(Table2[[#This Row],[6M Return vs Nifty Z-Score]],Table2[6M Return vs Nifty Z-Score])</f>
        <v>310</v>
      </c>
      <c r="AU590">
        <f>_xlfn.RANK.AVG(Table2[[#This Row],[Sharpe Ratio Z-Score]],Table2[Sharpe Ratio Z-Score])</f>
        <v>689</v>
      </c>
      <c r="AV590">
        <f>(Table2[[#This Row],[Rank 1Y]]+Table2[[#This Row],[Rank 6M]]+Table2[[#This Row],[Rank Sharpe]])/3</f>
        <v>531</v>
      </c>
    </row>
    <row r="591" spans="1:48" x14ac:dyDescent="0.3">
      <c r="A591" t="s">
        <v>476</v>
      </c>
      <c r="B591" t="s">
        <v>477</v>
      </c>
      <c r="C591" t="s">
        <v>3156</v>
      </c>
      <c r="D591" t="s">
        <v>375</v>
      </c>
      <c r="E591">
        <v>46021.630982000002</v>
      </c>
      <c r="F591">
        <v>546.9</v>
      </c>
      <c r="G591">
        <v>-20.088128106959001</v>
      </c>
      <c r="H591">
        <f>(Table2[[#This Row],[1Y Return vs Nifty]]-AVERAGE(Table2[1Y Return vs Nifty]))/_xlfn.STDEV.P(Table2[1Y Return vs Nifty])</f>
        <v>-0.73245219899434943</v>
      </c>
      <c r="I591">
        <v>7.8604879829500502</v>
      </c>
      <c r="J591">
        <f>(Table2[[#This Row],[1M Return vs Nifty]]-AVERAGE(Table2[1M Return vs Nifty]))/_xlfn.STDEV.P(Table2[1M Return vs Nifty])</f>
        <v>0.42111506372859364</v>
      </c>
      <c r="K591">
        <v>3.9115517822586798</v>
      </c>
      <c r="L591">
        <f>(Table2[[#This Row],[6M Return vs Nifty]]-AVERAGE(Table2[6M Return vs Nifty]))/_xlfn.STDEV.P(Table2[6M Return vs Nifty])</f>
        <v>-6.012801327063616E-2</v>
      </c>
      <c r="M591">
        <v>1.69772626153276</v>
      </c>
      <c r="N591">
        <f>(Table2[[#This Row],[1W Return vs Nifty]]-AVERAGE(Table2[1W Return vs Nifty]))/_xlfn.STDEV.P(Table2[1W Return vs Nifty])</f>
        <v>-0.41765840340473193</v>
      </c>
      <c r="O591">
        <v>534.29999999999995</v>
      </c>
      <c r="P591">
        <v>538.00435101887103</v>
      </c>
      <c r="Q591">
        <v>537.46085955894398</v>
      </c>
      <c r="R591">
        <v>60.653977291113598</v>
      </c>
      <c r="S591" s="1">
        <f>(Table2[[#This Row],[Close Price]]-Table2[[#This Row],[20D EMA]])/Table2[[#This Row],[20D EMA]]</f>
        <v>2.3582257158899538E-2</v>
      </c>
      <c r="T591" s="1">
        <f>(Table2[[#This Row],[Close Price]]-Table2[[#This Row],[50D EMA]])/Table2[[#This Row],[50D EMA]]</f>
        <v>1.6534529812412092E-2</v>
      </c>
      <c r="U591" s="1">
        <f>(Table2[[#This Row],[Close Price]]-Table2[[#This Row],[200D EMA]])/Table2[[#This Row],[200D EMA]]</f>
        <v>1.7562470407244225E-2</v>
      </c>
      <c r="V591">
        <v>1.5313495010247999</v>
      </c>
      <c r="W591">
        <v>538.25</v>
      </c>
      <c r="X591">
        <v>547.9</v>
      </c>
      <c r="Y591">
        <v>538.25</v>
      </c>
      <c r="Z591">
        <v>558.75</v>
      </c>
      <c r="AA591">
        <v>483.75</v>
      </c>
      <c r="AB591">
        <v>558.75</v>
      </c>
      <c r="AC591" s="1">
        <f>(Table2[[#This Row],[Close Price]]/Table2[[#This Row],[Day Low]])-1</f>
        <v>1.6070599163957144E-2</v>
      </c>
      <c r="AD591" s="1">
        <f>(Table2[[#This Row],[Day High]]/Table2[[#This Row],[Close Price]])-1</f>
        <v>1.8284878405558924E-3</v>
      </c>
      <c r="AE591" s="1">
        <f>(Table2[[#This Row],[Close Price]]/Table2[[#This Row],[Current Week Low]])-1</f>
        <v>1.6070599163957144E-2</v>
      </c>
      <c r="AF591" s="1">
        <f>(Table2[[#This Row],[Current Week High]]/Table2[[#This Row],[Close Price]])-1</f>
        <v>2.166758091058707E-2</v>
      </c>
      <c r="AG591" s="1">
        <f>(Table2[[#This Row],[Close Price]]/Table2[[#This Row],[Current Month Low]])-1</f>
        <v>0.13054263565891477</v>
      </c>
      <c r="AH591" s="1">
        <f>(Table2[[#This Row],[Current Month High]]/Table2[[#This Row],[Close Price]])-1</f>
        <v>2.166758091058707E-2</v>
      </c>
      <c r="AI591">
        <v>9.6533138845587008</v>
      </c>
      <c r="AJ591">
        <v>27.284103156594501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0</v>
      </c>
      <c r="AM591" t="s">
        <v>3187</v>
      </c>
      <c r="AN591">
        <v>10.29</v>
      </c>
      <c r="AO591" t="s">
        <v>3188</v>
      </c>
      <c r="AP591">
        <v>-9.1927866008744002E-2</v>
      </c>
      <c r="AQ591">
        <f>(Table2[[#This Row],[Sharpe Ratio]]-AVERAGE(Table2[Sharpe Ratio]))/_xlfn.STDEV.P(Table2[Sharpe Ratio])</f>
        <v>-1.7647468182654829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573</v>
      </c>
      <c r="AT591">
        <f>_xlfn.RANK.AVG(Table2[[#This Row],[6M Return vs Nifty Z-Score]],Table2[6M Return vs Nifty Z-Score])</f>
        <v>314</v>
      </c>
      <c r="AU591">
        <f>_xlfn.RANK.AVG(Table2[[#This Row],[Sharpe Ratio Z-Score]],Table2[Sharpe Ratio Z-Score])</f>
        <v>707</v>
      </c>
      <c r="AV591">
        <f>(Table2[[#This Row],[Rank 1Y]]+Table2[[#This Row],[Rank 6M]]+Table2[[#This Row],[Rank Sharpe]])/3</f>
        <v>531.33333333333337</v>
      </c>
    </row>
    <row r="592" spans="1:48" x14ac:dyDescent="0.3">
      <c r="A592" t="s">
        <v>83</v>
      </c>
      <c r="B592" t="s">
        <v>84</v>
      </c>
      <c r="C592" t="s">
        <v>3151</v>
      </c>
      <c r="D592" t="s">
        <v>85</v>
      </c>
      <c r="E592">
        <v>288201.00497399998</v>
      </c>
      <c r="F592">
        <v>3249</v>
      </c>
      <c r="G592">
        <v>-26.401899146139598</v>
      </c>
      <c r="H592">
        <f>(Table2[[#This Row],[1Y Return vs Nifty]]-AVERAGE(Table2[1Y Return vs Nifty]))/_xlfn.STDEV.P(Table2[1Y Return vs Nifty])</f>
        <v>-0.85470391726776895</v>
      </c>
      <c r="I592">
        <v>-0.61852101921177505</v>
      </c>
      <c r="J592">
        <f>(Table2[[#This Row],[1M Return vs Nifty]]-AVERAGE(Table2[1M Return vs Nifty]))/_xlfn.STDEV.P(Table2[1M Return vs Nifty])</f>
        <v>-0.41414327047626143</v>
      </c>
      <c r="K592">
        <v>-10.169513630373199</v>
      </c>
      <c r="L592">
        <f>(Table2[[#This Row],[6M Return vs Nifty]]-AVERAGE(Table2[6M Return vs Nifty]))/_xlfn.STDEV.P(Table2[6M Return vs Nifty])</f>
        <v>-0.52033350132912481</v>
      </c>
      <c r="M592">
        <v>0.24483131849397</v>
      </c>
      <c r="N592">
        <f>(Table2[[#This Row],[1W Return vs Nifty]]-AVERAGE(Table2[1W Return vs Nifty]))/_xlfn.STDEV.P(Table2[1W Return vs Nifty])</f>
        <v>-0.69844650711086953</v>
      </c>
      <c r="O592">
        <v>3263.19</v>
      </c>
      <c r="P592">
        <v>3352.2385155679099</v>
      </c>
      <c r="Q592">
        <v>3419.54545740001</v>
      </c>
      <c r="R592">
        <v>49.539603762274702</v>
      </c>
      <c r="S592" s="1">
        <f>(Table2[[#This Row],[Close Price]]-Table2[[#This Row],[20D EMA]])/Table2[[#This Row],[20D EMA]]</f>
        <v>-4.3485056034126279E-3</v>
      </c>
      <c r="T592" s="1">
        <f>(Table2[[#This Row],[Close Price]]-Table2[[#This Row],[50D EMA]])/Table2[[#This Row],[50D EMA]]</f>
        <v>-3.0796888433942481E-2</v>
      </c>
      <c r="U592" s="1">
        <f>(Table2[[#This Row],[Close Price]]-Table2[[#This Row],[200D EMA]])/Table2[[#This Row],[200D EMA]]</f>
        <v>-4.9873721383332979E-2</v>
      </c>
      <c r="V592">
        <v>1.1162167230934901</v>
      </c>
      <c r="W592">
        <v>3212.35</v>
      </c>
      <c r="X592">
        <v>3260</v>
      </c>
      <c r="Y592">
        <v>3200.35</v>
      </c>
      <c r="Z592">
        <v>3369.85</v>
      </c>
      <c r="AA592">
        <v>3106</v>
      </c>
      <c r="AB592">
        <v>3369.85</v>
      </c>
      <c r="AC592" s="1">
        <f>(Table2[[#This Row],[Close Price]]/Table2[[#This Row],[Day Low]])-1</f>
        <v>1.140909303158133E-2</v>
      </c>
      <c r="AD592" s="1">
        <f>(Table2[[#This Row],[Day High]]/Table2[[#This Row],[Close Price]])-1</f>
        <v>3.3856571252692813E-3</v>
      </c>
      <c r="AE592" s="1">
        <f>(Table2[[#This Row],[Close Price]]/Table2[[#This Row],[Current Week Low]])-1</f>
        <v>1.5201462340056482E-2</v>
      </c>
      <c r="AF592" s="1">
        <f>(Table2[[#This Row],[Current Week High]]/Table2[[#This Row],[Close Price]])-1</f>
        <v>3.7196060326254221E-2</v>
      </c>
      <c r="AG592" s="1">
        <f>(Table2[[#This Row],[Close Price]]/Table2[[#This Row],[Current Month Low]])-1</f>
        <v>4.6039922730199523E-2</v>
      </c>
      <c r="AH592" s="1">
        <f>(Table2[[#This Row],[Current Month High]]/Table2[[#This Row],[Close Price]])-1</f>
        <v>3.7196060326254221E-2</v>
      </c>
      <c r="AI592">
        <v>19.635272391505001</v>
      </c>
      <c r="AJ592">
        <v>6.3276226007559604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-7.0000000000000007E-2</v>
      </c>
      <c r="AM592" t="s">
        <v>3189</v>
      </c>
      <c r="AN592">
        <v>1.32</v>
      </c>
      <c r="AO592" t="s">
        <v>3188</v>
      </c>
      <c r="AP592">
        <v>1.5250494288472E-2</v>
      </c>
      <c r="AQ592">
        <f>(Table2[[#This Row],[Sharpe Ratio]]-AVERAGE(Table2[Sharpe Ratio]))/_xlfn.STDEV.P(Table2[Sharpe Ratio])</f>
        <v>-0.52150334434932966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621</v>
      </c>
      <c r="AT592">
        <f>_xlfn.RANK.AVG(Table2[[#This Row],[6M Return vs Nifty Z-Score]],Table2[6M Return vs Nifty Z-Score])</f>
        <v>501</v>
      </c>
      <c r="AU592">
        <f>_xlfn.RANK.AVG(Table2[[#This Row],[Sharpe Ratio Z-Score]],Table2[Sharpe Ratio Z-Score])</f>
        <v>473</v>
      </c>
      <c r="AV592">
        <f>(Table2[[#This Row],[Rank 1Y]]+Table2[[#This Row],[Rank 6M]]+Table2[[#This Row],[Rank Sharpe]])/3</f>
        <v>531.66666666666663</v>
      </c>
    </row>
    <row r="593" spans="1:48" x14ac:dyDescent="0.3">
      <c r="A593" t="s">
        <v>1699</v>
      </c>
      <c r="B593" t="s">
        <v>1700</v>
      </c>
      <c r="C593" t="s">
        <v>3148</v>
      </c>
      <c r="D593" t="s">
        <v>958</v>
      </c>
      <c r="E593">
        <v>5140.1844941649997</v>
      </c>
      <c r="F593">
        <v>173.67</v>
      </c>
      <c r="G593">
        <v>-9.3166065937237601</v>
      </c>
      <c r="H593">
        <f>(Table2[[#This Row],[1Y Return vs Nifty]]-AVERAGE(Table2[1Y Return vs Nifty]))/_xlfn.STDEV.P(Table2[1Y Return vs Nifty])</f>
        <v>-0.52388635059085531</v>
      </c>
      <c r="I593">
        <v>-0.17535412589844299</v>
      </c>
      <c r="J593">
        <f>(Table2[[#This Row],[1M Return vs Nifty]]-AVERAGE(Table2[1M Return vs Nifty]))/_xlfn.STDEV.P(Table2[1M Return vs Nifty])</f>
        <v>-0.37048736198633558</v>
      </c>
      <c r="K593">
        <v>-28.768451899847999</v>
      </c>
      <c r="L593">
        <f>(Table2[[#This Row],[6M Return vs Nifty]]-AVERAGE(Table2[6M Return vs Nifty]))/_xlfn.STDEV.P(Table2[6M Return vs Nifty])</f>
        <v>-1.1281947116033788</v>
      </c>
      <c r="M593">
        <v>6.2673768572449902</v>
      </c>
      <c r="N593">
        <f>(Table2[[#This Row],[1W Return vs Nifty]]-AVERAGE(Table2[1W Return vs Nifty]))/_xlfn.STDEV.P(Table2[1W Return vs Nifty])</f>
        <v>0.4654773880145669</v>
      </c>
      <c r="O593">
        <v>173.88</v>
      </c>
      <c r="P593">
        <v>185.01459361036399</v>
      </c>
      <c r="Q593">
        <v>193.73299260828799</v>
      </c>
      <c r="R593">
        <v>54.910508624593099</v>
      </c>
      <c r="S593" s="1">
        <f>(Table2[[#This Row],[Close Price]]-Table2[[#This Row],[20D EMA]])/Table2[[#This Row],[20D EMA]]</f>
        <v>-1.2077294685990795E-3</v>
      </c>
      <c r="T593" s="1">
        <f>(Table2[[#This Row],[Close Price]]-Table2[[#This Row],[50D EMA]])/Table2[[#This Row],[50D EMA]]</f>
        <v>-6.1317290647112006E-2</v>
      </c>
      <c r="U593" s="1">
        <f>(Table2[[#This Row],[Close Price]]-Table2[[#This Row],[200D EMA]])/Table2[[#This Row],[200D EMA]]</f>
        <v>-0.10356002009866075</v>
      </c>
      <c r="V593">
        <v>0.80311454093018797</v>
      </c>
      <c r="W593">
        <v>172.01</v>
      </c>
      <c r="X593">
        <v>175.27</v>
      </c>
      <c r="Y593">
        <v>166.21</v>
      </c>
      <c r="Z593">
        <v>177</v>
      </c>
      <c r="AA593">
        <v>158.01</v>
      </c>
      <c r="AB593">
        <v>189.78</v>
      </c>
      <c r="AC593" s="1">
        <f>(Table2[[#This Row],[Close Price]]/Table2[[#This Row],[Day Low]])-1</f>
        <v>9.650601709202844E-3</v>
      </c>
      <c r="AD593" s="1">
        <f>(Table2[[#This Row],[Day High]]/Table2[[#This Row],[Close Price]])-1</f>
        <v>9.2128749928026554E-3</v>
      </c>
      <c r="AE593" s="1">
        <f>(Table2[[#This Row],[Close Price]]/Table2[[#This Row],[Current Week Low]])-1</f>
        <v>4.4882979363455755E-2</v>
      </c>
      <c r="AF593" s="1">
        <f>(Table2[[#This Row],[Current Week High]]/Table2[[#This Row],[Close Price]])-1</f>
        <v>1.9174296078770192E-2</v>
      </c>
      <c r="AG593" s="1">
        <f>(Table2[[#This Row],[Close Price]]/Table2[[#This Row],[Current Month Low]])-1</f>
        <v>9.9107651414467313E-2</v>
      </c>
      <c r="AH593" s="1">
        <f>(Table2[[#This Row],[Current Month High]]/Table2[[#This Row],[Close Price]])-1</f>
        <v>9.2762135083779729E-2</v>
      </c>
      <c r="AI593">
        <v>46.599873322968797</v>
      </c>
      <c r="AJ593">
        <v>13.287671232876599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-0.1</v>
      </c>
      <c r="AM593" t="s">
        <v>3189</v>
      </c>
      <c r="AN593">
        <v>-3.35</v>
      </c>
      <c r="AO593" t="s">
        <v>3189</v>
      </c>
      <c r="AP593">
        <v>4.1589724978532999E-2</v>
      </c>
      <c r="AQ593">
        <f>(Table2[[#This Row],[Sharpe Ratio]]-AVERAGE(Table2[Sharpe Ratio]))/_xlfn.STDEV.P(Table2[Sharpe Ratio])</f>
        <v>-0.21597453636437508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3">
        <f>_xlfn.RANK.AVG(Table2[[#This Row],[1Y Return vs Nifty Z-Score]],Table2[1Y Return vs Nifty Z-Score])</f>
        <v>494</v>
      </c>
      <c r="AT593">
        <f>_xlfn.RANK.AVG(Table2[[#This Row],[6M Return vs Nifty Z-Score]],Table2[6M Return vs Nifty Z-Score])</f>
        <v>696</v>
      </c>
      <c r="AU593">
        <f>_xlfn.RANK.AVG(Table2[[#This Row],[Sharpe Ratio Z-Score]],Table2[Sharpe Ratio Z-Score])</f>
        <v>407</v>
      </c>
      <c r="AV593">
        <f>(Table2[[#This Row],[Rank 1Y]]+Table2[[#This Row],[Rank 6M]]+Table2[[#This Row],[Rank Sharpe]])/3</f>
        <v>532.33333333333337</v>
      </c>
    </row>
    <row r="594" spans="1:48" x14ac:dyDescent="0.3">
      <c r="A594" t="s">
        <v>65</v>
      </c>
      <c r="B594" t="s">
        <v>66</v>
      </c>
      <c r="C594" t="s">
        <v>3147</v>
      </c>
      <c r="D594" t="s">
        <v>57</v>
      </c>
      <c r="E594">
        <v>348175.69849907898</v>
      </c>
      <c r="F594">
        <v>11074.2</v>
      </c>
      <c r="G594">
        <v>-16.7677539542175</v>
      </c>
      <c r="H594">
        <f>(Table2[[#This Row],[1Y Return vs Nifty]]-AVERAGE(Table2[1Y Return vs Nifty]))/_xlfn.STDEV.P(Table2[1Y Return vs Nifty])</f>
        <v>-0.66816075684918441</v>
      </c>
      <c r="I594">
        <v>-3.0375997661885901</v>
      </c>
      <c r="J594">
        <f>(Table2[[#This Row],[1M Return vs Nifty]]-AVERAGE(Table2[1M Return vs Nifty]))/_xlfn.STDEV.P(Table2[1M Return vs Nifty])</f>
        <v>-0.65244419502947959</v>
      </c>
      <c r="K594">
        <v>-20.660774253691098</v>
      </c>
      <c r="L594">
        <f>(Table2[[#This Row],[6M Return vs Nifty]]-AVERAGE(Table2[6M Return vs Nifty]))/_xlfn.STDEV.P(Table2[6M Return vs Nifty])</f>
        <v>-0.86321492216050455</v>
      </c>
      <c r="M594">
        <v>-0.37612076409004203</v>
      </c>
      <c r="N594">
        <f>(Table2[[#This Row],[1W Return vs Nifty]]-AVERAGE(Table2[1W Return vs Nifty]))/_xlfn.STDEV.P(Table2[1W Return vs Nifty])</f>
        <v>-0.81845240195999669</v>
      </c>
      <c r="O594">
        <v>11186.78</v>
      </c>
      <c r="P594">
        <v>11619.9770017256</v>
      </c>
      <c r="Q594">
        <v>11803.101178891</v>
      </c>
      <c r="R594">
        <v>48.861832880817097</v>
      </c>
      <c r="S594" s="1">
        <f>(Table2[[#This Row],[Close Price]]-Table2[[#This Row],[20D EMA]])/Table2[[#This Row],[20D EMA]]</f>
        <v>-1.0063664432481904E-2</v>
      </c>
      <c r="T594" s="1">
        <f>(Table2[[#This Row],[Close Price]]-Table2[[#This Row],[50D EMA]])/Table2[[#This Row],[50D EMA]]</f>
        <v>-4.6968853866453386E-2</v>
      </c>
      <c r="U594" s="1">
        <f>(Table2[[#This Row],[Close Price]]-Table2[[#This Row],[200D EMA]])/Table2[[#This Row],[200D EMA]]</f>
        <v>-6.1755056390992123E-2</v>
      </c>
      <c r="V594">
        <v>0.85528839844114701</v>
      </c>
      <c r="W594">
        <v>10920</v>
      </c>
      <c r="X594">
        <v>11130.1</v>
      </c>
      <c r="Y594">
        <v>10870</v>
      </c>
      <c r="Z594">
        <v>11247.95</v>
      </c>
      <c r="AA594">
        <v>10770</v>
      </c>
      <c r="AB594">
        <v>11518.15</v>
      </c>
      <c r="AC594" s="1">
        <f>(Table2[[#This Row],[Close Price]]/Table2[[#This Row],[Day Low]])-1</f>
        <v>1.4120879120879115E-2</v>
      </c>
      <c r="AD594" s="1">
        <f>(Table2[[#This Row],[Day High]]/Table2[[#This Row],[Close Price]])-1</f>
        <v>5.0477686875800565E-3</v>
      </c>
      <c r="AE594" s="1">
        <f>(Table2[[#This Row],[Close Price]]/Table2[[#This Row],[Current Week Low]])-1</f>
        <v>1.8785648574057179E-2</v>
      </c>
      <c r="AF594" s="1">
        <f>(Table2[[#This Row],[Current Week High]]/Table2[[#This Row],[Close Price]])-1</f>
        <v>1.5689620920698477E-2</v>
      </c>
      <c r="AG594" s="1">
        <f>(Table2[[#This Row],[Close Price]]/Table2[[#This Row],[Current Month Low]])-1</f>
        <v>2.8245125348189459E-2</v>
      </c>
      <c r="AH594" s="1">
        <f>(Table2[[#This Row],[Current Month High]]/Table2[[#This Row],[Close Price]])-1</f>
        <v>4.0088674576944427E-2</v>
      </c>
      <c r="AI594">
        <v>23.530367882104301</v>
      </c>
      <c r="AJ594">
        <v>13.7255908766488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-0.01</v>
      </c>
      <c r="AM594" t="s">
        <v>3189</v>
      </c>
      <c r="AN594">
        <v>-2.86</v>
      </c>
      <c r="AO594" t="s">
        <v>3189</v>
      </c>
      <c r="AP594">
        <v>3.6908138836572998E-2</v>
      </c>
      <c r="AQ594">
        <f>(Table2[[#This Row],[Sharpe Ratio]]-AVERAGE(Table2[Sharpe Ratio]))/_xlfn.STDEV.P(Table2[Sharpe Ratio])</f>
        <v>-0.27027982152107716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550</v>
      </c>
      <c r="AT594">
        <f>_xlfn.RANK.AVG(Table2[[#This Row],[6M Return vs Nifty Z-Score]],Table2[6M Return vs Nifty Z-Score])</f>
        <v>634</v>
      </c>
      <c r="AU594">
        <f>_xlfn.RANK.AVG(Table2[[#This Row],[Sharpe Ratio Z-Score]],Table2[Sharpe Ratio Z-Score])</f>
        <v>417</v>
      </c>
      <c r="AV594">
        <f>(Table2[[#This Row],[Rank 1Y]]+Table2[[#This Row],[Rank 6M]]+Table2[[#This Row],[Rank Sharpe]])/3</f>
        <v>533.66666666666663</v>
      </c>
    </row>
    <row r="595" spans="1:48" x14ac:dyDescent="0.3">
      <c r="A595" t="s">
        <v>1575</v>
      </c>
      <c r="B595" t="s">
        <v>1576</v>
      </c>
      <c r="C595" t="s">
        <v>3142</v>
      </c>
      <c r="D595" t="s">
        <v>500</v>
      </c>
      <c r="E595">
        <v>6328.3688350000002</v>
      </c>
      <c r="F595">
        <v>290</v>
      </c>
      <c r="G595">
        <v>-37.779667493166798</v>
      </c>
      <c r="H595">
        <f>(Table2[[#This Row],[1Y Return vs Nifty]]-AVERAGE(Table2[1Y Return vs Nifty]))/_xlfn.STDEV.P(Table2[1Y Return vs Nifty])</f>
        <v>-1.0750083473634027</v>
      </c>
      <c r="I595">
        <v>-0.69694043386971405</v>
      </c>
      <c r="J595">
        <f>(Table2[[#This Row],[1M Return vs Nifty]]-AVERAGE(Table2[1M Return vs Nifty]))/_xlfn.STDEV.P(Table2[1M Return vs Nifty])</f>
        <v>-0.4218682852320908</v>
      </c>
      <c r="K595">
        <v>-14.4003845397113</v>
      </c>
      <c r="L595">
        <f>(Table2[[#This Row],[6M Return vs Nifty]]-AVERAGE(Table2[6M Return vs Nifty]))/_xlfn.STDEV.P(Table2[6M Return vs Nifty])</f>
        <v>-0.65860926063336889</v>
      </c>
      <c r="M595">
        <v>6.0952200938681598</v>
      </c>
      <c r="N595">
        <f>(Table2[[#This Row],[1W Return vs Nifty]]-AVERAGE(Table2[1W Return vs Nifty]))/_xlfn.STDEV.P(Table2[1W Return vs Nifty])</f>
        <v>0.43220617913578713</v>
      </c>
      <c r="O595">
        <v>284.29000000000002</v>
      </c>
      <c r="P595">
        <v>292.77159428865201</v>
      </c>
      <c r="Q595">
        <v>305.94917284262903</v>
      </c>
      <c r="R595">
        <v>59.587984595882702</v>
      </c>
      <c r="S595" s="1">
        <f>(Table2[[#This Row],[Close Price]]-Table2[[#This Row],[20D EMA]])/Table2[[#This Row],[20D EMA]]</f>
        <v>2.008512434485905E-2</v>
      </c>
      <c r="T595" s="1">
        <f>(Table2[[#This Row],[Close Price]]-Table2[[#This Row],[50D EMA]])/Table2[[#This Row],[50D EMA]]</f>
        <v>-9.4667458958447165E-3</v>
      </c>
      <c r="U595" s="1">
        <f>(Table2[[#This Row],[Close Price]]-Table2[[#This Row],[200D EMA]])/Table2[[#This Row],[200D EMA]]</f>
        <v>-5.2130138788879142E-2</v>
      </c>
      <c r="V595">
        <v>0.64751885192320502</v>
      </c>
      <c r="W595">
        <v>280.3</v>
      </c>
      <c r="X595">
        <v>290.64999999999998</v>
      </c>
      <c r="Y595">
        <v>273.75</v>
      </c>
      <c r="Z595">
        <v>290.64999999999998</v>
      </c>
      <c r="AA595">
        <v>261.10000000000002</v>
      </c>
      <c r="AB595">
        <v>299.64999999999998</v>
      </c>
      <c r="AC595" s="1">
        <f>(Table2[[#This Row],[Close Price]]/Table2[[#This Row],[Day Low]])-1</f>
        <v>3.4605779521940772E-2</v>
      </c>
      <c r="AD595" s="1">
        <f>(Table2[[#This Row],[Day High]]/Table2[[#This Row],[Close Price]])-1</f>
        <v>2.2413793103448487E-3</v>
      </c>
      <c r="AE595" s="1">
        <f>(Table2[[#This Row],[Close Price]]/Table2[[#This Row],[Current Week Low]])-1</f>
        <v>5.9360730593607247E-2</v>
      </c>
      <c r="AF595" s="1">
        <f>(Table2[[#This Row],[Current Week High]]/Table2[[#This Row],[Close Price]])-1</f>
        <v>2.2413793103448487E-3</v>
      </c>
      <c r="AG595" s="1">
        <f>(Table2[[#This Row],[Close Price]]/Table2[[#This Row],[Current Month Low]])-1</f>
        <v>0.11068556108770577</v>
      </c>
      <c r="AH595" s="1">
        <f>(Table2[[#This Row],[Current Month High]]/Table2[[#This Row],[Close Price]])-1</f>
        <v>3.3275862068965489E-2</v>
      </c>
      <c r="AI595">
        <v>39.751724137930999</v>
      </c>
      <c r="AJ595">
        <v>11.068556108770499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-0.03</v>
      </c>
      <c r="AM595" t="s">
        <v>3189</v>
      </c>
      <c r="AN595">
        <v>4.07</v>
      </c>
      <c r="AO595" t="s">
        <v>3188</v>
      </c>
      <c r="AP595">
        <v>5.6800108523014002E-2</v>
      </c>
      <c r="AQ595">
        <f>(Table2[[#This Row],[Sharpe Ratio]]-AVERAGE(Table2[Sharpe Ratio]))/_xlfn.STDEV.P(Table2[Sharpe Ratio])</f>
        <v>-3.9537706905538407E-2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676</v>
      </c>
      <c r="AT595">
        <f>_xlfn.RANK.AVG(Table2[[#This Row],[6M Return vs Nifty Z-Score]],Table2[6M Return vs Nifty Z-Score])</f>
        <v>562</v>
      </c>
      <c r="AU595">
        <f>_xlfn.RANK.AVG(Table2[[#This Row],[Sharpe Ratio Z-Score]],Table2[Sharpe Ratio Z-Score])</f>
        <v>364</v>
      </c>
      <c r="AV595">
        <f>(Table2[[#This Row],[Rank 1Y]]+Table2[[#This Row],[Rank 6M]]+Table2[[#This Row],[Rank Sharpe]])/3</f>
        <v>534</v>
      </c>
    </row>
    <row r="596" spans="1:48" x14ac:dyDescent="0.3">
      <c r="A596" t="s">
        <v>975</v>
      </c>
      <c r="B596" t="s">
        <v>976</v>
      </c>
      <c r="C596" t="s">
        <v>3143</v>
      </c>
      <c r="D596" t="s">
        <v>27</v>
      </c>
      <c r="E596">
        <v>15393.100922398</v>
      </c>
      <c r="F596">
        <v>78.739999999999995</v>
      </c>
      <c r="G596">
        <v>-35.356434041556803</v>
      </c>
      <c r="H596">
        <f>(Table2[[#This Row],[1Y Return vs Nifty]]-AVERAGE(Table2[1Y Return vs Nifty]))/_xlfn.STDEV.P(Table2[1Y Return vs Nifty])</f>
        <v>-1.0280879805337246</v>
      </c>
      <c r="I596">
        <v>13.273324992391901</v>
      </c>
      <c r="J596">
        <f>(Table2[[#This Row],[1M Return vs Nifty]]-AVERAGE(Table2[1M Return vs Nifty]))/_xlfn.STDEV.P(Table2[1M Return vs Nifty])</f>
        <v>0.95432799258337797</v>
      </c>
      <c r="K596">
        <v>-0.22747670548343901</v>
      </c>
      <c r="L596">
        <f>(Table2[[#This Row],[6M Return vs Nifty]]-AVERAGE(Table2[6M Return vs Nifty]))/_xlfn.STDEV.P(Table2[6M Return vs Nifty])</f>
        <v>-0.19540212566703083</v>
      </c>
      <c r="M596">
        <v>17.227852258018899</v>
      </c>
      <c r="N596">
        <f>(Table2[[#This Row],[1W Return vs Nifty]]-AVERAGE(Table2[1W Return vs Nifty]))/_xlfn.STDEV.P(Table2[1W Return vs Nifty])</f>
        <v>2.5837111379815165</v>
      </c>
      <c r="O596">
        <v>73.86</v>
      </c>
      <c r="P596">
        <v>76.900026139245099</v>
      </c>
      <c r="Q596">
        <v>82.514596741960403</v>
      </c>
      <c r="R596">
        <v>65.070415306990697</v>
      </c>
      <c r="S596" s="1">
        <f>(Table2[[#This Row],[Close Price]]-Table2[[#This Row],[20D EMA]])/Table2[[#This Row],[20D EMA]]</f>
        <v>6.607094503113993E-2</v>
      </c>
      <c r="T596" s="1">
        <f>(Table2[[#This Row],[Close Price]]-Table2[[#This Row],[50D EMA]])/Table2[[#This Row],[50D EMA]]</f>
        <v>2.3926830108265525E-2</v>
      </c>
      <c r="U596" s="1">
        <f>(Table2[[#This Row],[Close Price]]-Table2[[#This Row],[200D EMA]])/Table2[[#This Row],[200D EMA]]</f>
        <v>-4.574459418088566E-2</v>
      </c>
      <c r="V596">
        <v>2.4089477101135999</v>
      </c>
      <c r="W596">
        <v>77.86</v>
      </c>
      <c r="X596">
        <v>81.349999999999994</v>
      </c>
      <c r="Y596">
        <v>67.88</v>
      </c>
      <c r="Z596">
        <v>85.5</v>
      </c>
      <c r="AA596">
        <v>65.819999999999993</v>
      </c>
      <c r="AB596">
        <v>85.5</v>
      </c>
      <c r="AC596" s="1">
        <f>(Table2[[#This Row],[Close Price]]/Table2[[#This Row],[Day Low]])-1</f>
        <v>1.1302337528897866E-2</v>
      </c>
      <c r="AD596" s="1">
        <f>(Table2[[#This Row],[Day High]]/Table2[[#This Row],[Close Price]])-1</f>
        <v>3.3147066294132665E-2</v>
      </c>
      <c r="AE596" s="1">
        <f>(Table2[[#This Row],[Close Price]]/Table2[[#This Row],[Current Week Low]])-1</f>
        <v>0.15998821449616973</v>
      </c>
      <c r="AF596" s="1">
        <f>(Table2[[#This Row],[Current Week High]]/Table2[[#This Row],[Close Price]])-1</f>
        <v>8.585217170434345E-2</v>
      </c>
      <c r="AG596" s="1">
        <f>(Table2[[#This Row],[Close Price]]/Table2[[#This Row],[Current Month Low]])-1</f>
        <v>0.19629292008508048</v>
      </c>
      <c r="AH596" s="1">
        <f>(Table2[[#This Row],[Current Month High]]/Table2[[#This Row],[Close Price]])-1</f>
        <v>8.585217170434345E-2</v>
      </c>
      <c r="AI596">
        <v>41.478282956565899</v>
      </c>
      <c r="AJ596">
        <v>21.045349730976099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-0.15</v>
      </c>
      <c r="AM596" t="s">
        <v>3189</v>
      </c>
      <c r="AN596">
        <v>11.97</v>
      </c>
      <c r="AO596" t="s">
        <v>3188</v>
      </c>
      <c r="AP596">
        <v>-1.1285615772624999E-2</v>
      </c>
      <c r="AQ596">
        <f>(Table2[[#This Row],[Sharpe Ratio]]-AVERAGE(Table2[Sharpe Ratio]))/_xlfn.STDEV.P(Table2[Sharpe Ratio])</f>
        <v>-0.82931590618637208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669</v>
      </c>
      <c r="AT596">
        <f>_xlfn.RANK.AVG(Table2[[#This Row],[6M Return vs Nifty Z-Score]],Table2[6M Return vs Nifty Z-Score])</f>
        <v>356</v>
      </c>
      <c r="AU596">
        <f>_xlfn.RANK.AVG(Table2[[#This Row],[Sharpe Ratio Z-Score]],Table2[Sharpe Ratio Z-Score])</f>
        <v>588</v>
      </c>
      <c r="AV596">
        <f>(Table2[[#This Row],[Rank 1Y]]+Table2[[#This Row],[Rank 6M]]+Table2[[#This Row],[Rank Sharpe]])/3</f>
        <v>537.66666666666663</v>
      </c>
    </row>
    <row r="597" spans="1:48" x14ac:dyDescent="0.3">
      <c r="A597" t="s">
        <v>462</v>
      </c>
      <c r="B597" t="s">
        <v>463</v>
      </c>
      <c r="C597" t="s">
        <v>3154</v>
      </c>
      <c r="D597" t="s">
        <v>464</v>
      </c>
      <c r="E597">
        <v>49182.101551897998</v>
      </c>
      <c r="F597">
        <v>172.06</v>
      </c>
      <c r="G597">
        <v>-19.112378797296198</v>
      </c>
      <c r="H597">
        <f>(Table2[[#This Row],[1Y Return vs Nifty]]-AVERAGE(Table2[1Y Return vs Nifty]))/_xlfn.STDEV.P(Table2[1Y Return vs Nifty])</f>
        <v>-0.71355904798045677</v>
      </c>
      <c r="I597">
        <v>-1.3339134400350401</v>
      </c>
      <c r="J597">
        <f>(Table2[[#This Row],[1M Return vs Nifty]]-AVERAGE(Table2[1M Return vs Nifty]))/_xlfn.STDEV.P(Table2[1M Return vs Nifty])</f>
        <v>-0.48461583178233741</v>
      </c>
      <c r="K597">
        <v>1.29719846592439</v>
      </c>
      <c r="L597">
        <f>(Table2[[#This Row],[6M Return vs Nifty]]-AVERAGE(Table2[6M Return vs Nifty]))/_xlfn.STDEV.P(Table2[6M Return vs Nifty])</f>
        <v>-0.14557181376755271</v>
      </c>
      <c r="M597">
        <v>2.0281701949614002</v>
      </c>
      <c r="N597">
        <f>(Table2[[#This Row],[1W Return vs Nifty]]-AVERAGE(Table2[1W Return vs Nifty]))/_xlfn.STDEV.P(Table2[1W Return vs Nifty])</f>
        <v>-0.35379643878493505</v>
      </c>
      <c r="O597">
        <v>175.02</v>
      </c>
      <c r="P597">
        <v>182.26726505047299</v>
      </c>
      <c r="Q597">
        <v>180.199181596616</v>
      </c>
      <c r="R597">
        <v>46.334909334947099</v>
      </c>
      <c r="S597" s="1">
        <f>(Table2[[#This Row],[Close Price]]-Table2[[#This Row],[20D EMA]])/Table2[[#This Row],[20D EMA]]</f>
        <v>-1.6912352873957308E-2</v>
      </c>
      <c r="T597" s="1">
        <f>(Table2[[#This Row],[Close Price]]-Table2[[#This Row],[50D EMA]])/Table2[[#This Row],[50D EMA]]</f>
        <v>-5.6001636100955453E-2</v>
      </c>
      <c r="U597" s="1">
        <f>(Table2[[#This Row],[Close Price]]-Table2[[#This Row],[200D EMA]])/Table2[[#This Row],[200D EMA]]</f>
        <v>-4.5167694572752964E-2</v>
      </c>
      <c r="V597">
        <v>0.85255990357405098</v>
      </c>
      <c r="W597">
        <v>169</v>
      </c>
      <c r="X597">
        <v>174.89</v>
      </c>
      <c r="Y597">
        <v>165.63</v>
      </c>
      <c r="Z597">
        <v>176</v>
      </c>
      <c r="AA597">
        <v>165.63</v>
      </c>
      <c r="AB597">
        <v>194</v>
      </c>
      <c r="AC597" s="1">
        <f>(Table2[[#This Row],[Close Price]]/Table2[[#This Row],[Day Low]])-1</f>
        <v>1.8106508875739724E-2</v>
      </c>
      <c r="AD597" s="1">
        <f>(Table2[[#This Row],[Day High]]/Table2[[#This Row],[Close Price]])-1</f>
        <v>1.6447750784609916E-2</v>
      </c>
      <c r="AE597" s="1">
        <f>(Table2[[#This Row],[Close Price]]/Table2[[#This Row],[Current Week Low]])-1</f>
        <v>3.8821469540542219E-2</v>
      </c>
      <c r="AF597" s="1">
        <f>(Table2[[#This Row],[Current Week High]]/Table2[[#This Row],[Close Price]])-1</f>
        <v>2.2898988724863401E-2</v>
      </c>
      <c r="AG597" s="1">
        <f>(Table2[[#This Row],[Close Price]]/Table2[[#This Row],[Current Month Low]])-1</f>
        <v>3.8821469540542219E-2</v>
      </c>
      <c r="AH597" s="1">
        <f>(Table2[[#This Row],[Current Month High]]/Table2[[#This Row],[Close Price]])-1</f>
        <v>0.1275136580262699</v>
      </c>
      <c r="AI597">
        <v>33.558061141462197</v>
      </c>
      <c r="AJ597">
        <v>23.075822603719502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-0.21</v>
      </c>
      <c r="AM597" t="s">
        <v>3189</v>
      </c>
      <c r="AN597">
        <v>-5.9</v>
      </c>
      <c r="AO597" t="s">
        <v>3189</v>
      </c>
      <c r="AP597">
        <v>-9.1803528327059E-2</v>
      </c>
      <c r="AQ597">
        <f>(Table2[[#This Row],[Sharpe Ratio]]-AVERAGE(Table2[Sharpe Ratio]))/_xlfn.STDEV.P(Table2[Sharpe Ratio])</f>
        <v>-1.7633045307469195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565</v>
      </c>
      <c r="AT597">
        <f>_xlfn.RANK.AVG(Table2[[#This Row],[6M Return vs Nifty Z-Score]],Table2[6M Return vs Nifty Z-Score])</f>
        <v>343</v>
      </c>
      <c r="AU597">
        <f>_xlfn.RANK.AVG(Table2[[#This Row],[Sharpe Ratio Z-Score]],Table2[Sharpe Ratio Z-Score])</f>
        <v>706</v>
      </c>
      <c r="AV597">
        <f>(Table2[[#This Row],[Rank 1Y]]+Table2[[#This Row],[Rank 6M]]+Table2[[#This Row],[Rank Sharpe]])/3</f>
        <v>538</v>
      </c>
    </row>
    <row r="598" spans="1:48" x14ac:dyDescent="0.3">
      <c r="A598" t="s">
        <v>1142</v>
      </c>
      <c r="B598" t="s">
        <v>1143</v>
      </c>
      <c r="C598" t="s">
        <v>3156</v>
      </c>
      <c r="D598" t="s">
        <v>493</v>
      </c>
      <c r="E598">
        <v>10906.93819158</v>
      </c>
      <c r="F598">
        <v>822.65</v>
      </c>
      <c r="G598">
        <v>-20.648238324062302</v>
      </c>
      <c r="H598">
        <f>(Table2[[#This Row],[1Y Return vs Nifty]]-AVERAGE(Table2[1Y Return vs Nifty]))/_xlfn.STDEV.P(Table2[1Y Return vs Nifty])</f>
        <v>-0.74329745075252263</v>
      </c>
      <c r="I598">
        <v>4.3248242225945104</v>
      </c>
      <c r="J598">
        <f>(Table2[[#This Row],[1M Return vs Nifty]]-AVERAGE(Table2[1M Return vs Nifty]))/_xlfn.STDEV.P(Table2[1M Return vs Nifty])</f>
        <v>7.2820513972827336E-2</v>
      </c>
      <c r="K598">
        <v>-4.0065718237246601</v>
      </c>
      <c r="L598">
        <f>(Table2[[#This Row],[6M Return vs Nifty]]-AVERAGE(Table2[6M Return vs Nifty]))/_xlfn.STDEV.P(Table2[6M Return vs Nifty])</f>
        <v>-0.3189126884224231</v>
      </c>
      <c r="M598">
        <v>-1.8078258247012799</v>
      </c>
      <c r="N598">
        <f>(Table2[[#This Row],[1W Return vs Nifty]]-AVERAGE(Table2[1W Return vs Nifty]))/_xlfn.STDEV.P(Table2[1W Return vs Nifty])</f>
        <v>-1.0951453252588408</v>
      </c>
      <c r="O598">
        <v>832.42</v>
      </c>
      <c r="P598">
        <v>863.41098290262403</v>
      </c>
      <c r="Q598">
        <v>881.77033060678696</v>
      </c>
      <c r="R598">
        <v>46.290679490592701</v>
      </c>
      <c r="S598" s="1">
        <f>(Table2[[#This Row],[Close Price]]-Table2[[#This Row],[20D EMA]])/Table2[[#This Row],[20D EMA]]</f>
        <v>-1.1736863602508328E-2</v>
      </c>
      <c r="T598" s="1">
        <f>(Table2[[#This Row],[Close Price]]-Table2[[#This Row],[50D EMA]])/Table2[[#This Row],[50D EMA]]</f>
        <v>-4.7209247634994581E-2</v>
      </c>
      <c r="U598" s="1">
        <f>(Table2[[#This Row],[Close Price]]-Table2[[#This Row],[200D EMA]])/Table2[[#This Row],[200D EMA]]</f>
        <v>-6.7047312156787525E-2</v>
      </c>
      <c r="V598">
        <v>0.122619411949156</v>
      </c>
      <c r="W598">
        <v>819.95</v>
      </c>
      <c r="X598">
        <v>833.7</v>
      </c>
      <c r="Y598">
        <v>805</v>
      </c>
      <c r="Z598">
        <v>838.25</v>
      </c>
      <c r="AA598">
        <v>800</v>
      </c>
      <c r="AB598">
        <v>878.25</v>
      </c>
      <c r="AC598" s="1">
        <f>(Table2[[#This Row],[Close Price]]/Table2[[#This Row],[Day Low]])-1</f>
        <v>3.2928837124213128E-3</v>
      </c>
      <c r="AD598" s="1">
        <f>(Table2[[#This Row],[Day High]]/Table2[[#This Row],[Close Price]])-1</f>
        <v>1.3432200814441186E-2</v>
      </c>
      <c r="AE598" s="1">
        <f>(Table2[[#This Row],[Close Price]]/Table2[[#This Row],[Current Week Low]])-1</f>
        <v>2.1925465838509295E-2</v>
      </c>
      <c r="AF598" s="1">
        <f>(Table2[[#This Row],[Current Week High]]/Table2[[#This Row],[Close Price]])-1</f>
        <v>1.8963107032152315E-2</v>
      </c>
      <c r="AG598" s="1">
        <f>(Table2[[#This Row],[Close Price]]/Table2[[#This Row],[Current Month Low]])-1</f>
        <v>2.8312499999999963E-2</v>
      </c>
      <c r="AH598" s="1">
        <f>(Table2[[#This Row],[Current Month High]]/Table2[[#This Row],[Close Price]])-1</f>
        <v>6.7586458396645011E-2</v>
      </c>
      <c r="AI598">
        <v>30.189023278429399</v>
      </c>
      <c r="AJ598">
        <v>8.0231107609480592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-0.15</v>
      </c>
      <c r="AM598" t="s">
        <v>3189</v>
      </c>
      <c r="AN598">
        <v>-0.68</v>
      </c>
      <c r="AO598" t="s">
        <v>3189</v>
      </c>
      <c r="AP598">
        <v>-2.9937411482733999E-2</v>
      </c>
      <c r="AQ598">
        <f>(Table2[[#This Row],[Sharpe Ratio]]-AVERAGE(Table2[Sharpe Ratio]))/_xlfn.STDEV.P(Table2[Sharpe Ratio])</f>
        <v>-1.0456722978040991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578</v>
      </c>
      <c r="AT598">
        <f>_xlfn.RANK.AVG(Table2[[#This Row],[6M Return vs Nifty Z-Score]],Table2[6M Return vs Nifty Z-Score])</f>
        <v>411</v>
      </c>
      <c r="AU598">
        <f>_xlfn.RANK.AVG(Table2[[#This Row],[Sharpe Ratio Z-Score]],Table2[Sharpe Ratio Z-Score])</f>
        <v>629</v>
      </c>
      <c r="AV598">
        <f>(Table2[[#This Row],[Rank 1Y]]+Table2[[#This Row],[Rank 6M]]+Table2[[#This Row],[Rank Sharpe]])/3</f>
        <v>539.33333333333337</v>
      </c>
    </row>
    <row r="599" spans="1:48" x14ac:dyDescent="0.3">
      <c r="A599" t="s">
        <v>925</v>
      </c>
      <c r="B599" t="s">
        <v>926</v>
      </c>
      <c r="C599" t="s">
        <v>3141</v>
      </c>
      <c r="D599" t="s">
        <v>21</v>
      </c>
      <c r="E599">
        <v>16337.4228262299</v>
      </c>
      <c r="F599">
        <v>590.65</v>
      </c>
      <c r="G599">
        <v>-25.957888106328699</v>
      </c>
      <c r="H599">
        <f>(Table2[[#This Row],[1Y Return vs Nifty]]-AVERAGE(Table2[1Y Return vs Nifty]))/_xlfn.STDEV.P(Table2[1Y Return vs Nifty])</f>
        <v>-0.84610666022243031</v>
      </c>
      <c r="I599">
        <v>4.59356566375466</v>
      </c>
      <c r="J599">
        <f>(Table2[[#This Row],[1M Return vs Nifty]]-AVERAGE(Table2[1M Return vs Nifty]))/_xlfn.STDEV.P(Table2[1M Return vs Nifty])</f>
        <v>9.9293953076147981E-2</v>
      </c>
      <c r="K599">
        <v>-10.996719930791899</v>
      </c>
      <c r="L599">
        <f>(Table2[[#This Row],[6M Return vs Nifty]]-AVERAGE(Table2[6M Return vs Nifty]))/_xlfn.STDEV.P(Table2[6M Return vs Nifty])</f>
        <v>-0.54736873396626173</v>
      </c>
      <c r="M599">
        <v>6.8190727707836301</v>
      </c>
      <c r="N599">
        <f>(Table2[[#This Row],[1W Return vs Nifty]]-AVERAGE(Table2[1W Return vs Nifty]))/_xlfn.STDEV.P(Table2[1W Return vs Nifty])</f>
        <v>0.57209875807793842</v>
      </c>
      <c r="O599">
        <v>574.6</v>
      </c>
      <c r="P599">
        <v>586.78046817521795</v>
      </c>
      <c r="Q599">
        <v>621.48256146134804</v>
      </c>
      <c r="R599">
        <v>62.168370958002498</v>
      </c>
      <c r="S599" s="1">
        <f>(Table2[[#This Row],[Close Price]]-Table2[[#This Row],[20D EMA]])/Table2[[#This Row],[20D EMA]]</f>
        <v>2.793247476505387E-2</v>
      </c>
      <c r="T599" s="1">
        <f>(Table2[[#This Row],[Close Price]]-Table2[[#This Row],[50D EMA]])/Table2[[#This Row],[50D EMA]]</f>
        <v>6.5945136804154026E-3</v>
      </c>
      <c r="U599" s="1">
        <f>(Table2[[#This Row],[Close Price]]-Table2[[#This Row],[200D EMA]])/Table2[[#This Row],[200D EMA]]</f>
        <v>-4.9611305889015904E-2</v>
      </c>
      <c r="V599">
        <v>0.65314246951949995</v>
      </c>
      <c r="W599">
        <v>587.70000000000005</v>
      </c>
      <c r="X599">
        <v>595.35</v>
      </c>
      <c r="Y599">
        <v>565.25</v>
      </c>
      <c r="Z599">
        <v>604</v>
      </c>
      <c r="AA599">
        <v>536.29999999999995</v>
      </c>
      <c r="AB599">
        <v>604</v>
      </c>
      <c r="AC599" s="1">
        <f>(Table2[[#This Row],[Close Price]]/Table2[[#This Row],[Day Low]])-1</f>
        <v>5.0195678067039839E-3</v>
      </c>
      <c r="AD599" s="1">
        <f>(Table2[[#This Row],[Day High]]/Table2[[#This Row],[Close Price]])-1</f>
        <v>7.9573351392534519E-3</v>
      </c>
      <c r="AE599" s="1">
        <f>(Table2[[#This Row],[Close Price]]/Table2[[#This Row],[Current Week Low]])-1</f>
        <v>4.4935869084475888E-2</v>
      </c>
      <c r="AF599" s="1">
        <f>(Table2[[#This Row],[Current Week High]]/Table2[[#This Row],[Close Price]])-1</f>
        <v>2.2602217895538956E-2</v>
      </c>
      <c r="AG599" s="1">
        <f>(Table2[[#This Row],[Close Price]]/Table2[[#This Row],[Current Month Low]])-1</f>
        <v>0.10134253216483313</v>
      </c>
      <c r="AH599" s="1">
        <f>(Table2[[#This Row],[Current Month High]]/Table2[[#This Row],[Close Price]])-1</f>
        <v>2.2602217895538956E-2</v>
      </c>
      <c r="AI599">
        <v>45.915516803521498</v>
      </c>
      <c r="AJ599">
        <v>10.1342532164833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-0.09</v>
      </c>
      <c r="AM599" t="s">
        <v>3189</v>
      </c>
      <c r="AN599">
        <v>3.69</v>
      </c>
      <c r="AO599" t="s">
        <v>3188</v>
      </c>
      <c r="AP599">
        <v>8.8888631867010005E-3</v>
      </c>
      <c r="AQ599">
        <f>(Table2[[#This Row],[Sharpe Ratio]]-AVERAGE(Table2[Sharpe Ratio]))/_xlfn.STDEV.P(Table2[Sharpe Ratio])</f>
        <v>-0.59529675123488235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616</v>
      </c>
      <c r="AT599">
        <f>_xlfn.RANK.AVG(Table2[[#This Row],[6M Return vs Nifty Z-Score]],Table2[6M Return vs Nifty Z-Score])</f>
        <v>513</v>
      </c>
      <c r="AU599">
        <f>_xlfn.RANK.AVG(Table2[[#This Row],[Sharpe Ratio Z-Score]],Table2[Sharpe Ratio Z-Score])</f>
        <v>501</v>
      </c>
      <c r="AV599">
        <f>(Table2[[#This Row],[Rank 1Y]]+Table2[[#This Row],[Rank 6M]]+Table2[[#This Row],[Rank Sharpe]])/3</f>
        <v>543.33333333333337</v>
      </c>
    </row>
    <row r="600" spans="1:48" x14ac:dyDescent="0.3">
      <c r="A600" t="s">
        <v>1715</v>
      </c>
      <c r="B600" t="s">
        <v>1716</v>
      </c>
      <c r="C600" t="s">
        <v>3151</v>
      </c>
      <c r="D600" t="s">
        <v>276</v>
      </c>
      <c r="E600">
        <v>5002.7902338530002</v>
      </c>
      <c r="F600">
        <v>234.47</v>
      </c>
      <c r="G600">
        <v>-11.0144805860588</v>
      </c>
      <c r="H600">
        <f>(Table2[[#This Row],[1Y Return vs Nifty]]-AVERAGE(Table2[1Y Return vs Nifty]))/_xlfn.STDEV.P(Table2[1Y Return vs Nifty])</f>
        <v>-0.55676179249184121</v>
      </c>
      <c r="I600">
        <v>-6.7913183304702303</v>
      </c>
      <c r="J600">
        <f>(Table2[[#This Row],[1M Return vs Nifty]]-AVERAGE(Table2[1M Return vs Nifty]))/_xlfn.STDEV.P(Table2[1M Return vs Nifty])</f>
        <v>-1.0222190961147755</v>
      </c>
      <c r="K600">
        <v>-2.9233518503996598</v>
      </c>
      <c r="L600">
        <f>(Table2[[#This Row],[6M Return vs Nifty]]-AVERAGE(Table2[6M Return vs Nifty]))/_xlfn.STDEV.P(Table2[6M Return vs Nifty])</f>
        <v>-0.28351026950804636</v>
      </c>
      <c r="M600">
        <v>3.71504237816514</v>
      </c>
      <c r="N600">
        <f>(Table2[[#This Row],[1W Return vs Nifty]]-AVERAGE(Table2[1W Return vs Nifty]))/_xlfn.STDEV.P(Table2[1W Return vs Nifty])</f>
        <v>-2.7789631626707809E-2</v>
      </c>
      <c r="O600">
        <v>233.71</v>
      </c>
      <c r="P600">
        <v>238.40667363950999</v>
      </c>
      <c r="Q600">
        <v>240.47902442404001</v>
      </c>
      <c r="R600">
        <v>52.787653139535401</v>
      </c>
      <c r="S600" s="1">
        <f>(Table2[[#This Row],[Close Price]]-Table2[[#This Row],[20D EMA]])/Table2[[#This Row],[20D EMA]]</f>
        <v>3.2518933721278117E-3</v>
      </c>
      <c r="T600" s="1">
        <f>(Table2[[#This Row],[Close Price]]-Table2[[#This Row],[50D EMA]])/Table2[[#This Row],[50D EMA]]</f>
        <v>-1.6512430543209361E-2</v>
      </c>
      <c r="U600" s="1">
        <f>(Table2[[#This Row],[Close Price]]-Table2[[#This Row],[200D EMA]])/Table2[[#This Row],[200D EMA]]</f>
        <v>-2.4987727883676918E-2</v>
      </c>
      <c r="V600">
        <v>0.51925160050172803</v>
      </c>
      <c r="W600">
        <v>232.9</v>
      </c>
      <c r="X600">
        <v>237.57</v>
      </c>
      <c r="Y600">
        <v>225.82</v>
      </c>
      <c r="Z600">
        <v>249.23</v>
      </c>
      <c r="AA600">
        <v>221.61</v>
      </c>
      <c r="AB600">
        <v>251.5</v>
      </c>
      <c r="AC600" s="1">
        <f>(Table2[[#This Row],[Close Price]]/Table2[[#This Row],[Day Low]])-1</f>
        <v>6.7410905968225965E-3</v>
      </c>
      <c r="AD600" s="1">
        <f>(Table2[[#This Row],[Day High]]/Table2[[#This Row],[Close Price]])-1</f>
        <v>1.3221307629973866E-2</v>
      </c>
      <c r="AE600" s="1">
        <f>(Table2[[#This Row],[Close Price]]/Table2[[#This Row],[Current Week Low]])-1</f>
        <v>3.8304844566468876E-2</v>
      </c>
      <c r="AF600" s="1">
        <f>(Table2[[#This Row],[Current Week High]]/Table2[[#This Row],[Close Price]])-1</f>
        <v>6.2950484070456669E-2</v>
      </c>
      <c r="AG600" s="1">
        <f>(Table2[[#This Row],[Close Price]]/Table2[[#This Row],[Current Month Low]])-1</f>
        <v>5.8029872298181351E-2</v>
      </c>
      <c r="AH600" s="1">
        <f>(Table2[[#This Row],[Current Month High]]/Table2[[#This Row],[Close Price]])-1</f>
        <v>7.2631893205953757E-2</v>
      </c>
      <c r="AI600">
        <v>26.711306350492599</v>
      </c>
      <c r="AJ600">
        <v>24.058201058201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-0.06</v>
      </c>
      <c r="AM600" t="s">
        <v>3189</v>
      </c>
      <c r="AN600">
        <v>-3.22</v>
      </c>
      <c r="AO600" t="s">
        <v>3189</v>
      </c>
      <c r="AP600">
        <v>-0.117269853513391</v>
      </c>
      <c r="AQ600">
        <f>(Table2[[#This Row],[Sharpe Ratio]]-AVERAGE(Table2[Sharpe Ratio]))/_xlfn.STDEV.P(Table2[Sharpe Ratio])</f>
        <v>-2.0587078426163608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506</v>
      </c>
      <c r="AT600">
        <f>_xlfn.RANK.AVG(Table2[[#This Row],[6M Return vs Nifty Z-Score]],Table2[6M Return vs Nifty Z-Score])</f>
        <v>398</v>
      </c>
      <c r="AU600">
        <f>_xlfn.RANK.AVG(Table2[[#This Row],[Sharpe Ratio Z-Score]],Table2[Sharpe Ratio Z-Score])</f>
        <v>726</v>
      </c>
      <c r="AV600">
        <f>(Table2[[#This Row],[Rank 1Y]]+Table2[[#This Row],[Rank 6M]]+Table2[[#This Row],[Rank Sharpe]])/3</f>
        <v>543.33333333333337</v>
      </c>
    </row>
    <row r="601" spans="1:48" x14ac:dyDescent="0.3">
      <c r="A601" t="s">
        <v>1413</v>
      </c>
      <c r="B601" t="s">
        <v>1414</v>
      </c>
      <c r="C601" t="s">
        <v>3153</v>
      </c>
      <c r="D601" t="s">
        <v>447</v>
      </c>
      <c r="E601">
        <v>7796.6281127410002</v>
      </c>
      <c r="F601">
        <v>176.93</v>
      </c>
      <c r="G601">
        <v>-35.217913724616203</v>
      </c>
      <c r="H601">
        <f>(Table2[[#This Row],[1Y Return vs Nifty]]-AVERAGE(Table2[1Y Return vs Nifty]))/_xlfn.STDEV.P(Table2[1Y Return vs Nifty])</f>
        <v>-1.0254058517937561</v>
      </c>
      <c r="I601">
        <v>0.77242188999060302</v>
      </c>
      <c r="J601">
        <f>(Table2[[#This Row],[1M Return vs Nifty]]-AVERAGE(Table2[1M Return vs Nifty]))/_xlfn.STDEV.P(Table2[1M Return vs Nifty])</f>
        <v>-0.27712293507878527</v>
      </c>
      <c r="K601">
        <v>-4.3801008287868104</v>
      </c>
      <c r="L601">
        <f>(Table2[[#This Row],[6M Return vs Nifty]]-AVERAGE(Table2[6M Return vs Nifty]))/_xlfn.STDEV.P(Table2[6M Return vs Nifty])</f>
        <v>-0.33112057845355808</v>
      </c>
      <c r="M601">
        <v>-2.7525957428538499</v>
      </c>
      <c r="N601">
        <f>(Table2[[#This Row],[1W Return vs Nifty]]-AVERAGE(Table2[1W Return vs Nifty]))/_xlfn.STDEV.P(Table2[1W Return vs Nifty])</f>
        <v>-1.2777326176351349</v>
      </c>
      <c r="O601">
        <v>181.09</v>
      </c>
      <c r="P601">
        <v>185.61284710483301</v>
      </c>
      <c r="Q601">
        <v>190.37640948649801</v>
      </c>
      <c r="R601">
        <v>35.839261835925903</v>
      </c>
      <c r="S601" s="1">
        <f>(Table2[[#This Row],[Close Price]]-Table2[[#This Row],[20D EMA]])/Table2[[#This Row],[20D EMA]]</f>
        <v>-2.2972002871500339E-2</v>
      </c>
      <c r="T601" s="1">
        <f>(Table2[[#This Row],[Close Price]]-Table2[[#This Row],[50D EMA]])/Table2[[#This Row],[50D EMA]]</f>
        <v>-4.6779343349703496E-2</v>
      </c>
      <c r="U601" s="1">
        <f>(Table2[[#This Row],[Close Price]]-Table2[[#This Row],[200D EMA]])/Table2[[#This Row],[200D EMA]]</f>
        <v>-7.0630649683786864E-2</v>
      </c>
      <c r="V601">
        <v>0.337150501790555</v>
      </c>
      <c r="W601">
        <v>175.01</v>
      </c>
      <c r="X601">
        <v>178.9</v>
      </c>
      <c r="Y601">
        <v>175.01</v>
      </c>
      <c r="Z601">
        <v>183.28</v>
      </c>
      <c r="AA601">
        <v>175.01</v>
      </c>
      <c r="AB601">
        <v>194.35</v>
      </c>
      <c r="AC601" s="1">
        <f>(Table2[[#This Row],[Close Price]]/Table2[[#This Row],[Day Low]])-1</f>
        <v>1.0970801668476193E-2</v>
      </c>
      <c r="AD601" s="1">
        <f>(Table2[[#This Row],[Day High]]/Table2[[#This Row],[Close Price]])-1</f>
        <v>1.1134346916859661E-2</v>
      </c>
      <c r="AE601" s="1">
        <f>(Table2[[#This Row],[Close Price]]/Table2[[#This Row],[Current Week Low]])-1</f>
        <v>1.0970801668476193E-2</v>
      </c>
      <c r="AF601" s="1">
        <f>(Table2[[#This Row],[Current Week High]]/Table2[[#This Row],[Close Price]])-1</f>
        <v>3.5889899960436233E-2</v>
      </c>
      <c r="AG601" s="1">
        <f>(Table2[[#This Row],[Close Price]]/Table2[[#This Row],[Current Month Low]])-1</f>
        <v>1.0970801668476193E-2</v>
      </c>
      <c r="AH601" s="1">
        <f>(Table2[[#This Row],[Current Month High]]/Table2[[#This Row],[Close Price]])-1</f>
        <v>9.8457016899338612E-2</v>
      </c>
      <c r="AI601">
        <v>22.975187927428902</v>
      </c>
      <c r="AJ601">
        <v>22.020689655172401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-0.13</v>
      </c>
      <c r="AM601" t="s">
        <v>3189</v>
      </c>
      <c r="AN601">
        <v>-3.62</v>
      </c>
      <c r="AO601" t="s">
        <v>3189</v>
      </c>
      <c r="AQ601">
        <f>(Table2[[#This Row],[Sharpe Ratio]]-AVERAGE(Table2[Sharpe Ratio]))/_xlfn.STDEV.P(Table2[Sharpe Ratio])</f>
        <v>-0.698405448893197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668</v>
      </c>
      <c r="AT601">
        <f>_xlfn.RANK.AVG(Table2[[#This Row],[6M Return vs Nifty Z-Score]],Table2[6M Return vs Nifty Z-Score])</f>
        <v>425</v>
      </c>
      <c r="AU601">
        <f>_xlfn.RANK.AVG(Table2[[#This Row],[Sharpe Ratio Z-Score]],Table2[Sharpe Ratio Z-Score])</f>
        <v>538</v>
      </c>
      <c r="AV601">
        <f>(Table2[[#This Row],[Rank 1Y]]+Table2[[#This Row],[Rank 6M]]+Table2[[#This Row],[Rank Sharpe]])/3</f>
        <v>543.66666666666663</v>
      </c>
    </row>
    <row r="602" spans="1:48" x14ac:dyDescent="0.3">
      <c r="A602" t="s">
        <v>1516</v>
      </c>
      <c r="B602" t="s">
        <v>1517</v>
      </c>
      <c r="C602" t="s">
        <v>3151</v>
      </c>
      <c r="D602" t="s">
        <v>1518</v>
      </c>
      <c r="E602">
        <v>6739.8639923199999</v>
      </c>
      <c r="F602">
        <v>252.8</v>
      </c>
      <c r="G602">
        <v>-41.609918449106701</v>
      </c>
      <c r="H602">
        <f>(Table2[[#This Row],[1Y Return vs Nifty]]-AVERAGE(Table2[1Y Return vs Nifty]))/_xlfn.STDEV.P(Table2[1Y Return vs Nifty])</f>
        <v>-1.1491723862359353</v>
      </c>
      <c r="I602">
        <v>-3.7738236739438502</v>
      </c>
      <c r="J602">
        <f>(Table2[[#This Row],[1M Return vs Nifty]]-AVERAGE(Table2[1M Return vs Nifty]))/_xlfn.STDEV.P(Table2[1M Return vs Nifty])</f>
        <v>-0.72496884438846276</v>
      </c>
      <c r="K602">
        <v>-24.773452395789</v>
      </c>
      <c r="L602">
        <f>(Table2[[#This Row],[6M Return vs Nifty]]-AVERAGE(Table2[6M Return vs Nifty]))/_xlfn.STDEV.P(Table2[6M Return vs Nifty])</f>
        <v>-0.99762783738734229</v>
      </c>
      <c r="M602">
        <v>-1.21377432961368</v>
      </c>
      <c r="N602">
        <f>(Table2[[#This Row],[1W Return vs Nifty]]-AVERAGE(Table2[1W Return vs Nifty]))/_xlfn.STDEV.P(Table2[1W Return vs Nifty])</f>
        <v>-0.98033826807370905</v>
      </c>
      <c r="O602">
        <v>259.17</v>
      </c>
      <c r="P602">
        <v>266.44326395603798</v>
      </c>
      <c r="Q602">
        <v>277.586114575301</v>
      </c>
      <c r="R602">
        <v>35.767391765341799</v>
      </c>
      <c r="S602" s="1">
        <f>(Table2[[#This Row],[Close Price]]-Table2[[#This Row],[20D EMA]])/Table2[[#This Row],[20D EMA]]</f>
        <v>-2.4578462013350327E-2</v>
      </c>
      <c r="T602" s="1">
        <f>(Table2[[#This Row],[Close Price]]-Table2[[#This Row],[50D EMA]])/Table2[[#This Row],[50D EMA]]</f>
        <v>-5.1205137459542048E-2</v>
      </c>
      <c r="U602" s="1">
        <f>(Table2[[#This Row],[Close Price]]-Table2[[#This Row],[200D EMA]])/Table2[[#This Row],[200D EMA]]</f>
        <v>-8.9291622577098453E-2</v>
      </c>
      <c r="V602">
        <v>0.69313154945758004</v>
      </c>
      <c r="W602">
        <v>250.3</v>
      </c>
      <c r="X602">
        <v>255.45</v>
      </c>
      <c r="Y602">
        <v>250.15</v>
      </c>
      <c r="Z602">
        <v>264.25</v>
      </c>
      <c r="AA602">
        <v>249</v>
      </c>
      <c r="AB602">
        <v>284.5</v>
      </c>
      <c r="AC602" s="1">
        <f>(Table2[[#This Row],[Close Price]]/Table2[[#This Row],[Day Low]])-1</f>
        <v>9.988014382740662E-3</v>
      </c>
      <c r="AD602" s="1">
        <f>(Table2[[#This Row],[Day High]]/Table2[[#This Row],[Close Price]])-1</f>
        <v>1.0482594936708667E-2</v>
      </c>
      <c r="AE602" s="1">
        <f>(Table2[[#This Row],[Close Price]]/Table2[[#This Row],[Current Week Low]])-1</f>
        <v>1.0593643813711751E-2</v>
      </c>
      <c r="AF602" s="1">
        <f>(Table2[[#This Row],[Current Week High]]/Table2[[#This Row],[Close Price]])-1</f>
        <v>4.5292721518987333E-2</v>
      </c>
      <c r="AG602" s="1">
        <f>(Table2[[#This Row],[Close Price]]/Table2[[#This Row],[Current Month Low]])-1</f>
        <v>1.5261044176706928E-2</v>
      </c>
      <c r="AH602" s="1">
        <f>(Table2[[#This Row],[Current Month High]]/Table2[[#This Row],[Close Price]])-1</f>
        <v>0.12539556962025311</v>
      </c>
      <c r="AI602">
        <v>34.276107594936597</v>
      </c>
      <c r="AJ602">
        <v>1.5261044176706899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-0.03</v>
      </c>
      <c r="AM602" t="s">
        <v>3189</v>
      </c>
      <c r="AN602">
        <v>-4.22</v>
      </c>
      <c r="AO602" t="s">
        <v>3189</v>
      </c>
      <c r="AP602">
        <v>8.8334053266777998E-2</v>
      </c>
      <c r="AQ602">
        <f>(Table2[[#This Row],[Sharpe Ratio]]-AVERAGE(Table2[Sharpe Ratio]))/_xlfn.STDEV.P(Table2[Sharpe Ratio])</f>
        <v>0.32624854790186519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693</v>
      </c>
      <c r="AT602">
        <f>_xlfn.RANK.AVG(Table2[[#This Row],[6M Return vs Nifty Z-Score]],Table2[6M Return vs Nifty Z-Score])</f>
        <v>674</v>
      </c>
      <c r="AU602">
        <f>_xlfn.RANK.AVG(Table2[[#This Row],[Sharpe Ratio Z-Score]],Table2[Sharpe Ratio Z-Score])</f>
        <v>264</v>
      </c>
      <c r="AV602">
        <f>(Table2[[#This Row],[Rank 1Y]]+Table2[[#This Row],[Rank 6M]]+Table2[[#This Row],[Rank Sharpe]])/3</f>
        <v>543.66666666666663</v>
      </c>
    </row>
    <row r="603" spans="1:48" x14ac:dyDescent="0.3">
      <c r="A603" t="s">
        <v>1454</v>
      </c>
      <c r="B603" t="s">
        <v>1455</v>
      </c>
      <c r="C603" t="s">
        <v>3156</v>
      </c>
      <c r="D603" t="s">
        <v>493</v>
      </c>
      <c r="E603">
        <v>7273.6332788999998</v>
      </c>
      <c r="F603">
        <v>263</v>
      </c>
      <c r="G603">
        <v>-22.452032171140299</v>
      </c>
      <c r="H603">
        <f>(Table2[[#This Row],[1Y Return vs Nifty]]-AVERAGE(Table2[1Y Return vs Nifty]))/_xlfn.STDEV.P(Table2[1Y Return vs Nifty])</f>
        <v>-0.77822378809479753</v>
      </c>
      <c r="I603">
        <v>3.9883152757725502</v>
      </c>
      <c r="J603">
        <f>(Table2[[#This Row],[1M Return vs Nifty]]-AVERAGE(Table2[1M Return vs Nifty]))/_xlfn.STDEV.P(Table2[1M Return vs Nifty])</f>
        <v>3.9671368560211542E-2</v>
      </c>
      <c r="K603">
        <v>0.93091721336350297</v>
      </c>
      <c r="L603">
        <f>(Table2[[#This Row],[6M Return vs Nifty]]-AVERAGE(Table2[6M Return vs Nifty]))/_xlfn.STDEV.P(Table2[6M Return vs Nifty])</f>
        <v>-0.15754282857799748</v>
      </c>
      <c r="M603">
        <v>4.7565418731523197</v>
      </c>
      <c r="N603">
        <f>(Table2[[#This Row],[1W Return vs Nifty]]-AVERAGE(Table2[1W Return vs Nifty]))/_xlfn.STDEV.P(Table2[1W Return vs Nifty])</f>
        <v>0.17349172709059787</v>
      </c>
      <c r="O603">
        <v>260.55</v>
      </c>
      <c r="P603">
        <v>267.51384622757098</v>
      </c>
      <c r="Q603">
        <v>268.44420701683299</v>
      </c>
      <c r="R603">
        <v>57.727777534039603</v>
      </c>
      <c r="S603" s="1">
        <f>(Table2[[#This Row],[Close Price]]-Table2[[#This Row],[20D EMA]])/Table2[[#This Row],[20D EMA]]</f>
        <v>9.4031855689886337E-3</v>
      </c>
      <c r="T603" s="1">
        <f>(Table2[[#This Row],[Close Price]]-Table2[[#This Row],[50D EMA]])/Table2[[#This Row],[50D EMA]]</f>
        <v>-1.6873318115022361E-2</v>
      </c>
      <c r="U603" s="1">
        <f>(Table2[[#This Row],[Close Price]]-Table2[[#This Row],[200D EMA]])/Table2[[#This Row],[200D EMA]]</f>
        <v>-2.0280590433793967E-2</v>
      </c>
      <c r="V603">
        <v>0.29896990441937399</v>
      </c>
      <c r="W603">
        <v>258.95</v>
      </c>
      <c r="X603">
        <v>264.60000000000002</v>
      </c>
      <c r="Y603">
        <v>251.1</v>
      </c>
      <c r="Z603">
        <v>266.60000000000002</v>
      </c>
      <c r="AA603">
        <v>245.2</v>
      </c>
      <c r="AB603">
        <v>284</v>
      </c>
      <c r="AC603" s="1">
        <f>(Table2[[#This Row],[Close Price]]/Table2[[#This Row],[Day Low]])-1</f>
        <v>1.5640084958486344E-2</v>
      </c>
      <c r="AD603" s="1">
        <f>(Table2[[#This Row],[Day High]]/Table2[[#This Row],[Close Price]])-1</f>
        <v>6.0836501901142537E-3</v>
      </c>
      <c r="AE603" s="1">
        <f>(Table2[[#This Row],[Close Price]]/Table2[[#This Row],[Current Week Low]])-1</f>
        <v>4.7391477499004298E-2</v>
      </c>
      <c r="AF603" s="1">
        <f>(Table2[[#This Row],[Current Week High]]/Table2[[#This Row],[Close Price]])-1</f>
        <v>1.3688212927756682E-2</v>
      </c>
      <c r="AG603" s="1">
        <f>(Table2[[#This Row],[Close Price]]/Table2[[#This Row],[Current Month Low]])-1</f>
        <v>7.2593800978792977E-2</v>
      </c>
      <c r="AH603" s="1">
        <f>(Table2[[#This Row],[Current Month High]]/Table2[[#This Row],[Close Price]])-1</f>
        <v>7.9847908745247054E-2</v>
      </c>
      <c r="AI603">
        <v>23.764258555133001</v>
      </c>
      <c r="AJ603">
        <v>19.545454545454501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-0.1</v>
      </c>
      <c r="AM603" t="s">
        <v>3189</v>
      </c>
      <c r="AN603">
        <v>0.19</v>
      </c>
      <c r="AO603" t="s">
        <v>3188</v>
      </c>
      <c r="AP603">
        <v>-9.0783893294495002E-2</v>
      </c>
      <c r="AQ603">
        <f>(Table2[[#This Row],[Sharpe Ratio]]-AVERAGE(Table2[Sharpe Ratio]))/_xlfn.STDEV.P(Table2[Sharpe Ratio])</f>
        <v>-1.7514770070145527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586</v>
      </c>
      <c r="AT603">
        <f>_xlfn.RANK.AVG(Table2[[#This Row],[6M Return vs Nifty Z-Score]],Table2[6M Return vs Nifty Z-Score])</f>
        <v>345</v>
      </c>
      <c r="AU603">
        <f>_xlfn.RANK.AVG(Table2[[#This Row],[Sharpe Ratio Z-Score]],Table2[Sharpe Ratio Z-Score])</f>
        <v>705</v>
      </c>
      <c r="AV603">
        <f>(Table2[[#This Row],[Rank 1Y]]+Table2[[#This Row],[Rank 6M]]+Table2[[#This Row],[Rank Sharpe]])/3</f>
        <v>545.33333333333337</v>
      </c>
    </row>
    <row r="604" spans="1:48" x14ac:dyDescent="0.3">
      <c r="A604" t="s">
        <v>1064</v>
      </c>
      <c r="B604" t="s">
        <v>1065</v>
      </c>
      <c r="C604" t="s">
        <v>3149</v>
      </c>
      <c r="D604" t="s">
        <v>72</v>
      </c>
      <c r="E604">
        <v>12527.252066475001</v>
      </c>
      <c r="F604">
        <v>350.75</v>
      </c>
      <c r="G604">
        <v>-23.5422018318189</v>
      </c>
      <c r="H604">
        <f>(Table2[[#This Row],[1Y Return vs Nifty]]-AVERAGE(Table2[1Y Return vs Nifty]))/_xlfn.STDEV.P(Table2[1Y Return vs Nifty])</f>
        <v>-0.79933242719502162</v>
      </c>
      <c r="I604">
        <v>3.60175362564451</v>
      </c>
      <c r="J604">
        <f>(Table2[[#This Row],[1M Return vs Nifty]]-AVERAGE(Table2[1M Return vs Nifty]))/_xlfn.STDEV.P(Table2[1M Return vs Nifty])</f>
        <v>1.591583543931332E-3</v>
      </c>
      <c r="K604">
        <v>2.7710330144706998</v>
      </c>
      <c r="L604">
        <f>(Table2[[#This Row],[6M Return vs Nifty]]-AVERAGE(Table2[6M Return vs Nifty]))/_xlfn.STDEV.P(Table2[6M Return vs Nifty])</f>
        <v>-9.7403104379784694E-2</v>
      </c>
      <c r="M604">
        <v>1.58267747609308</v>
      </c>
      <c r="N604">
        <f>(Table2[[#This Row],[1W Return vs Nifty]]-AVERAGE(Table2[1W Return vs Nifty]))/_xlfn.STDEV.P(Table2[1W Return vs Nifty])</f>
        <v>-0.43989286051539972</v>
      </c>
      <c r="O604">
        <v>343.82</v>
      </c>
      <c r="P604">
        <v>346.20168482304899</v>
      </c>
      <c r="Q604">
        <v>345.20821956794703</v>
      </c>
      <c r="R604">
        <v>62.312606178713203</v>
      </c>
      <c r="S604" s="1">
        <f>(Table2[[#This Row],[Close Price]]-Table2[[#This Row],[20D EMA]])/Table2[[#This Row],[20D EMA]]</f>
        <v>2.0155895526729122E-2</v>
      </c>
      <c r="T604" s="1">
        <f>(Table2[[#This Row],[Close Price]]-Table2[[#This Row],[50D EMA]])/Table2[[#This Row],[50D EMA]]</f>
        <v>1.3137761531333239E-2</v>
      </c>
      <c r="U604" s="1">
        <f>(Table2[[#This Row],[Close Price]]-Table2[[#This Row],[200D EMA]])/Table2[[#This Row],[200D EMA]]</f>
        <v>1.6053442872794026E-2</v>
      </c>
      <c r="V604">
        <v>0.1976629564023</v>
      </c>
      <c r="W604">
        <v>343.9</v>
      </c>
      <c r="X604">
        <v>356.4</v>
      </c>
      <c r="Y604">
        <v>337.45</v>
      </c>
      <c r="Z604">
        <v>356.4</v>
      </c>
      <c r="AA604">
        <v>327.39999999999998</v>
      </c>
      <c r="AB604">
        <v>362.65</v>
      </c>
      <c r="AC604" s="1">
        <f>(Table2[[#This Row],[Close Price]]/Table2[[#This Row],[Day Low]])-1</f>
        <v>1.9918580982843936E-2</v>
      </c>
      <c r="AD604" s="1">
        <f>(Table2[[#This Row],[Day High]]/Table2[[#This Row],[Close Price]])-1</f>
        <v>1.6108339272986383E-2</v>
      </c>
      <c r="AE604" s="1">
        <f>(Table2[[#This Row],[Close Price]]/Table2[[#This Row],[Current Week Low]])-1</f>
        <v>3.9413246406875047E-2</v>
      </c>
      <c r="AF604" s="1">
        <f>(Table2[[#This Row],[Current Week High]]/Table2[[#This Row],[Close Price]])-1</f>
        <v>1.6108339272986383E-2</v>
      </c>
      <c r="AG604" s="1">
        <f>(Table2[[#This Row],[Close Price]]/Table2[[#This Row],[Current Month Low]])-1</f>
        <v>7.1319486866218806E-2</v>
      </c>
      <c r="AH604" s="1">
        <f>(Table2[[#This Row],[Current Month High]]/Table2[[#This Row],[Close Price]])-1</f>
        <v>3.3927298645759052E-2</v>
      </c>
      <c r="AI604">
        <v>13.4711332858161</v>
      </c>
      <c r="AJ604">
        <v>20.408513559903799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0.04</v>
      </c>
      <c r="AM604" t="s">
        <v>3188</v>
      </c>
      <c r="AN604">
        <v>1.84</v>
      </c>
      <c r="AO604" t="s">
        <v>3188</v>
      </c>
      <c r="AP604">
        <v>-9.4439218561194999E-2</v>
      </c>
      <c r="AQ604">
        <f>(Table2[[#This Row],[Sharpe Ratio]]-AVERAGE(Table2[Sharpe Ratio]))/_xlfn.STDEV.P(Table2[Sharpe Ratio])</f>
        <v>-1.7938779102403848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597</v>
      </c>
      <c r="AT604">
        <f>_xlfn.RANK.AVG(Table2[[#This Row],[6M Return vs Nifty Z-Score]],Table2[6M Return vs Nifty Z-Score])</f>
        <v>331</v>
      </c>
      <c r="AU604">
        <f>_xlfn.RANK.AVG(Table2[[#This Row],[Sharpe Ratio Z-Score]],Table2[Sharpe Ratio Z-Score])</f>
        <v>710</v>
      </c>
      <c r="AV604">
        <f>(Table2[[#This Row],[Rank 1Y]]+Table2[[#This Row],[Rank 6M]]+Table2[[#This Row],[Rank Sharpe]])/3</f>
        <v>546</v>
      </c>
    </row>
    <row r="605" spans="1:48" x14ac:dyDescent="0.3">
      <c r="A605" t="s">
        <v>147</v>
      </c>
      <c r="B605" t="s">
        <v>148</v>
      </c>
      <c r="C605" t="s">
        <v>3152</v>
      </c>
      <c r="D605" t="s">
        <v>117</v>
      </c>
      <c r="E605">
        <v>180436.964893614</v>
      </c>
      <c r="F605">
        <v>144.54</v>
      </c>
      <c r="G605">
        <v>-7.8328737170114202</v>
      </c>
      <c r="H605">
        <f>(Table2[[#This Row],[1Y Return vs Nifty]]-AVERAGE(Table2[1Y Return vs Nifty]))/_xlfn.STDEV.P(Table2[1Y Return vs Nifty])</f>
        <v>-0.49515726103229762</v>
      </c>
      <c r="I605">
        <v>-2.5218369549549902</v>
      </c>
      <c r="J605">
        <f>(Table2[[#This Row],[1M Return vs Nifty]]-AVERAGE(Table2[1M Return vs Nifty]))/_xlfn.STDEV.P(Table2[1M Return vs Nifty])</f>
        <v>-0.60163693837413779</v>
      </c>
      <c r="K605">
        <v>-23.9925861929913</v>
      </c>
      <c r="L605">
        <f>(Table2[[#This Row],[6M Return vs Nifty]]-AVERAGE(Table2[6M Return vs Nifty]))/_xlfn.STDEV.P(Table2[6M Return vs Nifty])</f>
        <v>-0.9721071185044855</v>
      </c>
      <c r="M605">
        <v>1.3244062871884099</v>
      </c>
      <c r="N605">
        <f>(Table2[[#This Row],[1W Return vs Nifty]]-AVERAGE(Table2[1W Return vs Nifty]))/_xlfn.STDEV.P(Table2[1W Return vs Nifty])</f>
        <v>-0.48980663970634003</v>
      </c>
      <c r="O605">
        <v>145.16999999999999</v>
      </c>
      <c r="P605">
        <v>149.57354773852001</v>
      </c>
      <c r="Q605">
        <v>152.00756915464399</v>
      </c>
      <c r="R605">
        <v>51.991817151635701</v>
      </c>
      <c r="S605" s="1">
        <f>(Table2[[#This Row],[Close Price]]-Table2[[#This Row],[20D EMA]])/Table2[[#This Row],[20D EMA]]</f>
        <v>-4.3397396156230313E-3</v>
      </c>
      <c r="T605" s="1">
        <f>(Table2[[#This Row],[Close Price]]-Table2[[#This Row],[50D EMA]])/Table2[[#This Row],[50D EMA]]</f>
        <v>-3.3652659943050299E-2</v>
      </c>
      <c r="U605" s="1">
        <f>(Table2[[#This Row],[Close Price]]-Table2[[#This Row],[200D EMA]])/Table2[[#This Row],[200D EMA]]</f>
        <v>-4.9126298092741091E-2</v>
      </c>
      <c r="V605">
        <v>0.87369543807015204</v>
      </c>
      <c r="W605">
        <v>143.05000000000001</v>
      </c>
      <c r="X605">
        <v>145.49</v>
      </c>
      <c r="Y605">
        <v>142.84</v>
      </c>
      <c r="Z605">
        <v>146.15</v>
      </c>
      <c r="AA605">
        <v>137.25</v>
      </c>
      <c r="AB605">
        <v>156.91999999999999</v>
      </c>
      <c r="AC605" s="1">
        <f>(Table2[[#This Row],[Close Price]]/Table2[[#This Row],[Day Low]])-1</f>
        <v>1.0415938483047782E-2</v>
      </c>
      <c r="AD605" s="1">
        <f>(Table2[[#This Row],[Day High]]/Table2[[#This Row],[Close Price]])-1</f>
        <v>6.5725750657259496E-3</v>
      </c>
      <c r="AE605" s="1">
        <f>(Table2[[#This Row],[Close Price]]/Table2[[#This Row],[Current Week Low]])-1</f>
        <v>1.1901428171380513E-2</v>
      </c>
      <c r="AF605" s="1">
        <f>(Table2[[#This Row],[Current Week High]]/Table2[[#This Row],[Close Price]])-1</f>
        <v>1.1138785111387994E-2</v>
      </c>
      <c r="AG605" s="1">
        <f>(Table2[[#This Row],[Close Price]]/Table2[[#This Row],[Current Month Low]])-1</f>
        <v>5.3114754098360528E-2</v>
      </c>
      <c r="AH605" s="1">
        <f>(Table2[[#This Row],[Current Month High]]/Table2[[#This Row],[Close Price]])-1</f>
        <v>8.565103085651038E-2</v>
      </c>
      <c r="AI605">
        <v>27.715511277155102</v>
      </c>
      <c r="AJ605">
        <v>14.2608695652173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-0.02</v>
      </c>
      <c r="AM605" t="s">
        <v>3189</v>
      </c>
      <c r="AN605">
        <v>-0.32</v>
      </c>
      <c r="AO605" t="s">
        <v>3189</v>
      </c>
      <c r="AP605">
        <v>1.0517660222922E-2</v>
      </c>
      <c r="AQ605">
        <f>(Table2[[#This Row],[Sharpe Ratio]]-AVERAGE(Table2[Sharpe Ratio]))/_xlfn.STDEV.P(Table2[Sharpe Ratio])</f>
        <v>-0.57640309322406535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484</v>
      </c>
      <c r="AT605">
        <f>_xlfn.RANK.AVG(Table2[[#This Row],[6M Return vs Nifty Z-Score]],Table2[6M Return vs Nifty Z-Score])</f>
        <v>666</v>
      </c>
      <c r="AU605">
        <f>_xlfn.RANK.AVG(Table2[[#This Row],[Sharpe Ratio Z-Score]],Table2[Sharpe Ratio Z-Score])</f>
        <v>494</v>
      </c>
      <c r="AV605">
        <f>(Table2[[#This Row],[Rank 1Y]]+Table2[[#This Row],[Rank 6M]]+Table2[[#This Row],[Rank Sharpe]])/3</f>
        <v>548</v>
      </c>
    </row>
    <row r="606" spans="1:48" x14ac:dyDescent="0.3">
      <c r="A606" t="s">
        <v>41</v>
      </c>
      <c r="B606" t="s">
        <v>42</v>
      </c>
      <c r="C606" t="s">
        <v>3144</v>
      </c>
      <c r="D606" t="s">
        <v>43</v>
      </c>
      <c r="E606">
        <v>586493.222864129</v>
      </c>
      <c r="F606">
        <v>2496.15</v>
      </c>
      <c r="G606">
        <v>-22.564594787733999</v>
      </c>
      <c r="H606">
        <f>(Table2[[#This Row],[1Y Return vs Nifty]]-AVERAGE(Table2[1Y Return vs Nifty]))/_xlfn.STDEV.P(Table2[1Y Return vs Nifty])</f>
        <v>-0.7804033054080699</v>
      </c>
      <c r="I606">
        <v>-2.5193779995487602</v>
      </c>
      <c r="J606">
        <f>(Table2[[#This Row],[1M Return vs Nifty]]-AVERAGE(Table2[1M Return vs Nifty]))/_xlfn.STDEV.P(Table2[1M Return vs Nifty])</f>
        <v>-0.60139470924146821</v>
      </c>
      <c r="K606">
        <v>-2.5409317430676102</v>
      </c>
      <c r="L606">
        <f>(Table2[[#This Row],[6M Return vs Nifty]]-AVERAGE(Table2[6M Return vs Nifty]))/_xlfn.STDEV.P(Table2[6M Return vs Nifty])</f>
        <v>-0.27101179535279907</v>
      </c>
      <c r="M606">
        <v>2.0975267753348201</v>
      </c>
      <c r="N606">
        <f>(Table2[[#This Row],[1W Return vs Nifty]]-AVERAGE(Table2[1W Return vs Nifty]))/_xlfn.STDEV.P(Table2[1W Return vs Nifty])</f>
        <v>-0.34039250839347596</v>
      </c>
      <c r="O606">
        <v>2495.25</v>
      </c>
      <c r="P606">
        <v>2599.1742326548801</v>
      </c>
      <c r="Q606">
        <v>2596.42017311585</v>
      </c>
      <c r="R606">
        <v>56.491079107124897</v>
      </c>
      <c r="S606" s="1">
        <f>(Table2[[#This Row],[Close Price]]-Table2[[#This Row],[20D EMA]])/Table2[[#This Row],[20D EMA]]</f>
        <v>3.6068530207397691E-4</v>
      </c>
      <c r="T606" s="1">
        <f>(Table2[[#This Row],[Close Price]]-Table2[[#This Row],[50D EMA]])/Table2[[#This Row],[50D EMA]]</f>
        <v>-3.9637293783744455E-2</v>
      </c>
      <c r="U606" s="1">
        <f>(Table2[[#This Row],[Close Price]]-Table2[[#This Row],[200D EMA]])/Table2[[#This Row],[200D EMA]]</f>
        <v>-3.8618623500956746E-2</v>
      </c>
      <c r="V606">
        <v>1.0660357613367</v>
      </c>
      <c r="W606">
        <v>2455.1</v>
      </c>
      <c r="X606">
        <v>2507.5</v>
      </c>
      <c r="Y606">
        <v>2453.1999999999998</v>
      </c>
      <c r="Z606">
        <v>2539.15</v>
      </c>
      <c r="AA606">
        <v>2375.75</v>
      </c>
      <c r="AB606">
        <v>2547</v>
      </c>
      <c r="AC606" s="1">
        <f>(Table2[[#This Row],[Close Price]]/Table2[[#This Row],[Day Low]])-1</f>
        <v>1.672029652559992E-2</v>
      </c>
      <c r="AD606" s="1">
        <f>(Table2[[#This Row],[Day High]]/Table2[[#This Row],[Close Price]])-1</f>
        <v>4.547002383670895E-3</v>
      </c>
      <c r="AE606" s="1">
        <f>(Table2[[#This Row],[Close Price]]/Table2[[#This Row],[Current Week Low]])-1</f>
        <v>1.7507744986140716E-2</v>
      </c>
      <c r="AF606" s="1">
        <f>(Table2[[#This Row],[Current Week High]]/Table2[[#This Row],[Close Price]])-1</f>
        <v>1.7226528854435763E-2</v>
      </c>
      <c r="AG606" s="1">
        <f>(Table2[[#This Row],[Close Price]]/Table2[[#This Row],[Current Month Low]])-1</f>
        <v>5.067873303167425E-2</v>
      </c>
      <c r="AH606" s="1">
        <f>(Table2[[#This Row],[Current Month High]]/Table2[[#This Row],[Close Price]])-1</f>
        <v>2.0371371912745628E-2</v>
      </c>
      <c r="AI606">
        <v>21.587244356308702</v>
      </c>
      <c r="AJ606">
        <v>14.9213876291982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-0.04</v>
      </c>
      <c r="AM606" t="s">
        <v>3189</v>
      </c>
      <c r="AN606">
        <v>0.2</v>
      </c>
      <c r="AO606" t="s">
        <v>3188</v>
      </c>
      <c r="AP606">
        <v>-4.9410506321189998E-2</v>
      </c>
      <c r="AQ606">
        <f>(Table2[[#This Row],[Sharpe Ratio]]-AVERAGE(Table2[Sharpe Ratio]))/_xlfn.STDEV.P(Table2[Sharpe Ratio])</f>
        <v>-1.2715555638638207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587</v>
      </c>
      <c r="AT606">
        <f>_xlfn.RANK.AVG(Table2[[#This Row],[6M Return vs Nifty Z-Score]],Table2[6M Return vs Nifty Z-Score])</f>
        <v>391</v>
      </c>
      <c r="AU606">
        <f>_xlfn.RANK.AVG(Table2[[#This Row],[Sharpe Ratio Z-Score]],Table2[Sharpe Ratio Z-Score])</f>
        <v>667</v>
      </c>
      <c r="AV606">
        <f>(Table2[[#This Row],[Rank 1Y]]+Table2[[#This Row],[Rank 6M]]+Table2[[#This Row],[Rank Sharpe]])/3</f>
        <v>548.33333333333337</v>
      </c>
    </row>
    <row r="607" spans="1:48" x14ac:dyDescent="0.3">
      <c r="A607" t="s">
        <v>1738</v>
      </c>
      <c r="B607" t="s">
        <v>1739</v>
      </c>
      <c r="C607" t="s">
        <v>3153</v>
      </c>
      <c r="D607" t="s">
        <v>1172</v>
      </c>
      <c r="E607">
        <v>4858.2930012500001</v>
      </c>
      <c r="F607">
        <v>2898.25</v>
      </c>
      <c r="G607">
        <v>-7.7923957761251197</v>
      </c>
      <c r="H607">
        <f>(Table2[[#This Row],[1Y Return vs Nifty]]-AVERAGE(Table2[1Y Return vs Nifty]))/_xlfn.STDEV.P(Table2[1Y Return vs Nifty])</f>
        <v>-0.49437349839744565</v>
      </c>
      <c r="I607">
        <v>6.2064120542046997</v>
      </c>
      <c r="J607">
        <f>(Table2[[#This Row],[1M Return vs Nifty]]-AVERAGE(Table2[1M Return vs Nifty]))/_xlfn.STDEV.P(Table2[1M Return vs Nifty])</f>
        <v>0.25817376899238809</v>
      </c>
      <c r="K607">
        <v>-8.3822785325046194</v>
      </c>
      <c r="L607">
        <f>(Table2[[#This Row],[6M Return vs Nifty]]-AVERAGE(Table2[6M Return vs Nifty]))/_xlfn.STDEV.P(Table2[6M Return vs Nifty])</f>
        <v>-0.4619220547242377</v>
      </c>
      <c r="M607">
        <v>7.3915761901631996</v>
      </c>
      <c r="N607">
        <f>(Table2[[#This Row],[1W Return vs Nifty]]-AVERAGE(Table2[1W Return vs Nifty]))/_xlfn.STDEV.P(Table2[1W Return vs Nifty])</f>
        <v>0.68274141002127109</v>
      </c>
      <c r="O607">
        <v>2798.11</v>
      </c>
      <c r="P607">
        <v>2877.4753920381499</v>
      </c>
      <c r="Q607">
        <v>2953.3377410123198</v>
      </c>
      <c r="R607">
        <v>69.862298320968804</v>
      </c>
      <c r="S607" s="1">
        <f>(Table2[[#This Row],[Close Price]]-Table2[[#This Row],[20D EMA]])/Table2[[#This Row],[20D EMA]]</f>
        <v>3.578844291325211E-2</v>
      </c>
      <c r="T607" s="1">
        <f>(Table2[[#This Row],[Close Price]]-Table2[[#This Row],[50D EMA]])/Table2[[#This Row],[50D EMA]]</f>
        <v>7.2197343613545732E-3</v>
      </c>
      <c r="U607" s="1">
        <f>(Table2[[#This Row],[Close Price]]-Table2[[#This Row],[200D EMA]])/Table2[[#This Row],[200D EMA]]</f>
        <v>-1.8652706138999643E-2</v>
      </c>
      <c r="V607">
        <v>0.60621426795923405</v>
      </c>
      <c r="W607">
        <v>2836.45</v>
      </c>
      <c r="X607">
        <v>2919.95</v>
      </c>
      <c r="Y607">
        <v>2703.75</v>
      </c>
      <c r="Z607">
        <v>2940</v>
      </c>
      <c r="AA607">
        <v>2539.6999999999998</v>
      </c>
      <c r="AB607">
        <v>2940</v>
      </c>
      <c r="AC607" s="1">
        <f>(Table2[[#This Row],[Close Price]]/Table2[[#This Row],[Day Low]])-1</f>
        <v>2.1787798127941738E-2</v>
      </c>
      <c r="AD607" s="1">
        <f>(Table2[[#This Row],[Day High]]/Table2[[#This Row],[Close Price]])-1</f>
        <v>7.4872768049685234E-3</v>
      </c>
      <c r="AE607" s="1">
        <f>(Table2[[#This Row],[Close Price]]/Table2[[#This Row],[Current Week Low]])-1</f>
        <v>7.1937124364308769E-2</v>
      </c>
      <c r="AF607" s="1">
        <f>(Table2[[#This Row],[Current Week High]]/Table2[[#This Row],[Close Price]])-1</f>
        <v>1.4405244544121398E-2</v>
      </c>
      <c r="AG607" s="1">
        <f>(Table2[[#This Row],[Close Price]]/Table2[[#This Row],[Current Month Low]])-1</f>
        <v>0.14117809190061825</v>
      </c>
      <c r="AH607" s="1">
        <f>(Table2[[#This Row],[Current Month High]]/Table2[[#This Row],[Close Price]])-1</f>
        <v>1.4405244544121398E-2</v>
      </c>
      <c r="AI607">
        <v>27.663245061675099</v>
      </c>
      <c r="AJ607">
        <v>19.621520110613499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0</v>
      </c>
      <c r="AM607">
        <v>0</v>
      </c>
      <c r="AN607">
        <v>5.34</v>
      </c>
      <c r="AO607" t="s">
        <v>3188</v>
      </c>
      <c r="AP607">
        <v>-6.7067354532727996E-2</v>
      </c>
      <c r="AQ607">
        <f>(Table2[[#This Row],[Sharpe Ratio]]-AVERAGE(Table2[Sharpe Ratio]))/_xlfn.STDEV.P(Table2[Sharpe Ratio])</f>
        <v>-1.476370801268539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482</v>
      </c>
      <c r="AT607">
        <f>_xlfn.RANK.AVG(Table2[[#This Row],[6M Return vs Nifty Z-Score]],Table2[6M Return vs Nifty Z-Score])</f>
        <v>479</v>
      </c>
      <c r="AU607">
        <f>_xlfn.RANK.AVG(Table2[[#This Row],[Sharpe Ratio Z-Score]],Table2[Sharpe Ratio Z-Score])</f>
        <v>685</v>
      </c>
      <c r="AV607">
        <f>(Table2[[#This Row],[Rank 1Y]]+Table2[[#This Row],[Rank 6M]]+Table2[[#This Row],[Rank Sharpe]])/3</f>
        <v>548.66666666666663</v>
      </c>
    </row>
    <row r="608" spans="1:48" x14ac:dyDescent="0.3">
      <c r="A608" t="s">
        <v>662</v>
      </c>
      <c r="B608" t="s">
        <v>663</v>
      </c>
      <c r="C608" t="s">
        <v>3142</v>
      </c>
      <c r="D608" t="s">
        <v>54</v>
      </c>
      <c r="E608">
        <v>27393.718404675001</v>
      </c>
      <c r="F608">
        <v>354.45</v>
      </c>
      <c r="G608">
        <v>-23.182255560316701</v>
      </c>
      <c r="H608">
        <f>(Table2[[#This Row],[1Y Return vs Nifty]]-AVERAGE(Table2[1Y Return vs Nifty]))/_xlfn.STDEV.P(Table2[1Y Return vs Nifty])</f>
        <v>-0.79236289188812103</v>
      </c>
      <c r="I608">
        <v>18.702660010654899</v>
      </c>
      <c r="J608">
        <f>(Table2[[#This Row],[1M Return vs Nifty]]-AVERAGE(Table2[1M Return vs Nifty]))/_xlfn.STDEV.P(Table2[1M Return vs Nifty])</f>
        <v>1.4891661230816724</v>
      </c>
      <c r="K608">
        <v>-27.428117143210201</v>
      </c>
      <c r="L608">
        <f>(Table2[[#This Row],[6M Return vs Nifty]]-AVERAGE(Table2[6M Return vs Nifty]))/_xlfn.STDEV.P(Table2[6M Return vs Nifty])</f>
        <v>-1.0843891192874093</v>
      </c>
      <c r="M608">
        <v>3.1116910206546402</v>
      </c>
      <c r="N608">
        <f>(Table2[[#This Row],[1W Return vs Nifty]]-AVERAGE(Table2[1W Return vs Nifty]))/_xlfn.STDEV.P(Table2[1W Return vs Nifty])</f>
        <v>-0.14439399063807648</v>
      </c>
      <c r="O608">
        <v>362.57</v>
      </c>
      <c r="P608">
        <v>370.486132837345</v>
      </c>
      <c r="Q608">
        <v>398.01265484530398</v>
      </c>
      <c r="R608">
        <v>42.483342444199998</v>
      </c>
      <c r="S608" s="1">
        <f>(Table2[[#This Row],[Close Price]]-Table2[[#This Row],[20D EMA]])/Table2[[#This Row],[20D EMA]]</f>
        <v>-2.2395675317869665E-2</v>
      </c>
      <c r="T608" s="1">
        <f>(Table2[[#This Row],[Close Price]]-Table2[[#This Row],[50D EMA]])/Table2[[#This Row],[50D EMA]]</f>
        <v>-4.328402986242233E-2</v>
      </c>
      <c r="U608" s="1">
        <f>(Table2[[#This Row],[Close Price]]-Table2[[#This Row],[200D EMA]])/Table2[[#This Row],[200D EMA]]</f>
        <v>-0.10945042655047121</v>
      </c>
      <c r="V608">
        <v>0.62696710986099502</v>
      </c>
      <c r="W608">
        <v>343.95</v>
      </c>
      <c r="X608">
        <v>374.9</v>
      </c>
      <c r="Y608">
        <v>343.95</v>
      </c>
      <c r="Z608">
        <v>377</v>
      </c>
      <c r="AA608">
        <v>340.05</v>
      </c>
      <c r="AB608">
        <v>383.7</v>
      </c>
      <c r="AC608" s="1">
        <f>(Table2[[#This Row],[Close Price]]/Table2[[#This Row],[Day Low]])-1</f>
        <v>3.0527692978630672E-2</v>
      </c>
      <c r="AD608" s="1">
        <f>(Table2[[#This Row],[Day High]]/Table2[[#This Row],[Close Price]])-1</f>
        <v>5.769502045422481E-2</v>
      </c>
      <c r="AE608" s="1">
        <f>(Table2[[#This Row],[Close Price]]/Table2[[#This Row],[Current Week Low]])-1</f>
        <v>3.0527692978630672E-2</v>
      </c>
      <c r="AF608" s="1">
        <f>(Table2[[#This Row],[Current Week High]]/Table2[[#This Row],[Close Price]])-1</f>
        <v>6.3619692481309054E-2</v>
      </c>
      <c r="AG608" s="1">
        <f>(Table2[[#This Row],[Close Price]]/Table2[[#This Row],[Current Month Low]])-1</f>
        <v>4.2346713718570683E-2</v>
      </c>
      <c r="AH608" s="1">
        <f>(Table2[[#This Row],[Current Month High]]/Table2[[#This Row],[Close Price]])-1</f>
        <v>8.2522217520101471E-2</v>
      </c>
      <c r="AI608">
        <v>46.621526308364999</v>
      </c>
      <c r="AJ608">
        <v>31.253471579337099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-0.11</v>
      </c>
      <c r="AM608" t="s">
        <v>3189</v>
      </c>
      <c r="AN608">
        <v>-1.8</v>
      </c>
      <c r="AO608" t="s">
        <v>3189</v>
      </c>
      <c r="AP608">
        <v>5.5500080829599001E-2</v>
      </c>
      <c r="AQ608">
        <f>(Table2[[#This Row],[Sharpe Ratio]]-AVERAGE(Table2[Sharpe Ratio]))/_xlfn.STDEV.P(Table2[Sharpe Ratio])</f>
        <v>-5.4617718777957888E-2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591</v>
      </c>
      <c r="AT608">
        <f>_xlfn.RANK.AVG(Table2[[#This Row],[6M Return vs Nifty Z-Score]],Table2[6M Return vs Nifty Z-Score])</f>
        <v>686</v>
      </c>
      <c r="AU608">
        <f>_xlfn.RANK.AVG(Table2[[#This Row],[Sharpe Ratio Z-Score]],Table2[Sharpe Ratio Z-Score])</f>
        <v>374</v>
      </c>
      <c r="AV608">
        <f>(Table2[[#This Row],[Rank 1Y]]+Table2[[#This Row],[Rank 6M]]+Table2[[#This Row],[Rank Sharpe]])/3</f>
        <v>550.33333333333337</v>
      </c>
    </row>
    <row r="609" spans="1:48" x14ac:dyDescent="0.3">
      <c r="A609" t="s">
        <v>1074</v>
      </c>
      <c r="B609" t="s">
        <v>1075</v>
      </c>
      <c r="C609" t="s">
        <v>3142</v>
      </c>
      <c r="D609" t="s">
        <v>570</v>
      </c>
      <c r="E609">
        <v>12241.283969394901</v>
      </c>
      <c r="F609">
        <v>167.87</v>
      </c>
      <c r="G609">
        <v>-22.897096025827199</v>
      </c>
      <c r="H609">
        <f>(Table2[[#This Row],[1Y Return vs Nifty]]-AVERAGE(Table2[1Y Return vs Nifty]))/_xlfn.STDEV.P(Table2[1Y Return vs Nifty])</f>
        <v>-0.78684143048936972</v>
      </c>
      <c r="I609">
        <v>20.4517747535815</v>
      </c>
      <c r="J609">
        <f>(Table2[[#This Row],[1M Return vs Nifty]]-AVERAGE(Table2[1M Return vs Nifty]))/_xlfn.STDEV.P(Table2[1M Return vs Nifty])</f>
        <v>1.6614695922886913</v>
      </c>
      <c r="K609">
        <v>-4.3366845223014501</v>
      </c>
      <c r="L609">
        <f>(Table2[[#This Row],[6M Return vs Nifty]]-AVERAGE(Table2[6M Return vs Nifty]))/_xlfn.STDEV.P(Table2[6M Return vs Nifty])</f>
        <v>-0.32970162172476764</v>
      </c>
      <c r="M609">
        <v>2.5815723236143602</v>
      </c>
      <c r="N609">
        <f>(Table2[[#This Row],[1W Return vs Nifty]]-AVERAGE(Table2[1W Return vs Nifty]))/_xlfn.STDEV.P(Table2[1W Return vs Nifty])</f>
        <v>-0.2468453236778767</v>
      </c>
      <c r="O609">
        <v>153.41</v>
      </c>
      <c r="P609">
        <v>152.53831898114399</v>
      </c>
      <c r="Q609">
        <v>159.31806210370101</v>
      </c>
      <c r="R609">
        <v>75.741980497697199</v>
      </c>
      <c r="S609" s="1">
        <f>(Table2[[#This Row],[Close Price]]-Table2[[#This Row],[20D EMA]])/Table2[[#This Row],[20D EMA]]</f>
        <v>9.4257219216478769E-2</v>
      </c>
      <c r="T609" s="1">
        <f>(Table2[[#This Row],[Close Price]]-Table2[[#This Row],[50D EMA]])/Table2[[#This Row],[50D EMA]]</f>
        <v>0.10051035779902125</v>
      </c>
      <c r="U609" s="1">
        <f>(Table2[[#This Row],[Close Price]]-Table2[[#This Row],[200D EMA]])/Table2[[#This Row],[200D EMA]]</f>
        <v>5.3678395176138226E-2</v>
      </c>
      <c r="V609">
        <v>1.6454401014720199</v>
      </c>
      <c r="W609">
        <v>165.5</v>
      </c>
      <c r="X609">
        <v>169.75</v>
      </c>
      <c r="Y609">
        <v>157.84</v>
      </c>
      <c r="Z609">
        <v>169.75</v>
      </c>
      <c r="AA609">
        <v>130.69</v>
      </c>
      <c r="AB609">
        <v>169.75</v>
      </c>
      <c r="AC609" s="1">
        <f>(Table2[[#This Row],[Close Price]]/Table2[[#This Row],[Day Low]])-1</f>
        <v>1.4320241691842872E-2</v>
      </c>
      <c r="AD609" s="1">
        <f>(Table2[[#This Row],[Day High]]/Table2[[#This Row],[Close Price]])-1</f>
        <v>1.1199142193363931E-2</v>
      </c>
      <c r="AE609" s="1">
        <f>(Table2[[#This Row],[Close Price]]/Table2[[#This Row],[Current Week Low]])-1</f>
        <v>6.3545362392295912E-2</v>
      </c>
      <c r="AF609" s="1">
        <f>(Table2[[#This Row],[Current Week High]]/Table2[[#This Row],[Close Price]])-1</f>
        <v>1.1199142193363931E-2</v>
      </c>
      <c r="AG609" s="1">
        <f>(Table2[[#This Row],[Close Price]]/Table2[[#This Row],[Current Month Low]])-1</f>
        <v>0.28449001453822031</v>
      </c>
      <c r="AH609" s="1">
        <f>(Table2[[#This Row],[Current Month High]]/Table2[[#This Row],[Close Price]])-1</f>
        <v>1.1199142193363931E-2</v>
      </c>
      <c r="AI609">
        <v>24.678250001282802</v>
      </c>
      <c r="AJ609">
        <v>28.449001453822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0.02</v>
      </c>
      <c r="AM609" t="s">
        <v>3188</v>
      </c>
      <c r="AN609">
        <v>19.54</v>
      </c>
      <c r="AO609" t="s">
        <v>3188</v>
      </c>
      <c r="AP609">
        <v>-3.4354408919784002E-2</v>
      </c>
      <c r="AQ609">
        <f>(Table2[[#This Row],[Sharpe Ratio]]-AVERAGE(Table2[Sharpe Ratio]))/_xlfn.STDEV.P(Table2[Sharpe Ratio])</f>
        <v>-1.0969084169487531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589</v>
      </c>
      <c r="AT609">
        <f>_xlfn.RANK.AVG(Table2[[#This Row],[6M Return vs Nifty Z-Score]],Table2[6M Return vs Nifty Z-Score])</f>
        <v>424</v>
      </c>
      <c r="AU609">
        <f>_xlfn.RANK.AVG(Table2[[#This Row],[Sharpe Ratio Z-Score]],Table2[Sharpe Ratio Z-Score])</f>
        <v>639</v>
      </c>
      <c r="AV609">
        <f>(Table2[[#This Row],[Rank 1Y]]+Table2[[#This Row],[Rank 6M]]+Table2[[#This Row],[Rank Sharpe]])/3</f>
        <v>550.66666666666663</v>
      </c>
    </row>
    <row r="610" spans="1:48" x14ac:dyDescent="0.3">
      <c r="A610" t="s">
        <v>1656</v>
      </c>
      <c r="B610" t="s">
        <v>1657</v>
      </c>
      <c r="C610" t="s">
        <v>3147</v>
      </c>
      <c r="D610" t="s">
        <v>269</v>
      </c>
      <c r="E610">
        <v>5516.2435121600001</v>
      </c>
      <c r="F610">
        <v>2025.55</v>
      </c>
      <c r="G610">
        <v>-32.925497736000302</v>
      </c>
      <c r="H610">
        <f>(Table2[[#This Row],[1Y Return vs Nifty]]-AVERAGE(Table2[1Y Return vs Nifty]))/_xlfn.STDEV.P(Table2[1Y Return vs Nifty])</f>
        <v>-0.98101846557613281</v>
      </c>
      <c r="I610">
        <v>-1.1153804097664699</v>
      </c>
      <c r="J610">
        <f>(Table2[[#This Row],[1M Return vs Nifty]]-AVERAGE(Table2[1M Return vs Nifty]))/_xlfn.STDEV.P(Table2[1M Return vs Nifty])</f>
        <v>-0.46308837087454424</v>
      </c>
      <c r="K610">
        <v>-23.5322524443338</v>
      </c>
      <c r="L610">
        <f>(Table2[[#This Row],[6M Return vs Nifty]]-AVERAGE(Table2[6M Return vs Nifty]))/_xlfn.STDEV.P(Table2[6M Return vs Nifty])</f>
        <v>-0.95706222585874356</v>
      </c>
      <c r="M610">
        <v>0.76428567283814797</v>
      </c>
      <c r="N610">
        <f>(Table2[[#This Row],[1W Return vs Nifty]]-AVERAGE(Table2[1W Return vs Nifty]))/_xlfn.STDEV.P(Table2[1W Return vs Nifty])</f>
        <v>-0.59805617688290913</v>
      </c>
      <c r="O610">
        <v>2076.0500000000002</v>
      </c>
      <c r="P610">
        <v>2185.9479626508801</v>
      </c>
      <c r="Q610">
        <v>2255.4801464218499</v>
      </c>
      <c r="R610">
        <v>42.690047017755298</v>
      </c>
      <c r="S610" s="1">
        <f>(Table2[[#This Row],[Close Price]]-Table2[[#This Row],[20D EMA]])/Table2[[#This Row],[20D EMA]]</f>
        <v>-2.4325040341032358E-2</v>
      </c>
      <c r="T610" s="1">
        <f>(Table2[[#This Row],[Close Price]]-Table2[[#This Row],[50D EMA]])/Table2[[#This Row],[50D EMA]]</f>
        <v>-7.3376844001522751E-2</v>
      </c>
      <c r="U610" s="1">
        <f>(Table2[[#This Row],[Close Price]]-Table2[[#This Row],[200D EMA]])/Table2[[#This Row],[200D EMA]]</f>
        <v>-0.10194288200080895</v>
      </c>
      <c r="V610">
        <v>0.55157328750353596</v>
      </c>
      <c r="W610">
        <v>2014.35</v>
      </c>
      <c r="X610">
        <v>2053.8000000000002</v>
      </c>
      <c r="Y610">
        <v>1991</v>
      </c>
      <c r="Z610">
        <v>2070</v>
      </c>
      <c r="AA610">
        <v>1910.25</v>
      </c>
      <c r="AB610">
        <v>2319.9499999999998</v>
      </c>
      <c r="AC610" s="1">
        <f>(Table2[[#This Row],[Close Price]]/Table2[[#This Row],[Day Low]])-1</f>
        <v>5.5601062377441668E-3</v>
      </c>
      <c r="AD610" s="1">
        <f>(Table2[[#This Row],[Day High]]/Table2[[#This Row],[Close Price]])-1</f>
        <v>1.3946829256251458E-2</v>
      </c>
      <c r="AE610" s="1">
        <f>(Table2[[#This Row],[Close Price]]/Table2[[#This Row],[Current Week Low]])-1</f>
        <v>1.7353088900050162E-2</v>
      </c>
      <c r="AF610" s="1">
        <f>(Table2[[#This Row],[Current Week High]]/Table2[[#This Row],[Close Price]])-1</f>
        <v>2.1944657006738977E-2</v>
      </c>
      <c r="AG610" s="1">
        <f>(Table2[[#This Row],[Close Price]]/Table2[[#This Row],[Current Month Low]])-1</f>
        <v>6.0358591807355033E-2</v>
      </c>
      <c r="AH610" s="1">
        <f>(Table2[[#This Row],[Current Month High]]/Table2[[#This Row],[Close Price]])-1</f>
        <v>0.14534324010762512</v>
      </c>
      <c r="AI610">
        <v>37.937844042358797</v>
      </c>
      <c r="AJ610">
        <v>17.764534883720899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-0.11</v>
      </c>
      <c r="AM610" t="s">
        <v>3189</v>
      </c>
      <c r="AN610">
        <v>-0.34</v>
      </c>
      <c r="AO610" t="s">
        <v>3189</v>
      </c>
      <c r="AP610">
        <v>6.5186214308662005E-2</v>
      </c>
      <c r="AQ610">
        <f>(Table2[[#This Row],[Sharpe Ratio]]-AVERAGE(Table2[Sharpe Ratio]))/_xlfn.STDEV.P(Table2[Sharpe Ratio])</f>
        <v>5.7739124543134082E-2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654</v>
      </c>
      <c r="AT610">
        <f>_xlfn.RANK.AVG(Table2[[#This Row],[6M Return vs Nifty Z-Score]],Table2[6M Return vs Nifty Z-Score])</f>
        <v>661</v>
      </c>
      <c r="AU610">
        <f>_xlfn.RANK.AVG(Table2[[#This Row],[Sharpe Ratio Z-Score]],Table2[Sharpe Ratio Z-Score])</f>
        <v>337</v>
      </c>
      <c r="AV610">
        <f>(Table2[[#This Row],[Rank 1Y]]+Table2[[#This Row],[Rank 6M]]+Table2[[#This Row],[Rank Sharpe]])/3</f>
        <v>550.66666666666663</v>
      </c>
    </row>
    <row r="611" spans="1:48" x14ac:dyDescent="0.3">
      <c r="A611" t="s">
        <v>424</v>
      </c>
      <c r="B611" t="s">
        <v>425</v>
      </c>
      <c r="C611" t="s">
        <v>3147</v>
      </c>
      <c r="D611" t="s">
        <v>426</v>
      </c>
      <c r="E611">
        <v>53745.078577849999</v>
      </c>
      <c r="F611">
        <v>2780.15</v>
      </c>
      <c r="G611">
        <v>-14.120180960974199</v>
      </c>
      <c r="H611">
        <f>(Table2[[#This Row],[1Y Return vs Nifty]]-AVERAGE(Table2[1Y Return vs Nifty]))/_xlfn.STDEV.P(Table2[1Y Return vs Nifty])</f>
        <v>-0.61689656851075203</v>
      </c>
      <c r="I611">
        <v>-5.6825354544442197</v>
      </c>
      <c r="J611">
        <f>(Table2[[#This Row],[1M Return vs Nifty]]-AVERAGE(Table2[1M Return vs Nifty]))/_xlfn.STDEV.P(Table2[1M Return vs Nifty])</f>
        <v>-0.91299405132614198</v>
      </c>
      <c r="K611">
        <v>-18.585376205940499</v>
      </c>
      <c r="L611">
        <f>(Table2[[#This Row],[6M Return vs Nifty]]-AVERAGE(Table2[6M Return vs Nifty]))/_xlfn.STDEV.P(Table2[6M Return vs Nifty])</f>
        <v>-0.79538556809586924</v>
      </c>
      <c r="M611">
        <v>-1.52519683786341</v>
      </c>
      <c r="N611">
        <f>(Table2[[#This Row],[1W Return vs Nifty]]-AVERAGE(Table2[1W Return vs Nifty]))/_xlfn.STDEV.P(Table2[1W Return vs Nifty])</f>
        <v>-1.0405241307624169</v>
      </c>
      <c r="O611">
        <v>2786.87</v>
      </c>
      <c r="P611">
        <v>2866.0236881492601</v>
      </c>
      <c r="Q611">
        <v>2825.5175845555</v>
      </c>
      <c r="R611">
        <v>52.815310091636597</v>
      </c>
      <c r="S611" s="1">
        <f>(Table2[[#This Row],[Close Price]]-Table2[[#This Row],[20D EMA]])/Table2[[#This Row],[20D EMA]]</f>
        <v>-2.411307308916383E-3</v>
      </c>
      <c r="T611" s="1">
        <f>(Table2[[#This Row],[Close Price]]-Table2[[#This Row],[50D EMA]])/Table2[[#This Row],[50D EMA]]</f>
        <v>-2.9962658195861989E-2</v>
      </c>
      <c r="U611" s="1">
        <f>(Table2[[#This Row],[Close Price]]-Table2[[#This Row],[200D EMA]])/Table2[[#This Row],[200D EMA]]</f>
        <v>-1.6056380184459887E-2</v>
      </c>
      <c r="V611">
        <v>0.97796526195725098</v>
      </c>
      <c r="W611">
        <v>2709</v>
      </c>
      <c r="X611">
        <v>2794.95</v>
      </c>
      <c r="Y611">
        <v>2688</v>
      </c>
      <c r="Z611">
        <v>2804.85</v>
      </c>
      <c r="AA611">
        <v>2644.35</v>
      </c>
      <c r="AB611">
        <v>2893.3</v>
      </c>
      <c r="AC611" s="1">
        <f>(Table2[[#This Row],[Close Price]]/Table2[[#This Row],[Day Low]])-1</f>
        <v>2.6264304171280894E-2</v>
      </c>
      <c r="AD611" s="1">
        <f>(Table2[[#This Row],[Day High]]/Table2[[#This Row],[Close Price]])-1</f>
        <v>5.3234537704798246E-3</v>
      </c>
      <c r="AE611" s="1">
        <f>(Table2[[#This Row],[Close Price]]/Table2[[#This Row],[Current Week Low]])-1</f>
        <v>3.4281994047619113E-2</v>
      </c>
      <c r="AF611" s="1">
        <f>(Table2[[#This Row],[Current Week High]]/Table2[[#This Row],[Close Price]])-1</f>
        <v>8.8844127115441651E-3</v>
      </c>
      <c r="AG611" s="1">
        <f>(Table2[[#This Row],[Close Price]]/Table2[[#This Row],[Current Month Low]])-1</f>
        <v>5.1354775275587627E-2</v>
      </c>
      <c r="AH611" s="1">
        <f>(Table2[[#This Row],[Current Month High]]/Table2[[#This Row],[Close Price]])-1</f>
        <v>4.0699242846609085E-2</v>
      </c>
      <c r="AI611">
        <v>21.396327536283898</v>
      </c>
      <c r="AJ611">
        <v>26.727595952228999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-0.01</v>
      </c>
      <c r="AM611" t="s">
        <v>3189</v>
      </c>
      <c r="AN611">
        <v>-0.09</v>
      </c>
      <c r="AO611" t="s">
        <v>3189</v>
      </c>
      <c r="AP611">
        <v>4.5765916744639999E-3</v>
      </c>
      <c r="AQ611">
        <f>(Table2[[#This Row],[Sharpe Ratio]]-AVERAGE(Table2[Sharpe Ratio]))/_xlfn.STDEV.P(Table2[Sharpe Ratio])</f>
        <v>-0.645318074573624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532</v>
      </c>
      <c r="AT611">
        <f>_xlfn.RANK.AVG(Table2[[#This Row],[6M Return vs Nifty Z-Score]],Table2[6M Return vs Nifty Z-Score])</f>
        <v>612</v>
      </c>
      <c r="AU611">
        <f>_xlfn.RANK.AVG(Table2[[#This Row],[Sharpe Ratio Z-Score]],Table2[Sharpe Ratio Z-Score])</f>
        <v>509</v>
      </c>
      <c r="AV611">
        <f>(Table2[[#This Row],[Rank 1Y]]+Table2[[#This Row],[Rank 6M]]+Table2[[#This Row],[Rank Sharpe]])/3</f>
        <v>551</v>
      </c>
    </row>
    <row r="612" spans="1:48" x14ac:dyDescent="0.3">
      <c r="A612" t="s">
        <v>467</v>
      </c>
      <c r="B612" t="s">
        <v>468</v>
      </c>
      <c r="C612" t="s">
        <v>3152</v>
      </c>
      <c r="D612" t="s">
        <v>117</v>
      </c>
      <c r="E612">
        <v>48372.581659479001</v>
      </c>
      <c r="F612">
        <v>117.11</v>
      </c>
      <c r="G612">
        <v>7.4244648348476803</v>
      </c>
      <c r="H612">
        <f>(Table2[[#This Row],[1Y Return vs Nifty]]-AVERAGE(Table2[1Y Return vs Nifty]))/_xlfn.STDEV.P(Table2[1Y Return vs Nifty])</f>
        <v>-0.19973383774545453</v>
      </c>
      <c r="I612">
        <v>3.0422832831790299</v>
      </c>
      <c r="J612">
        <f>(Table2[[#This Row],[1M Return vs Nifty]]-AVERAGE(Table2[1M Return vs Nifty]))/_xlfn.STDEV.P(Table2[1M Return vs Nifty])</f>
        <v>-5.3521256431305446E-2</v>
      </c>
      <c r="K612">
        <v>-34.6814144576866</v>
      </c>
      <c r="L612">
        <f>(Table2[[#This Row],[6M Return vs Nifty]]-AVERAGE(Table2[6M Return vs Nifty]))/_xlfn.STDEV.P(Table2[6M Return vs Nifty])</f>
        <v>-1.3214455587559362</v>
      </c>
      <c r="M612">
        <v>4.0189940308767902</v>
      </c>
      <c r="N612">
        <f>(Table2[[#This Row],[1W Return vs Nifty]]-AVERAGE(Table2[1W Return vs Nifty]))/_xlfn.STDEV.P(Table2[1W Return vs Nifty])</f>
        <v>3.0952405154524295E-2</v>
      </c>
      <c r="O612">
        <v>116.32</v>
      </c>
      <c r="P612">
        <v>121.90510345364</v>
      </c>
      <c r="Q612">
        <v>129.02588468480101</v>
      </c>
      <c r="R612">
        <v>59.313248823492103</v>
      </c>
      <c r="S612" s="1">
        <f>(Table2[[#This Row],[Close Price]]-Table2[[#This Row],[20D EMA]])/Table2[[#This Row],[20D EMA]]</f>
        <v>6.7916093535076195E-3</v>
      </c>
      <c r="T612" s="1">
        <f>(Table2[[#This Row],[Close Price]]-Table2[[#This Row],[50D EMA]])/Table2[[#This Row],[50D EMA]]</f>
        <v>-3.9334722811367399E-2</v>
      </c>
      <c r="U612" s="1">
        <f>(Table2[[#This Row],[Close Price]]-Table2[[#This Row],[200D EMA]])/Table2[[#This Row],[200D EMA]]</f>
        <v>-9.2352667946516948E-2</v>
      </c>
      <c r="V612">
        <v>0.68866870040282302</v>
      </c>
      <c r="W612">
        <v>115.8</v>
      </c>
      <c r="X612">
        <v>118.1</v>
      </c>
      <c r="Y612">
        <v>113.85</v>
      </c>
      <c r="Z612">
        <v>118.1</v>
      </c>
      <c r="AA612">
        <v>108.65</v>
      </c>
      <c r="AB612">
        <v>126.85</v>
      </c>
      <c r="AC612" s="1">
        <f>(Table2[[#This Row],[Close Price]]/Table2[[#This Row],[Day Low]])-1</f>
        <v>1.1312607944732322E-2</v>
      </c>
      <c r="AD612" s="1">
        <f>(Table2[[#This Row],[Day High]]/Table2[[#This Row],[Close Price]])-1</f>
        <v>8.4535906412774864E-3</v>
      </c>
      <c r="AE612" s="1">
        <f>(Table2[[#This Row],[Close Price]]/Table2[[#This Row],[Current Week Low]])-1</f>
        <v>2.8634167764602703E-2</v>
      </c>
      <c r="AF612" s="1">
        <f>(Table2[[#This Row],[Current Week High]]/Table2[[#This Row],[Close Price]])-1</f>
        <v>8.4535906412774864E-3</v>
      </c>
      <c r="AG612" s="1">
        <f>(Table2[[#This Row],[Close Price]]/Table2[[#This Row],[Current Month Low]])-1</f>
        <v>7.7864703175333672E-2</v>
      </c>
      <c r="AH612" s="1">
        <f>(Table2[[#This Row],[Current Month High]]/Table2[[#This Row],[Close Price]])-1</f>
        <v>8.316966954145677E-2</v>
      </c>
      <c r="AI612">
        <v>49.731022115959298</v>
      </c>
      <c r="AJ612">
        <v>29.189189189189101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-0.08</v>
      </c>
      <c r="AM612" t="s">
        <v>3189</v>
      </c>
      <c r="AN612">
        <v>1.05</v>
      </c>
      <c r="AO612" t="s">
        <v>3188</v>
      </c>
      <c r="AP612">
        <v>-3.7241233420010002E-3</v>
      </c>
      <c r="AQ612">
        <f>(Table2[[#This Row],[Sharpe Ratio]]-AVERAGE(Table2[Sharpe Ratio]))/_xlfn.STDEV.P(Table2[Sharpe Ratio])</f>
        <v>-0.7416043934204517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371</v>
      </c>
      <c r="AT612">
        <f>_xlfn.RANK.AVG(Table2[[#This Row],[6M Return vs Nifty Z-Score]],Table2[6M Return vs Nifty Z-Score])</f>
        <v>716</v>
      </c>
      <c r="AU612">
        <f>_xlfn.RANK.AVG(Table2[[#This Row],[Sharpe Ratio Z-Score]],Table2[Sharpe Ratio Z-Score])</f>
        <v>572</v>
      </c>
      <c r="AV612">
        <f>(Table2[[#This Row],[Rank 1Y]]+Table2[[#This Row],[Rank 6M]]+Table2[[#This Row],[Rank Sharpe]])/3</f>
        <v>553</v>
      </c>
    </row>
    <row r="613" spans="1:48" x14ac:dyDescent="0.3">
      <c r="A613" t="s">
        <v>86</v>
      </c>
      <c r="B613" t="s">
        <v>87</v>
      </c>
      <c r="C613" t="s">
        <v>3152</v>
      </c>
      <c r="D613" t="s">
        <v>88</v>
      </c>
      <c r="E613">
        <v>284292.02626363502</v>
      </c>
      <c r="F613">
        <v>2463.15</v>
      </c>
      <c r="G613">
        <v>-18.385641148628899</v>
      </c>
      <c r="H613">
        <f>(Table2[[#This Row],[1Y Return vs Nifty]]-AVERAGE(Table2[1Y Return vs Nifty]))/_xlfn.STDEV.P(Table2[1Y Return vs Nifty])</f>
        <v>-0.6994874375700969</v>
      </c>
      <c r="I613">
        <v>-11.4343038337578</v>
      </c>
      <c r="J613">
        <f>(Table2[[#This Row],[1M Return vs Nifty]]-AVERAGE(Table2[1M Return vs Nifty]))/_xlfn.STDEV.P(Table2[1M Return vs Nifty])</f>
        <v>-1.4795947559618756</v>
      </c>
      <c r="K613">
        <v>-31.497202674328999</v>
      </c>
      <c r="L613">
        <f>(Table2[[#This Row],[6M Return vs Nifty]]-AVERAGE(Table2[6M Return vs Nifty]))/_xlfn.STDEV.P(Table2[6M Return vs Nifty])</f>
        <v>-1.2173773157004713</v>
      </c>
      <c r="M613">
        <v>15.0608173705807</v>
      </c>
      <c r="N613">
        <f>(Table2[[#This Row],[1W Return vs Nifty]]-AVERAGE(Table2[1W Return vs Nifty]))/_xlfn.STDEV.P(Table2[1W Return vs Nifty])</f>
        <v>2.1649075488960188</v>
      </c>
      <c r="O613">
        <v>2609.4899999999998</v>
      </c>
      <c r="P613">
        <v>2804.6764702522401</v>
      </c>
      <c r="Q613">
        <v>2944.9514712383598</v>
      </c>
      <c r="R613">
        <v>44.3983492615572</v>
      </c>
      <c r="S613" s="1">
        <f>(Table2[[#This Row],[Close Price]]-Table2[[#This Row],[20D EMA]])/Table2[[#This Row],[20D EMA]]</f>
        <v>-5.6079923663244428E-2</v>
      </c>
      <c r="T613" s="1">
        <f>(Table2[[#This Row],[Close Price]]-Table2[[#This Row],[50D EMA]])/Table2[[#This Row],[50D EMA]]</f>
        <v>-0.12177036241956442</v>
      </c>
      <c r="U613" s="1">
        <f>(Table2[[#This Row],[Close Price]]-Table2[[#This Row],[200D EMA]])/Table2[[#This Row],[200D EMA]]</f>
        <v>-0.1636025163551374</v>
      </c>
      <c r="V613">
        <v>3.7746005230346098</v>
      </c>
      <c r="W613">
        <v>2400</v>
      </c>
      <c r="X613">
        <v>2520</v>
      </c>
      <c r="Y613">
        <v>2136</v>
      </c>
      <c r="Z613">
        <v>2526.3000000000002</v>
      </c>
      <c r="AA613">
        <v>2025</v>
      </c>
      <c r="AB613">
        <v>3070</v>
      </c>
      <c r="AC613" s="1">
        <f>(Table2[[#This Row],[Close Price]]/Table2[[#This Row],[Day Low]])-1</f>
        <v>2.6312499999999961E-2</v>
      </c>
      <c r="AD613" s="1">
        <f>(Table2[[#This Row],[Day High]]/Table2[[#This Row],[Close Price]])-1</f>
        <v>2.3080202180135068E-2</v>
      </c>
      <c r="AE613" s="1">
        <f>(Table2[[#This Row],[Close Price]]/Table2[[#This Row],[Current Week Low]])-1</f>
        <v>0.15316011235955052</v>
      </c>
      <c r="AF613" s="1">
        <f>(Table2[[#This Row],[Current Week High]]/Table2[[#This Row],[Close Price]])-1</f>
        <v>2.5637902685585523E-2</v>
      </c>
      <c r="AG613" s="1">
        <f>(Table2[[#This Row],[Close Price]]/Table2[[#This Row],[Current Month Low]])-1</f>
        <v>0.21637037037037032</v>
      </c>
      <c r="AH613" s="1">
        <f>(Table2[[#This Row],[Current Month High]]/Table2[[#This Row],[Close Price]])-1</f>
        <v>0.24637151614802177</v>
      </c>
      <c r="AI613">
        <v>51.996427338976503</v>
      </c>
      <c r="AJ613">
        <v>21.637037037037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-0.17</v>
      </c>
      <c r="AM613" t="s">
        <v>3189</v>
      </c>
      <c r="AN613">
        <v>-15.17</v>
      </c>
      <c r="AO613" t="s">
        <v>3189</v>
      </c>
      <c r="AP613">
        <v>4.5105713508725997E-2</v>
      </c>
      <c r="AQ613">
        <f>(Table2[[#This Row],[Sharpe Ratio]]-AVERAGE(Table2[Sharpe Ratio]))/_xlfn.STDEV.P(Table2[Sharpe Ratio])</f>
        <v>-0.17518990612367494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558</v>
      </c>
      <c r="AT613">
        <f>_xlfn.RANK.AVG(Table2[[#This Row],[6M Return vs Nifty Z-Score]],Table2[6M Return vs Nifty Z-Score])</f>
        <v>707</v>
      </c>
      <c r="AU613">
        <f>_xlfn.RANK.AVG(Table2[[#This Row],[Sharpe Ratio Z-Score]],Table2[Sharpe Ratio Z-Score])</f>
        <v>396</v>
      </c>
      <c r="AV613">
        <f>(Table2[[#This Row],[Rank 1Y]]+Table2[[#This Row],[Rank 6M]]+Table2[[#This Row],[Rank Sharpe]])/3</f>
        <v>553.66666666666663</v>
      </c>
    </row>
    <row r="614" spans="1:48" x14ac:dyDescent="0.3">
      <c r="A614" t="s">
        <v>822</v>
      </c>
      <c r="B614" t="s">
        <v>823</v>
      </c>
      <c r="C614" t="s">
        <v>3142</v>
      </c>
      <c r="D614" t="s">
        <v>54</v>
      </c>
      <c r="E614">
        <v>19181.4751818</v>
      </c>
      <c r="F614">
        <v>655.8</v>
      </c>
      <c r="G614">
        <v>-33.368505229060801</v>
      </c>
      <c r="H614">
        <f>(Table2[[#This Row],[1Y Return vs Nifty]]-AVERAGE(Table2[1Y Return vs Nifty]))/_xlfn.STDEV.P(Table2[1Y Return vs Nifty])</f>
        <v>-0.98959629123667114</v>
      </c>
      <c r="I614">
        <v>-21.1508955196554</v>
      </c>
      <c r="J614">
        <f>(Table2[[#This Row],[1M Return vs Nifty]]-AVERAGE(Table2[1M Return vs Nifty]))/_xlfn.STDEV.P(Table2[1M Return vs Nifty])</f>
        <v>-2.4367660696899702</v>
      </c>
      <c r="K614">
        <v>-14.3291816668956</v>
      </c>
      <c r="L614">
        <f>(Table2[[#This Row],[6M Return vs Nifty]]-AVERAGE(Table2[6M Return vs Nifty]))/_xlfn.STDEV.P(Table2[6M Return vs Nifty])</f>
        <v>-0.6562821673435445</v>
      </c>
      <c r="M614">
        <v>2.2626042232575601</v>
      </c>
      <c r="N614">
        <f>(Table2[[#This Row],[1W Return vs Nifty]]-AVERAGE(Table2[1W Return vs Nifty]))/_xlfn.STDEV.P(Table2[1W Return vs Nifty])</f>
        <v>-0.30848945594707666</v>
      </c>
      <c r="O614">
        <v>674.96</v>
      </c>
      <c r="P614">
        <v>722.89879066344997</v>
      </c>
      <c r="Q614">
        <v>740.29828461989996</v>
      </c>
      <c r="R614">
        <v>47.078920753151102</v>
      </c>
      <c r="S614" s="1">
        <f>(Table2[[#This Row],[Close Price]]-Table2[[#This Row],[20D EMA]])/Table2[[#This Row],[20D EMA]]</f>
        <v>-2.8386867369918339E-2</v>
      </c>
      <c r="T614" s="1">
        <f>(Table2[[#This Row],[Close Price]]-Table2[[#This Row],[50D EMA]])/Table2[[#This Row],[50D EMA]]</f>
        <v>-9.2819066140460982E-2</v>
      </c>
      <c r="U614" s="1">
        <f>(Table2[[#This Row],[Close Price]]-Table2[[#This Row],[200D EMA]])/Table2[[#This Row],[200D EMA]]</f>
        <v>-0.11414086237317833</v>
      </c>
      <c r="V614">
        <v>0.41615315763704203</v>
      </c>
      <c r="W614">
        <v>652.29999999999995</v>
      </c>
      <c r="X614">
        <v>659.35</v>
      </c>
      <c r="Y614">
        <v>633.25</v>
      </c>
      <c r="Z614">
        <v>660.9</v>
      </c>
      <c r="AA614">
        <v>626</v>
      </c>
      <c r="AB614">
        <v>729</v>
      </c>
      <c r="AC614" s="1">
        <f>(Table2[[#This Row],[Close Price]]/Table2[[#This Row],[Day Low]])-1</f>
        <v>5.3656293116663978E-3</v>
      </c>
      <c r="AD614" s="1">
        <f>(Table2[[#This Row],[Day High]]/Table2[[#This Row],[Close Price]])-1</f>
        <v>5.4132357426046607E-3</v>
      </c>
      <c r="AE614" s="1">
        <f>(Table2[[#This Row],[Close Price]]/Table2[[#This Row],[Current Week Low]])-1</f>
        <v>3.5609948677457481E-2</v>
      </c>
      <c r="AF614" s="1">
        <f>(Table2[[#This Row],[Current Week High]]/Table2[[#This Row],[Close Price]])-1</f>
        <v>7.7767612076853343E-3</v>
      </c>
      <c r="AG614" s="1">
        <f>(Table2[[#This Row],[Close Price]]/Table2[[#This Row],[Current Month Low]])-1</f>
        <v>4.7603833865814682E-2</v>
      </c>
      <c r="AH614" s="1">
        <f>(Table2[[#This Row],[Current Month High]]/Table2[[#This Row],[Close Price]])-1</f>
        <v>0.11161939615736505</v>
      </c>
      <c r="AI614">
        <v>43.908203720646497</v>
      </c>
      <c r="AJ614">
        <v>9.2908924256311902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-0.14000000000000001</v>
      </c>
      <c r="AM614" t="s">
        <v>3189</v>
      </c>
      <c r="AN614">
        <v>3.55</v>
      </c>
      <c r="AO614" t="s">
        <v>3188</v>
      </c>
      <c r="AP614">
        <v>2.4172056442316001E-2</v>
      </c>
      <c r="AQ614">
        <f>(Table2[[#This Row],[Sharpe Ratio]]-AVERAGE(Table2[Sharpe Ratio]))/_xlfn.STDEV.P(Table2[Sharpe Ratio])</f>
        <v>-0.4180153464536201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660</v>
      </c>
      <c r="AT614">
        <f>_xlfn.RANK.AVG(Table2[[#This Row],[6M Return vs Nifty Z-Score]],Table2[6M Return vs Nifty Z-Score])</f>
        <v>558</v>
      </c>
      <c r="AU614">
        <f>_xlfn.RANK.AVG(Table2[[#This Row],[Sharpe Ratio Z-Score]],Table2[Sharpe Ratio Z-Score])</f>
        <v>450</v>
      </c>
      <c r="AV614">
        <f>(Table2[[#This Row],[Rank 1Y]]+Table2[[#This Row],[Rank 6M]]+Table2[[#This Row],[Rank Sharpe]])/3</f>
        <v>556</v>
      </c>
    </row>
    <row r="615" spans="1:48" x14ac:dyDescent="0.3">
      <c r="A615" t="s">
        <v>63</v>
      </c>
      <c r="B615" t="s">
        <v>64</v>
      </c>
      <c r="C615" t="s">
        <v>3142</v>
      </c>
      <c r="D615" t="s">
        <v>24</v>
      </c>
      <c r="E615">
        <v>350960.67657875002</v>
      </c>
      <c r="F615">
        <v>1765.25</v>
      </c>
      <c r="G615">
        <v>-19.747610217192499</v>
      </c>
      <c r="H615">
        <f>(Table2[[#This Row],[1Y Return vs Nifty]]-AVERAGE(Table2[1Y Return vs Nifty]))/_xlfn.STDEV.P(Table2[1Y Return vs Nifty])</f>
        <v>-0.72585884981072168</v>
      </c>
      <c r="I615">
        <v>2.5280351476995699</v>
      </c>
      <c r="J615">
        <f>(Table2[[#This Row],[1M Return vs Nifty]]-AVERAGE(Table2[1M Return vs Nifty]))/_xlfn.STDEV.P(Table2[1M Return vs Nifty])</f>
        <v>-0.10417930395773364</v>
      </c>
      <c r="K615">
        <v>-2.0551282986108599</v>
      </c>
      <c r="L615">
        <f>(Table2[[#This Row],[6M Return vs Nifty]]-AVERAGE(Table2[6M Return vs Nifty]))/_xlfn.STDEV.P(Table2[6M Return vs Nifty])</f>
        <v>-0.25513448744283418</v>
      </c>
      <c r="M615">
        <v>0.18455606438799299</v>
      </c>
      <c r="N615">
        <f>(Table2[[#This Row],[1W Return vs Nifty]]-AVERAGE(Table2[1W Return vs Nifty]))/_xlfn.STDEV.P(Table2[1W Return vs Nifty])</f>
        <v>-0.71009537021822156</v>
      </c>
      <c r="O615">
        <v>1759.45</v>
      </c>
      <c r="P615">
        <v>1777.7649436249701</v>
      </c>
      <c r="Q615">
        <v>1782.5506556892699</v>
      </c>
      <c r="R615">
        <v>54.070369151733303</v>
      </c>
      <c r="S615" s="1">
        <f>(Table2[[#This Row],[Close Price]]-Table2[[#This Row],[20D EMA]])/Table2[[#This Row],[20D EMA]]</f>
        <v>3.2964846969223078E-3</v>
      </c>
      <c r="T615" s="1">
        <f>(Table2[[#This Row],[Close Price]]-Table2[[#This Row],[50D EMA]])/Table2[[#This Row],[50D EMA]]</f>
        <v>-7.0397066101727575E-3</v>
      </c>
      <c r="U615" s="1">
        <f>(Table2[[#This Row],[Close Price]]-Table2[[#This Row],[200D EMA]])/Table2[[#This Row],[200D EMA]]</f>
        <v>-9.7055618778924043E-3</v>
      </c>
      <c r="V615">
        <v>0.78604688787604304</v>
      </c>
      <c r="W615">
        <v>1757</v>
      </c>
      <c r="X615">
        <v>1773.6</v>
      </c>
      <c r="Y615">
        <v>1753.5</v>
      </c>
      <c r="Z615">
        <v>1805.5</v>
      </c>
      <c r="AA615">
        <v>1679.05</v>
      </c>
      <c r="AB615">
        <v>1805.5</v>
      </c>
      <c r="AC615" s="1">
        <f>(Table2[[#This Row],[Close Price]]/Table2[[#This Row],[Day Low]])-1</f>
        <v>4.6955036994877908E-3</v>
      </c>
      <c r="AD615" s="1">
        <f>(Table2[[#This Row],[Day High]]/Table2[[#This Row],[Close Price]])-1</f>
        <v>4.7302081858093814E-3</v>
      </c>
      <c r="AE615" s="1">
        <f>(Table2[[#This Row],[Close Price]]/Table2[[#This Row],[Current Week Low]])-1</f>
        <v>6.7008839463928993E-3</v>
      </c>
      <c r="AF615" s="1">
        <f>(Table2[[#This Row],[Current Week High]]/Table2[[#This Row],[Close Price]])-1</f>
        <v>2.2801302931596101E-2</v>
      </c>
      <c r="AG615" s="1">
        <f>(Table2[[#This Row],[Close Price]]/Table2[[#This Row],[Current Month Low]])-1</f>
        <v>5.1338554539769543E-2</v>
      </c>
      <c r="AH615" s="1">
        <f>(Table2[[#This Row],[Current Month High]]/Table2[[#This Row],[Close Price]])-1</f>
        <v>2.2801302931596101E-2</v>
      </c>
      <c r="AI615">
        <v>10.0127460699617</v>
      </c>
      <c r="AJ615">
        <v>14.3407714480033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-0.03</v>
      </c>
      <c r="AM615" t="s">
        <v>3189</v>
      </c>
      <c r="AN615">
        <v>1.22</v>
      </c>
      <c r="AO615" t="s">
        <v>3188</v>
      </c>
      <c r="AP615">
        <v>-0.102938882692528</v>
      </c>
      <c r="AQ615">
        <f>(Table2[[#This Row],[Sharpe Ratio]]-AVERAGE(Table2[Sharpe Ratio]))/_xlfn.STDEV.P(Table2[Sharpe Ratio])</f>
        <v>-1.8924719914752086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570</v>
      </c>
      <c r="AT615">
        <f>_xlfn.RANK.AVG(Table2[[#This Row],[6M Return vs Nifty Z-Score]],Table2[6M Return vs Nifty Z-Score])</f>
        <v>386</v>
      </c>
      <c r="AU615">
        <f>_xlfn.RANK.AVG(Table2[[#This Row],[Sharpe Ratio Z-Score]],Table2[Sharpe Ratio Z-Score])</f>
        <v>715</v>
      </c>
      <c r="AV615">
        <f>(Table2[[#This Row],[Rank 1Y]]+Table2[[#This Row],[Rank 6M]]+Table2[[#This Row],[Rank Sharpe]])/3</f>
        <v>557</v>
      </c>
    </row>
    <row r="616" spans="1:48" x14ac:dyDescent="0.3">
      <c r="A616" t="s">
        <v>1193</v>
      </c>
      <c r="B616" t="s">
        <v>1194</v>
      </c>
      <c r="C616" t="s">
        <v>3150</v>
      </c>
      <c r="D616" t="s">
        <v>232</v>
      </c>
      <c r="E616">
        <v>10188.837227100001</v>
      </c>
      <c r="F616">
        <v>521.5</v>
      </c>
      <c r="G616">
        <v>-19.647376248493899</v>
      </c>
      <c r="H616">
        <f>(Table2[[#This Row],[1Y Return vs Nifty]]-AVERAGE(Table2[1Y Return vs Nifty]))/_xlfn.STDEV.P(Table2[1Y Return vs Nifty])</f>
        <v>-0.72391804853257491</v>
      </c>
      <c r="I616">
        <v>1.33262171062051</v>
      </c>
      <c r="J616">
        <f>(Table2[[#This Row],[1M Return vs Nifty]]-AVERAGE(Table2[1M Return vs Nifty]))/_xlfn.STDEV.P(Table2[1M Return vs Nifty])</f>
        <v>-0.22193823497032977</v>
      </c>
      <c r="K616">
        <v>-19.766702304168501</v>
      </c>
      <c r="L616">
        <f>(Table2[[#This Row],[6M Return vs Nifty]]-AVERAGE(Table2[6M Return vs Nifty]))/_xlfn.STDEV.P(Table2[6M Return vs Nifty])</f>
        <v>-0.83399434787637827</v>
      </c>
      <c r="M616">
        <v>7.7958853139552602</v>
      </c>
      <c r="N616">
        <f>(Table2[[#This Row],[1W Return vs Nifty]]-AVERAGE(Table2[1W Return vs Nifty]))/_xlfn.STDEV.P(Table2[1W Return vs Nifty])</f>
        <v>0.76087864404813066</v>
      </c>
      <c r="O616">
        <v>501.05</v>
      </c>
      <c r="P616">
        <v>520.64273643101103</v>
      </c>
      <c r="Q616">
        <v>539.30964764257897</v>
      </c>
      <c r="R616">
        <v>69.464566044286698</v>
      </c>
      <c r="S616" s="1">
        <f>(Table2[[#This Row],[Close Price]]-Table2[[#This Row],[20D EMA]])/Table2[[#This Row],[20D EMA]]</f>
        <v>4.081428999101884E-2</v>
      </c>
      <c r="T616" s="1">
        <f>(Table2[[#This Row],[Close Price]]-Table2[[#This Row],[50D EMA]])/Table2[[#This Row],[50D EMA]]</f>
        <v>1.6465486004193263E-3</v>
      </c>
      <c r="U616" s="1">
        <f>(Table2[[#This Row],[Close Price]]-Table2[[#This Row],[200D EMA]])/Table2[[#This Row],[200D EMA]]</f>
        <v>-3.3023046630870023E-2</v>
      </c>
      <c r="V616">
        <v>0.41165296611436097</v>
      </c>
      <c r="W616">
        <v>496.55</v>
      </c>
      <c r="X616">
        <v>524.70000000000005</v>
      </c>
      <c r="Y616">
        <v>477.05</v>
      </c>
      <c r="Z616">
        <v>524.70000000000005</v>
      </c>
      <c r="AA616">
        <v>460.05</v>
      </c>
      <c r="AB616">
        <v>545.54999999999995</v>
      </c>
      <c r="AC616" s="1">
        <f>(Table2[[#This Row],[Close Price]]/Table2[[#This Row],[Day Low]])-1</f>
        <v>5.024670224549399E-2</v>
      </c>
      <c r="AD616" s="1">
        <f>(Table2[[#This Row],[Day High]]/Table2[[#This Row],[Close Price]])-1</f>
        <v>6.1361457334612179E-3</v>
      </c>
      <c r="AE616" s="1">
        <f>(Table2[[#This Row],[Close Price]]/Table2[[#This Row],[Current Week Low]])-1</f>
        <v>9.3176815847395345E-2</v>
      </c>
      <c r="AF616" s="1">
        <f>(Table2[[#This Row],[Current Week High]]/Table2[[#This Row],[Close Price]])-1</f>
        <v>6.1361457334612179E-3</v>
      </c>
      <c r="AG616" s="1">
        <f>(Table2[[#This Row],[Close Price]]/Table2[[#This Row],[Current Month Low]])-1</f>
        <v>0.13357243777850236</v>
      </c>
      <c r="AH616" s="1">
        <f>(Table2[[#This Row],[Current Month High]]/Table2[[#This Row],[Close Price]])-1</f>
        <v>4.6116970278043956E-2</v>
      </c>
      <c r="AI616">
        <v>36.030680728667299</v>
      </c>
      <c r="AJ616">
        <v>13.357243777850201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0.09</v>
      </c>
      <c r="AM616" t="s">
        <v>3188</v>
      </c>
      <c r="AN616">
        <v>1.95</v>
      </c>
      <c r="AO616" t="s">
        <v>3188</v>
      </c>
      <c r="AP616">
        <v>1.3017702919071001E-2</v>
      </c>
      <c r="AQ616">
        <f>(Table2[[#This Row],[Sharpe Ratio]]-AVERAGE(Table2[Sharpe Ratio]))/_xlfn.STDEV.P(Table2[Sharpe Ratio])</f>
        <v>-0.54740319289082873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568</v>
      </c>
      <c r="AT616">
        <f>_xlfn.RANK.AVG(Table2[[#This Row],[6M Return vs Nifty Z-Score]],Table2[6M Return vs Nifty Z-Score])</f>
        <v>622</v>
      </c>
      <c r="AU616">
        <f>_xlfn.RANK.AVG(Table2[[#This Row],[Sharpe Ratio Z-Score]],Table2[Sharpe Ratio Z-Score])</f>
        <v>483</v>
      </c>
      <c r="AV616">
        <f>(Table2[[#This Row],[Rank 1Y]]+Table2[[#This Row],[Rank 6M]]+Table2[[#This Row],[Rank Sharpe]])/3</f>
        <v>557.66666666666663</v>
      </c>
    </row>
    <row r="617" spans="1:48" x14ac:dyDescent="0.3">
      <c r="A617" t="s">
        <v>1539</v>
      </c>
      <c r="B617" t="s">
        <v>1540</v>
      </c>
      <c r="C617" t="s">
        <v>3150</v>
      </c>
      <c r="D617" t="s">
        <v>151</v>
      </c>
      <c r="E617">
        <v>6489.4575999999997</v>
      </c>
      <c r="F617">
        <v>346.4</v>
      </c>
      <c r="G617">
        <v>-28.209442129389998</v>
      </c>
      <c r="H617">
        <f>(Table2[[#This Row],[1Y Return vs Nifty]]-AVERAGE(Table2[1Y Return vs Nifty]))/_xlfn.STDEV.P(Table2[1Y Return vs Nifty])</f>
        <v>-0.88970284804687783</v>
      </c>
      <c r="I617">
        <v>6.4468458843532401</v>
      </c>
      <c r="J617">
        <f>(Table2[[#This Row],[1M Return vs Nifty]]-AVERAGE(Table2[1M Return vs Nifty]))/_xlfn.STDEV.P(Table2[1M Return vs Nifty])</f>
        <v>0.28185865485642719</v>
      </c>
      <c r="K617">
        <v>-28.6838333711178</v>
      </c>
      <c r="L617">
        <f>(Table2[[#This Row],[6M Return vs Nifty]]-AVERAGE(Table2[6M Return vs Nifty]))/_xlfn.STDEV.P(Table2[6M Return vs Nifty])</f>
        <v>-1.125429160121874</v>
      </c>
      <c r="M617">
        <v>8.4792055794820396</v>
      </c>
      <c r="N617">
        <f>(Table2[[#This Row],[1W Return vs Nifty]]-AVERAGE(Table2[1W Return vs Nifty]))/_xlfn.STDEV.P(Table2[1W Return vs Nifty])</f>
        <v>0.89293788377535999</v>
      </c>
      <c r="O617">
        <v>331.31</v>
      </c>
      <c r="P617">
        <v>352.27902334798199</v>
      </c>
      <c r="Q617">
        <v>393.41468084587598</v>
      </c>
      <c r="R617">
        <v>70.122358800755194</v>
      </c>
      <c r="S617" s="1">
        <f>(Table2[[#This Row],[Close Price]]-Table2[[#This Row],[20D EMA]])/Table2[[#This Row],[20D EMA]]</f>
        <v>4.5546467055023923E-2</v>
      </c>
      <c r="T617" s="1">
        <f>(Table2[[#This Row],[Close Price]]-Table2[[#This Row],[50D EMA]])/Table2[[#This Row],[50D EMA]]</f>
        <v>-1.6688542201886092E-2</v>
      </c>
      <c r="U617" s="1">
        <f>(Table2[[#This Row],[Close Price]]-Table2[[#This Row],[200D EMA]])/Table2[[#This Row],[200D EMA]]</f>
        <v>-0.11950413427579856</v>
      </c>
      <c r="V617">
        <v>2.0686192818329499</v>
      </c>
      <c r="W617">
        <v>337</v>
      </c>
      <c r="X617">
        <v>349.65</v>
      </c>
      <c r="Y617">
        <v>313.05</v>
      </c>
      <c r="Z617">
        <v>349.65</v>
      </c>
      <c r="AA617">
        <v>304.8</v>
      </c>
      <c r="AB617">
        <v>350.95</v>
      </c>
      <c r="AC617" s="1">
        <f>(Table2[[#This Row],[Close Price]]/Table2[[#This Row],[Day Low]])-1</f>
        <v>2.7893175074183985E-2</v>
      </c>
      <c r="AD617" s="1">
        <f>(Table2[[#This Row],[Day High]]/Table2[[#This Row],[Close Price]])-1</f>
        <v>9.3822170900692559E-3</v>
      </c>
      <c r="AE617" s="1">
        <f>(Table2[[#This Row],[Close Price]]/Table2[[#This Row],[Current Week Low]])-1</f>
        <v>0.10653250279508053</v>
      </c>
      <c r="AF617" s="1">
        <f>(Table2[[#This Row],[Current Week High]]/Table2[[#This Row],[Close Price]])-1</f>
        <v>9.3822170900692559E-3</v>
      </c>
      <c r="AG617" s="1">
        <f>(Table2[[#This Row],[Close Price]]/Table2[[#This Row],[Current Month Low]])-1</f>
        <v>0.13648293963254576</v>
      </c>
      <c r="AH617" s="1">
        <f>(Table2[[#This Row],[Current Month High]]/Table2[[#This Row],[Close Price]])-1</f>
        <v>1.3135103926096958E-2</v>
      </c>
      <c r="AI617">
        <v>58.054272517321003</v>
      </c>
      <c r="AJ617">
        <v>13.648293963254501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-0.13</v>
      </c>
      <c r="AM617" t="s">
        <v>3189</v>
      </c>
      <c r="AN617">
        <v>6.39</v>
      </c>
      <c r="AO617" t="s">
        <v>3188</v>
      </c>
      <c r="AP617">
        <v>6.1702414880410998E-2</v>
      </c>
      <c r="AQ617">
        <f>(Table2[[#This Row],[Sharpe Ratio]]-AVERAGE(Table2[Sharpe Ratio]))/_xlfn.STDEV.P(Table2[Sharpe Ratio])</f>
        <v>1.7327880224831203E-2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634</v>
      </c>
      <c r="AT617">
        <f>_xlfn.RANK.AVG(Table2[[#This Row],[6M Return vs Nifty Z-Score]],Table2[6M Return vs Nifty Z-Score])</f>
        <v>695</v>
      </c>
      <c r="AU617">
        <f>_xlfn.RANK.AVG(Table2[[#This Row],[Sharpe Ratio Z-Score]],Table2[Sharpe Ratio Z-Score])</f>
        <v>345</v>
      </c>
      <c r="AV617">
        <f>(Table2[[#This Row],[Rank 1Y]]+Table2[[#This Row],[Rank 6M]]+Table2[[#This Row],[Rank Sharpe]])/3</f>
        <v>558</v>
      </c>
    </row>
    <row r="618" spans="1:48" x14ac:dyDescent="0.3">
      <c r="A618" t="s">
        <v>280</v>
      </c>
      <c r="B618" t="s">
        <v>281</v>
      </c>
      <c r="C618" t="s">
        <v>3149</v>
      </c>
      <c r="D618" t="s">
        <v>72</v>
      </c>
      <c r="E618">
        <v>94085.782118460003</v>
      </c>
      <c r="F618">
        <v>26076.45</v>
      </c>
      <c r="G618">
        <v>-22.225541485320498</v>
      </c>
      <c r="H618">
        <f>(Table2[[#This Row],[1Y Return vs Nifty]]-AVERAGE(Table2[1Y Return vs Nifty]))/_xlfn.STDEV.P(Table2[1Y Return vs Nifty])</f>
        <v>-0.77383831460477526</v>
      </c>
      <c r="I618">
        <v>2.7712563142221298</v>
      </c>
      <c r="J618">
        <f>(Table2[[#This Row],[1M Return vs Nifty]]-AVERAGE(Table2[1M Return vs Nifty]))/_xlfn.STDEV.P(Table2[1M Return vs Nifty])</f>
        <v>-8.021984049435027E-2</v>
      </c>
      <c r="K618">
        <v>-5.4135143047102403</v>
      </c>
      <c r="L618">
        <f>(Table2[[#This Row],[6M Return vs Nifty]]-AVERAGE(Table2[6M Return vs Nifty]))/_xlfn.STDEV.P(Table2[6M Return vs Nifty])</f>
        <v>-0.36489519273998305</v>
      </c>
      <c r="M618">
        <v>4.11524159069688</v>
      </c>
      <c r="N618">
        <f>(Table2[[#This Row],[1W Return vs Nifty]]-AVERAGE(Table2[1W Return vs Nifty]))/_xlfn.STDEV.P(Table2[1W Return vs Nifty])</f>
        <v>4.9553316347526175E-2</v>
      </c>
      <c r="O618">
        <v>24939.57</v>
      </c>
      <c r="P618">
        <v>25049.510216168201</v>
      </c>
      <c r="Q618">
        <v>25640.006959545201</v>
      </c>
      <c r="R618">
        <v>74.038494534640904</v>
      </c>
      <c r="S618" s="1">
        <f>(Table2[[#This Row],[Close Price]]-Table2[[#This Row],[20D EMA]])/Table2[[#This Row],[20D EMA]]</f>
        <v>4.5585389002296389E-2</v>
      </c>
      <c r="T618" s="1">
        <f>(Table2[[#This Row],[Close Price]]-Table2[[#This Row],[50D EMA]])/Table2[[#This Row],[50D EMA]]</f>
        <v>4.0996401724811449E-2</v>
      </c>
      <c r="U618" s="1">
        <f>(Table2[[#This Row],[Close Price]]-Table2[[#This Row],[200D EMA]])/Table2[[#This Row],[200D EMA]]</f>
        <v>1.7021954835793142E-2</v>
      </c>
      <c r="V618">
        <v>1.0596326459313199</v>
      </c>
      <c r="W618">
        <v>25563.35</v>
      </c>
      <c r="X618">
        <v>26330</v>
      </c>
      <c r="Y618">
        <v>24803</v>
      </c>
      <c r="Z618">
        <v>26330</v>
      </c>
      <c r="AA618">
        <v>23500</v>
      </c>
      <c r="AB618">
        <v>26330</v>
      </c>
      <c r="AC618" s="1">
        <f>(Table2[[#This Row],[Close Price]]/Table2[[#This Row],[Day Low]])-1</f>
        <v>2.0071704217170305E-2</v>
      </c>
      <c r="AD618" s="1">
        <f>(Table2[[#This Row],[Day High]]/Table2[[#This Row],[Close Price]])-1</f>
        <v>9.7233327389272262E-3</v>
      </c>
      <c r="AE618" s="1">
        <f>(Table2[[#This Row],[Close Price]]/Table2[[#This Row],[Current Week Low]])-1</f>
        <v>5.1342579526670207E-2</v>
      </c>
      <c r="AF618" s="1">
        <f>(Table2[[#This Row],[Current Week High]]/Table2[[#This Row],[Close Price]])-1</f>
        <v>9.7233327389272262E-3</v>
      </c>
      <c r="AG618" s="1">
        <f>(Table2[[#This Row],[Close Price]]/Table2[[#This Row],[Current Month Low]])-1</f>
        <v>0.10963617021276595</v>
      </c>
      <c r="AH618" s="1">
        <f>(Table2[[#This Row],[Current Month High]]/Table2[[#This Row],[Close Price]])-1</f>
        <v>9.7233327389272262E-3</v>
      </c>
      <c r="AI618">
        <v>17.875516030747999</v>
      </c>
      <c r="AJ618">
        <v>10.9636170212765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7.0000000000000007E-2</v>
      </c>
      <c r="AM618" t="s">
        <v>3188</v>
      </c>
      <c r="AN618">
        <v>6.79</v>
      </c>
      <c r="AO618" t="s">
        <v>3188</v>
      </c>
      <c r="AP618">
        <v>-4.3324316288687999E-2</v>
      </c>
      <c r="AQ618">
        <f>(Table2[[#This Row],[Sharpe Ratio]]-AVERAGE(Table2[Sharpe Ratio]))/_xlfn.STDEV.P(Table2[Sharpe Ratio])</f>
        <v>-1.2009572078343136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585</v>
      </c>
      <c r="AT618">
        <f>_xlfn.RANK.AVG(Table2[[#This Row],[6M Return vs Nifty Z-Score]],Table2[6M Return vs Nifty Z-Score])</f>
        <v>436</v>
      </c>
      <c r="AU618">
        <f>_xlfn.RANK.AVG(Table2[[#This Row],[Sharpe Ratio Z-Score]],Table2[Sharpe Ratio Z-Score])</f>
        <v>655</v>
      </c>
      <c r="AV618">
        <f>(Table2[[#This Row],[Rank 1Y]]+Table2[[#This Row],[Rank 6M]]+Table2[[#This Row],[Rank Sharpe]])/3</f>
        <v>558.66666666666663</v>
      </c>
    </row>
    <row r="619" spans="1:48" x14ac:dyDescent="0.3">
      <c r="A619" t="s">
        <v>363</v>
      </c>
      <c r="B619" t="s">
        <v>364</v>
      </c>
      <c r="C619" t="s">
        <v>3156</v>
      </c>
      <c r="D619" t="s">
        <v>169</v>
      </c>
      <c r="E619">
        <v>67140.222862499999</v>
      </c>
      <c r="F619">
        <v>2265</v>
      </c>
      <c r="G619">
        <v>-23.872788216136701</v>
      </c>
      <c r="H619">
        <f>(Table2[[#This Row],[1Y Return vs Nifty]]-AVERAGE(Table2[1Y Return vs Nifty]))/_xlfn.STDEV.P(Table2[1Y Return vs Nifty])</f>
        <v>-0.80573347551778318</v>
      </c>
      <c r="I619">
        <v>1.5338587236021799</v>
      </c>
      <c r="J619">
        <f>(Table2[[#This Row],[1M Return vs Nifty]]-AVERAGE(Table2[1M Return vs Nifty]))/_xlfn.STDEV.P(Table2[1M Return vs Nifty])</f>
        <v>-0.20211458668777987</v>
      </c>
      <c r="K619">
        <v>-5.2372902555115903</v>
      </c>
      <c r="L619">
        <f>(Table2[[#This Row],[6M Return vs Nifty]]-AVERAGE(Table2[6M Return vs Nifty]))/_xlfn.STDEV.P(Table2[6M Return vs Nifty])</f>
        <v>-0.35913573688969241</v>
      </c>
      <c r="M619">
        <v>5.0060754012584603</v>
      </c>
      <c r="N619">
        <f>(Table2[[#This Row],[1W Return vs Nifty]]-AVERAGE(Table2[1W Return vs Nifty]))/_xlfn.STDEV.P(Table2[1W Return vs Nifty])</f>
        <v>0.22171685617080469</v>
      </c>
      <c r="O619">
        <v>2250.66</v>
      </c>
      <c r="P619">
        <v>2303.4522924410599</v>
      </c>
      <c r="Q619">
        <v>2378.5035334938402</v>
      </c>
      <c r="R619">
        <v>54.789621571076196</v>
      </c>
      <c r="S619" s="1">
        <f>(Table2[[#This Row],[Close Price]]-Table2[[#This Row],[20D EMA]])/Table2[[#This Row],[20D EMA]]</f>
        <v>6.371464370451399E-3</v>
      </c>
      <c r="T619" s="1">
        <f>(Table2[[#This Row],[Close Price]]-Table2[[#This Row],[50D EMA]])/Table2[[#This Row],[50D EMA]]</f>
        <v>-1.6693331382309825E-2</v>
      </c>
      <c r="U619" s="1">
        <f>(Table2[[#This Row],[Close Price]]-Table2[[#This Row],[200D EMA]])/Table2[[#This Row],[200D EMA]]</f>
        <v>-4.772056542926896E-2</v>
      </c>
      <c r="V619">
        <v>0.57480192494734395</v>
      </c>
      <c r="W619">
        <v>2250.5500000000002</v>
      </c>
      <c r="X619">
        <v>2284</v>
      </c>
      <c r="Y619">
        <v>2185.5</v>
      </c>
      <c r="Z619">
        <v>2311.4499999999998</v>
      </c>
      <c r="AA619">
        <v>2126.85</v>
      </c>
      <c r="AB619">
        <v>2389</v>
      </c>
      <c r="AC619" s="1">
        <f>(Table2[[#This Row],[Close Price]]/Table2[[#This Row],[Day Low]])-1</f>
        <v>6.4206527293326765E-3</v>
      </c>
      <c r="AD619" s="1">
        <f>(Table2[[#This Row],[Day High]]/Table2[[#This Row],[Close Price]])-1</f>
        <v>8.3885209713023823E-3</v>
      </c>
      <c r="AE619" s="1">
        <f>(Table2[[#This Row],[Close Price]]/Table2[[#This Row],[Current Week Low]])-1</f>
        <v>3.6376115305422063E-2</v>
      </c>
      <c r="AF619" s="1">
        <f>(Table2[[#This Row],[Current Week High]]/Table2[[#This Row],[Close Price]])-1</f>
        <v>2.0507726269315629E-2</v>
      </c>
      <c r="AG619" s="1">
        <f>(Table2[[#This Row],[Close Price]]/Table2[[#This Row],[Current Month Low]])-1</f>
        <v>6.4955215459482352E-2</v>
      </c>
      <c r="AH619" s="1">
        <f>(Table2[[#This Row],[Current Month High]]/Table2[[#This Row],[Close Price]])-1</f>
        <v>5.4746136865342132E-2</v>
      </c>
      <c r="AI619">
        <v>18.938189845474501</v>
      </c>
      <c r="AJ619">
        <v>8.4198937341438906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-0.03</v>
      </c>
      <c r="AM619" t="s">
        <v>3189</v>
      </c>
      <c r="AN619">
        <v>-1.27</v>
      </c>
      <c r="AO619" t="s">
        <v>3189</v>
      </c>
      <c r="AP619">
        <v>-3.6113253262614997E-2</v>
      </c>
      <c r="AQ619">
        <f>(Table2[[#This Row],[Sharpe Ratio]]-AVERAGE(Table2[Sharpe Ratio]))/_xlfn.STDEV.P(Table2[Sharpe Ratio])</f>
        <v>-1.1173105927685278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601</v>
      </c>
      <c r="AT619">
        <f>_xlfn.RANK.AVG(Table2[[#This Row],[6M Return vs Nifty Z-Score]],Table2[6M Return vs Nifty Z-Score])</f>
        <v>434</v>
      </c>
      <c r="AU619">
        <f>_xlfn.RANK.AVG(Table2[[#This Row],[Sharpe Ratio Z-Score]],Table2[Sharpe Ratio Z-Score])</f>
        <v>643</v>
      </c>
      <c r="AV619">
        <f>(Table2[[#This Row],[Rank 1Y]]+Table2[[#This Row],[Rank 6M]]+Table2[[#This Row],[Rank Sharpe]])/3</f>
        <v>559.33333333333337</v>
      </c>
    </row>
    <row r="620" spans="1:48" x14ac:dyDescent="0.3">
      <c r="A620" t="s">
        <v>2193</v>
      </c>
      <c r="B620" t="s">
        <v>2194</v>
      </c>
      <c r="C620" t="s">
        <v>3147</v>
      </c>
      <c r="D620" t="s">
        <v>995</v>
      </c>
      <c r="E620">
        <v>2711.3076959999999</v>
      </c>
      <c r="F620">
        <v>656</v>
      </c>
      <c r="G620">
        <v>-31.5062235660683</v>
      </c>
      <c r="H620">
        <f>(Table2[[#This Row],[1Y Return vs Nifty]]-AVERAGE(Table2[1Y Return vs Nifty]))/_xlfn.STDEV.P(Table2[1Y Return vs Nifty])</f>
        <v>-0.95353747127042465</v>
      </c>
      <c r="I620">
        <v>14.0457867726203</v>
      </c>
      <c r="J620">
        <f>(Table2[[#This Row],[1M Return vs Nifty]]-AVERAGE(Table2[1M Return vs Nifty]))/_xlfn.STDEV.P(Table2[1M Return vs Nifty])</f>
        <v>1.0304223969678983</v>
      </c>
      <c r="K620">
        <v>-9.9456717139428097</v>
      </c>
      <c r="L620">
        <f>(Table2[[#This Row],[6M Return vs Nifty]]-AVERAGE(Table2[6M Return vs Nifty]))/_xlfn.STDEV.P(Table2[6M Return vs Nifty])</f>
        <v>-0.51301777092236289</v>
      </c>
      <c r="M620">
        <v>2.8934267858849401</v>
      </c>
      <c r="N620">
        <f>(Table2[[#This Row],[1W Return vs Nifty]]-AVERAGE(Table2[1W Return vs Nifty]))/_xlfn.STDEV.P(Table2[1W Return vs Nifty])</f>
        <v>-0.18657598107137863</v>
      </c>
      <c r="O620">
        <v>634.16999999999996</v>
      </c>
      <c r="P620">
        <v>628.97105438257404</v>
      </c>
      <c r="Q620">
        <v>662.20963640366199</v>
      </c>
      <c r="R620">
        <v>63.940744054666602</v>
      </c>
      <c r="S620" s="1">
        <f>(Table2[[#This Row],[Close Price]]-Table2[[#This Row],[20D EMA]])/Table2[[#This Row],[20D EMA]]</f>
        <v>3.4422946528533428E-2</v>
      </c>
      <c r="T620" s="1">
        <f>(Table2[[#This Row],[Close Price]]-Table2[[#This Row],[50D EMA]])/Table2[[#This Row],[50D EMA]]</f>
        <v>4.2973274253389572E-2</v>
      </c>
      <c r="U620" s="1">
        <f>(Table2[[#This Row],[Close Price]]-Table2[[#This Row],[200D EMA]])/Table2[[#This Row],[200D EMA]]</f>
        <v>-9.3771459403480979E-3</v>
      </c>
      <c r="V620">
        <v>0.400405722141501</v>
      </c>
      <c r="W620">
        <v>647.5</v>
      </c>
      <c r="X620">
        <v>662</v>
      </c>
      <c r="Y620">
        <v>617</v>
      </c>
      <c r="Z620">
        <v>665</v>
      </c>
      <c r="AA620">
        <v>599.9</v>
      </c>
      <c r="AB620">
        <v>673.45</v>
      </c>
      <c r="AC620" s="1">
        <f>(Table2[[#This Row],[Close Price]]/Table2[[#This Row],[Day Low]])-1</f>
        <v>1.3127413127413057E-2</v>
      </c>
      <c r="AD620" s="1">
        <f>(Table2[[#This Row],[Day High]]/Table2[[#This Row],[Close Price]])-1</f>
        <v>9.1463414634145312E-3</v>
      </c>
      <c r="AE620" s="1">
        <f>(Table2[[#This Row],[Close Price]]/Table2[[#This Row],[Current Week Low]])-1</f>
        <v>6.3209076175040568E-2</v>
      </c>
      <c r="AF620" s="1">
        <f>(Table2[[#This Row],[Current Week High]]/Table2[[#This Row],[Close Price]])-1</f>
        <v>1.3719512195121908E-2</v>
      </c>
      <c r="AG620" s="1">
        <f>(Table2[[#This Row],[Close Price]]/Table2[[#This Row],[Current Month Low]])-1</f>
        <v>9.3515585930988632E-2</v>
      </c>
      <c r="AH620" s="1">
        <f>(Table2[[#This Row],[Current Month High]]/Table2[[#This Row],[Close Price]])-1</f>
        <v>2.6600609756097571E-2</v>
      </c>
      <c r="AI620">
        <v>37.957317073170699</v>
      </c>
      <c r="AJ620">
        <v>21.212121212121101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0.2</v>
      </c>
      <c r="AM620" t="s">
        <v>3188</v>
      </c>
      <c r="AN620">
        <v>3.85</v>
      </c>
      <c r="AO620" t="s">
        <v>3188</v>
      </c>
      <c r="AQ620">
        <f>(Table2[[#This Row],[Sharpe Ratio]]-AVERAGE(Table2[Sharpe Ratio]))/_xlfn.STDEV.P(Table2[Sharpe Ratio])</f>
        <v>-0.698405448893197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645</v>
      </c>
      <c r="AT620">
        <f>_xlfn.RANK.AVG(Table2[[#This Row],[6M Return vs Nifty Z-Score]],Table2[6M Return vs Nifty Z-Score])</f>
        <v>496</v>
      </c>
      <c r="AU620">
        <f>_xlfn.RANK.AVG(Table2[[#This Row],[Sharpe Ratio Z-Score]],Table2[Sharpe Ratio Z-Score])</f>
        <v>538</v>
      </c>
      <c r="AV620">
        <f>(Table2[[#This Row],[Rank 1Y]]+Table2[[#This Row],[Rank 6M]]+Table2[[#This Row],[Rank Sharpe]])/3</f>
        <v>559.66666666666663</v>
      </c>
    </row>
    <row r="621" spans="1:48" x14ac:dyDescent="0.3">
      <c r="A621" t="s">
        <v>868</v>
      </c>
      <c r="B621" t="s">
        <v>869</v>
      </c>
      <c r="C621" t="s">
        <v>3156</v>
      </c>
      <c r="D621" t="s">
        <v>493</v>
      </c>
      <c r="E621">
        <v>17395.5077208</v>
      </c>
      <c r="F621">
        <v>3507.9</v>
      </c>
      <c r="G621">
        <v>-26.425855786144499</v>
      </c>
      <c r="H621">
        <f>(Table2[[#This Row],[1Y Return vs Nifty]]-AVERAGE(Table2[1Y Return vs Nifty]))/_xlfn.STDEV.P(Table2[1Y Return vs Nifty])</f>
        <v>-0.85516778274316896</v>
      </c>
      <c r="I621">
        <v>3.8586731476986298</v>
      </c>
      <c r="J621">
        <f>(Table2[[#This Row],[1M Return vs Nifty]]-AVERAGE(Table2[1M Return vs Nifty]))/_xlfn.STDEV.P(Table2[1M Return vs Nifty])</f>
        <v>2.6900457724972807E-2</v>
      </c>
      <c r="K621">
        <v>-1.6251671647275201</v>
      </c>
      <c r="L621">
        <f>(Table2[[#This Row],[6M Return vs Nifty]]-AVERAGE(Table2[6M Return vs Nifty]))/_xlfn.STDEV.P(Table2[6M Return vs Nifty])</f>
        <v>-0.24108225008248091</v>
      </c>
      <c r="M621">
        <v>5.0690826063308299</v>
      </c>
      <c r="N621">
        <f>(Table2[[#This Row],[1W Return vs Nifty]]-AVERAGE(Table2[1W Return vs Nifty]))/_xlfn.STDEV.P(Table2[1W Return vs Nifty])</f>
        <v>0.23389369918127834</v>
      </c>
      <c r="O621">
        <v>3399.26</v>
      </c>
      <c r="P621">
        <v>3384.9588952343001</v>
      </c>
      <c r="Q621">
        <v>3453.3701726027498</v>
      </c>
      <c r="R621">
        <v>63.695673480855703</v>
      </c>
      <c r="S621" s="1">
        <f>(Table2[[#This Row],[Close Price]]-Table2[[#This Row],[20D EMA]])/Table2[[#This Row],[20D EMA]]</f>
        <v>3.1959897154086439E-2</v>
      </c>
      <c r="T621" s="1">
        <f>(Table2[[#This Row],[Close Price]]-Table2[[#This Row],[50D EMA]])/Table2[[#This Row],[50D EMA]]</f>
        <v>3.6319822063065318E-2</v>
      </c>
      <c r="U621" s="1">
        <f>(Table2[[#This Row],[Close Price]]-Table2[[#This Row],[200D EMA]])/Table2[[#This Row],[200D EMA]]</f>
        <v>1.5790322111965207E-2</v>
      </c>
      <c r="V621">
        <v>0.53066603112257404</v>
      </c>
      <c r="W621">
        <v>3453.25</v>
      </c>
      <c r="X621">
        <v>3520</v>
      </c>
      <c r="Y621">
        <v>3342.7</v>
      </c>
      <c r="Z621">
        <v>3535.4</v>
      </c>
      <c r="AA621">
        <v>3204.6</v>
      </c>
      <c r="AB621">
        <v>3560.25</v>
      </c>
      <c r="AC621" s="1">
        <f>(Table2[[#This Row],[Close Price]]/Table2[[#This Row],[Day Low]])-1</f>
        <v>1.5825671468906233E-2</v>
      </c>
      <c r="AD621" s="1">
        <f>(Table2[[#This Row],[Day High]]/Table2[[#This Row],[Close Price]])-1</f>
        <v>3.4493571652556287E-3</v>
      </c>
      <c r="AE621" s="1">
        <f>(Table2[[#This Row],[Close Price]]/Table2[[#This Row],[Current Week Low]])-1</f>
        <v>4.9421126634158208E-2</v>
      </c>
      <c r="AF621" s="1">
        <f>(Table2[[#This Row],[Current Week High]]/Table2[[#This Row],[Close Price]])-1</f>
        <v>7.8394481028536411E-3</v>
      </c>
      <c r="AG621" s="1">
        <f>(Table2[[#This Row],[Close Price]]/Table2[[#This Row],[Current Month Low]])-1</f>
        <v>9.4645197528552716E-2</v>
      </c>
      <c r="AH621" s="1">
        <f>(Table2[[#This Row],[Current Month High]]/Table2[[#This Row],[Close Price]])-1</f>
        <v>1.4923458479432217E-2</v>
      </c>
      <c r="AI621">
        <v>13.442515465093001</v>
      </c>
      <c r="AJ621">
        <v>21.973608720596602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0.14000000000000001</v>
      </c>
      <c r="AM621" t="s">
        <v>3188</v>
      </c>
      <c r="AN621">
        <v>1.34</v>
      </c>
      <c r="AO621" t="s">
        <v>3188</v>
      </c>
      <c r="AP621">
        <v>-5.7793872444937E-2</v>
      </c>
      <c r="AQ621">
        <f>(Table2[[#This Row],[Sharpe Ratio]]-AVERAGE(Table2[Sharpe Ratio]))/_xlfn.STDEV.P(Table2[Sharpe Ratio])</f>
        <v>-1.3688006158864066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622</v>
      </c>
      <c r="AT621">
        <f>_xlfn.RANK.AVG(Table2[[#This Row],[6M Return vs Nifty Z-Score]],Table2[6M Return vs Nifty Z-Score])</f>
        <v>381</v>
      </c>
      <c r="AU621">
        <f>_xlfn.RANK.AVG(Table2[[#This Row],[Sharpe Ratio Z-Score]],Table2[Sharpe Ratio Z-Score])</f>
        <v>680</v>
      </c>
      <c r="AV621">
        <f>(Table2[[#This Row],[Rank 1Y]]+Table2[[#This Row],[Rank 6M]]+Table2[[#This Row],[Rank Sharpe]])/3</f>
        <v>561</v>
      </c>
    </row>
    <row r="622" spans="1:48" x14ac:dyDescent="0.3">
      <c r="A622" t="s">
        <v>1282</v>
      </c>
      <c r="B622" t="s">
        <v>1283</v>
      </c>
      <c r="C622" t="s">
        <v>3143</v>
      </c>
      <c r="D622" t="s">
        <v>21</v>
      </c>
      <c r="E622">
        <v>9069.7765028499998</v>
      </c>
      <c r="F622">
        <v>1440.5</v>
      </c>
      <c r="G622">
        <v>-24.709380118325999</v>
      </c>
      <c r="H622">
        <f>(Table2[[#This Row],[1Y Return vs Nifty]]-AVERAGE(Table2[1Y Return vs Nifty]))/_xlfn.STDEV.P(Table2[1Y Return vs Nifty])</f>
        <v>-0.82193216199241081</v>
      </c>
      <c r="I622">
        <v>-1.36709766243354</v>
      </c>
      <c r="J622">
        <f>(Table2[[#This Row],[1M Return vs Nifty]]-AVERAGE(Table2[1M Return vs Nifty]))/_xlfn.STDEV.P(Table2[1M Return vs Nifty])</f>
        <v>-0.48788477492361582</v>
      </c>
      <c r="K622">
        <v>-2.63511217273492</v>
      </c>
      <c r="L622">
        <f>(Table2[[#This Row],[6M Return vs Nifty]]-AVERAGE(Table2[6M Return vs Nifty]))/_xlfn.STDEV.P(Table2[6M Return vs Nifty])</f>
        <v>-0.2740898543867214</v>
      </c>
      <c r="M622">
        <v>5.7810415171379601</v>
      </c>
      <c r="N622">
        <f>(Table2[[#This Row],[1W Return vs Nifty]]-AVERAGE(Table2[1W Return vs Nifty]))/_xlfn.STDEV.P(Table2[1W Return vs Nifty])</f>
        <v>0.37148767556617923</v>
      </c>
      <c r="O622">
        <v>1458.11</v>
      </c>
      <c r="P622">
        <v>1503.7445495276199</v>
      </c>
      <c r="Q622">
        <v>1554.9163220288799</v>
      </c>
      <c r="R622">
        <v>46.823990090444802</v>
      </c>
      <c r="S622" s="1">
        <f>(Table2[[#This Row],[Close Price]]-Table2[[#This Row],[20D EMA]])/Table2[[#This Row],[20D EMA]]</f>
        <v>-1.2077278120306355E-2</v>
      </c>
      <c r="T622" s="1">
        <f>(Table2[[#This Row],[Close Price]]-Table2[[#This Row],[50D EMA]])/Table2[[#This Row],[50D EMA]]</f>
        <v>-4.2058040740687849E-2</v>
      </c>
      <c r="U622" s="1">
        <f>(Table2[[#This Row],[Close Price]]-Table2[[#This Row],[200D EMA]])/Table2[[#This Row],[200D EMA]]</f>
        <v>-7.3583588009152573E-2</v>
      </c>
      <c r="V622">
        <v>0.59756499589907697</v>
      </c>
      <c r="W622">
        <v>1436</v>
      </c>
      <c r="X622">
        <v>1471.2</v>
      </c>
      <c r="Y622">
        <v>1401</v>
      </c>
      <c r="Z622">
        <v>1489.95</v>
      </c>
      <c r="AA622">
        <v>1334</v>
      </c>
      <c r="AB622">
        <v>1549</v>
      </c>
      <c r="AC622" s="1">
        <f>(Table2[[#This Row],[Close Price]]/Table2[[#This Row],[Day Low]])-1</f>
        <v>3.1337047353761083E-3</v>
      </c>
      <c r="AD622" s="1">
        <f>(Table2[[#This Row],[Day High]]/Table2[[#This Row],[Close Price]])-1</f>
        <v>2.1312044429017796E-2</v>
      </c>
      <c r="AE622" s="1">
        <f>(Table2[[#This Row],[Close Price]]/Table2[[#This Row],[Current Week Low]])-1</f>
        <v>2.8194147037830186E-2</v>
      </c>
      <c r="AF622" s="1">
        <f>(Table2[[#This Row],[Current Week High]]/Table2[[#This Row],[Close Price]])-1</f>
        <v>3.4328358208955301E-2</v>
      </c>
      <c r="AG622" s="1">
        <f>(Table2[[#This Row],[Close Price]]/Table2[[#This Row],[Current Month Low]])-1</f>
        <v>7.9835082458770579E-2</v>
      </c>
      <c r="AH622" s="1">
        <f>(Table2[[#This Row],[Current Month High]]/Table2[[#This Row],[Close Price]])-1</f>
        <v>7.5321069073238434E-2</v>
      </c>
      <c r="AI622">
        <v>34.845539743144698</v>
      </c>
      <c r="AJ622">
        <v>7.9835082458770499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-0.12</v>
      </c>
      <c r="AM622" t="s">
        <v>3189</v>
      </c>
      <c r="AN622">
        <v>-1.44</v>
      </c>
      <c r="AO622" t="s">
        <v>3189</v>
      </c>
      <c r="AP622">
        <v>-6.3205236751521995E-2</v>
      </c>
      <c r="AQ622">
        <f>(Table2[[#This Row],[Sharpe Ratio]]-AVERAGE(Table2[Sharpe Ratio]))/_xlfn.STDEV.P(Table2[Sharpe Ratio])</f>
        <v>-1.4315711540854255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607</v>
      </c>
      <c r="AT622">
        <f>_xlfn.RANK.AVG(Table2[[#This Row],[6M Return vs Nifty Z-Score]],Table2[6M Return vs Nifty Z-Score])</f>
        <v>394</v>
      </c>
      <c r="AU622">
        <f>_xlfn.RANK.AVG(Table2[[#This Row],[Sharpe Ratio Z-Score]],Table2[Sharpe Ratio Z-Score])</f>
        <v>683</v>
      </c>
      <c r="AV622">
        <f>(Table2[[#This Row],[Rank 1Y]]+Table2[[#This Row],[Rank 6M]]+Table2[[#This Row],[Rank Sharpe]])/3</f>
        <v>561.33333333333337</v>
      </c>
    </row>
    <row r="623" spans="1:48" x14ac:dyDescent="0.3">
      <c r="A623" t="s">
        <v>710</v>
      </c>
      <c r="B623" t="s">
        <v>711</v>
      </c>
      <c r="C623" t="s">
        <v>3150</v>
      </c>
      <c r="D623" t="s">
        <v>269</v>
      </c>
      <c r="E623">
        <v>24750.12741669</v>
      </c>
      <c r="F623">
        <v>5006.3</v>
      </c>
      <c r="G623">
        <v>-10.3460912592741</v>
      </c>
      <c r="H623">
        <f>(Table2[[#This Row],[1Y Return vs Nifty]]-AVERAGE(Table2[1Y Return vs Nifty]))/_xlfn.STDEV.P(Table2[1Y Return vs Nifty])</f>
        <v>-0.54381996372295249</v>
      </c>
      <c r="I623">
        <v>-5.3775909955111299E-2</v>
      </c>
      <c r="J623">
        <f>(Table2[[#This Row],[1M Return vs Nifty]]-AVERAGE(Table2[1M Return vs Nifty]))/_xlfn.STDEV.P(Table2[1M Return vs Nifty])</f>
        <v>-0.35851081872537971</v>
      </c>
      <c r="K623">
        <v>-26.943820012620499</v>
      </c>
      <c r="L623">
        <f>(Table2[[#This Row],[6M Return vs Nifty]]-AVERAGE(Table2[6M Return vs Nifty]))/_xlfn.STDEV.P(Table2[6M Return vs Nifty])</f>
        <v>-1.0685610415946218</v>
      </c>
      <c r="M623">
        <v>5.2940764980371497</v>
      </c>
      <c r="N623">
        <f>(Table2[[#This Row],[1W Return vs Nifty]]-AVERAGE(Table2[1W Return vs Nifty]))/_xlfn.STDEV.P(Table2[1W Return vs Nifty])</f>
        <v>0.2773762706503119</v>
      </c>
      <c r="O623">
        <v>4936.6000000000004</v>
      </c>
      <c r="P623">
        <v>5101.3477364904802</v>
      </c>
      <c r="Q623">
        <v>5212.2822599968804</v>
      </c>
      <c r="R623">
        <v>60.657738709881798</v>
      </c>
      <c r="S623" s="1">
        <f>(Table2[[#This Row],[Close Price]]-Table2[[#This Row],[20D EMA]])/Table2[[#This Row],[20D EMA]]</f>
        <v>1.4119029291415106E-2</v>
      </c>
      <c r="T623" s="1">
        <f>(Table2[[#This Row],[Close Price]]-Table2[[#This Row],[50D EMA]])/Table2[[#This Row],[50D EMA]]</f>
        <v>-1.8631887375681822E-2</v>
      </c>
      <c r="U623" s="1">
        <f>(Table2[[#This Row],[Close Price]]-Table2[[#This Row],[200D EMA]])/Table2[[#This Row],[200D EMA]]</f>
        <v>-3.9518631133572471E-2</v>
      </c>
      <c r="V623">
        <v>1.3121959843276101</v>
      </c>
      <c r="W623">
        <v>4940</v>
      </c>
      <c r="X623">
        <v>5024.5</v>
      </c>
      <c r="Y623">
        <v>4670</v>
      </c>
      <c r="Z623">
        <v>5031.3999999999996</v>
      </c>
      <c r="AA623">
        <v>4334</v>
      </c>
      <c r="AB623">
        <v>5255</v>
      </c>
      <c r="AC623" s="1">
        <f>(Table2[[#This Row],[Close Price]]/Table2[[#This Row],[Day Low]])-1</f>
        <v>1.3421052631579E-2</v>
      </c>
      <c r="AD623" s="1">
        <f>(Table2[[#This Row],[Day High]]/Table2[[#This Row],[Close Price]])-1</f>
        <v>3.6354193715917305E-3</v>
      </c>
      <c r="AE623" s="1">
        <f>(Table2[[#This Row],[Close Price]]/Table2[[#This Row],[Current Week Low]])-1</f>
        <v>7.2012847965738702E-2</v>
      </c>
      <c r="AF623" s="1">
        <f>(Table2[[#This Row],[Current Week High]]/Table2[[#This Row],[Close Price]])-1</f>
        <v>5.0136827597226929E-3</v>
      </c>
      <c r="AG623" s="1">
        <f>(Table2[[#This Row],[Close Price]]/Table2[[#This Row],[Current Month Low]])-1</f>
        <v>0.15512228887863411</v>
      </c>
      <c r="AH623" s="1">
        <f>(Table2[[#This Row],[Current Month High]]/Table2[[#This Row],[Close Price]])-1</f>
        <v>4.967740646785046E-2</v>
      </c>
      <c r="AI623">
        <v>46.8150130835147</v>
      </c>
      <c r="AJ623">
        <v>24.395577090321702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0.03</v>
      </c>
      <c r="AM623" t="s">
        <v>3188</v>
      </c>
      <c r="AN623">
        <v>-1.85</v>
      </c>
      <c r="AO623" t="s">
        <v>3189</v>
      </c>
      <c r="AP623">
        <v>6.0634671162509996E-3</v>
      </c>
      <c r="AQ623">
        <f>(Table2[[#This Row],[Sharpe Ratio]]-AVERAGE(Table2[Sharpe Ratio]))/_xlfn.STDEV.P(Table2[Sharpe Ratio])</f>
        <v>-0.62807067328476607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501</v>
      </c>
      <c r="AT623">
        <f>_xlfn.RANK.AVG(Table2[[#This Row],[6M Return vs Nifty Z-Score]],Table2[6M Return vs Nifty Z-Score])</f>
        <v>682</v>
      </c>
      <c r="AU623">
        <f>_xlfn.RANK.AVG(Table2[[#This Row],[Sharpe Ratio Z-Score]],Table2[Sharpe Ratio Z-Score])</f>
        <v>508</v>
      </c>
      <c r="AV623">
        <f>(Table2[[#This Row],[Rank 1Y]]+Table2[[#This Row],[Rank 6M]]+Table2[[#This Row],[Rank Sharpe]])/3</f>
        <v>563.66666666666663</v>
      </c>
    </row>
    <row r="624" spans="1:48" x14ac:dyDescent="0.3">
      <c r="A624" t="s">
        <v>1506</v>
      </c>
      <c r="B624" t="s">
        <v>1507</v>
      </c>
      <c r="C624" t="s">
        <v>3151</v>
      </c>
      <c r="D624" t="s">
        <v>114</v>
      </c>
      <c r="E624">
        <v>6828.6734219849995</v>
      </c>
      <c r="F624">
        <v>1433.55</v>
      </c>
      <c r="G624">
        <v>-23.842140176082101</v>
      </c>
      <c r="H624">
        <f>(Table2[[#This Row],[1Y Return vs Nifty]]-AVERAGE(Table2[1Y Return vs Nifty]))/_xlfn.STDEV.P(Table2[1Y Return vs Nifty])</f>
        <v>-0.80514004640305337</v>
      </c>
      <c r="I624">
        <v>-12.3964187812687</v>
      </c>
      <c r="J624">
        <f>(Table2[[#This Row],[1M Return vs Nifty]]-AVERAGE(Table2[1M Return vs Nifty]))/_xlfn.STDEV.P(Table2[1M Return vs Nifty])</f>
        <v>-1.5743716960696943</v>
      </c>
      <c r="K624">
        <v>-1.58257496419939</v>
      </c>
      <c r="L624">
        <f>(Table2[[#This Row],[6M Return vs Nifty]]-AVERAGE(Table2[6M Return vs Nifty]))/_xlfn.STDEV.P(Table2[6M Return vs Nifty])</f>
        <v>-0.23969022725912628</v>
      </c>
      <c r="M624">
        <v>-5.5720663652216098</v>
      </c>
      <c r="N624">
        <f>(Table2[[#This Row],[1W Return vs Nifty]]-AVERAGE(Table2[1W Return vs Nifty]))/_xlfn.STDEV.P(Table2[1W Return vs Nifty])</f>
        <v>-1.8226266674788132</v>
      </c>
      <c r="O624">
        <v>1508.64</v>
      </c>
      <c r="P624">
        <v>1520.79001633383</v>
      </c>
      <c r="Q624">
        <v>1469.5249504539199</v>
      </c>
      <c r="R624">
        <v>24.6057885448405</v>
      </c>
      <c r="S624" s="1">
        <f>(Table2[[#This Row],[Close Price]]-Table2[[#This Row],[20D EMA]])/Table2[[#This Row],[20D EMA]]</f>
        <v>-4.9773305758829239E-2</v>
      </c>
      <c r="T624" s="1">
        <f>(Table2[[#This Row],[Close Price]]-Table2[[#This Row],[50D EMA]])/Table2[[#This Row],[50D EMA]]</f>
        <v>-5.7364932302843223E-2</v>
      </c>
      <c r="U624" s="1">
        <f>(Table2[[#This Row],[Close Price]]-Table2[[#This Row],[200D EMA]])/Table2[[#This Row],[200D EMA]]</f>
        <v>-2.4480666655443795E-2</v>
      </c>
      <c r="V624">
        <v>0.15276481924747001</v>
      </c>
      <c r="W624">
        <v>1412</v>
      </c>
      <c r="X624">
        <v>1445</v>
      </c>
      <c r="Y624">
        <v>1412</v>
      </c>
      <c r="Z624">
        <v>1521</v>
      </c>
      <c r="AA624">
        <v>1412</v>
      </c>
      <c r="AB624">
        <v>1686.05</v>
      </c>
      <c r="AC624" s="1">
        <f>(Table2[[#This Row],[Close Price]]/Table2[[#This Row],[Day Low]])-1</f>
        <v>1.5262039660056681E-2</v>
      </c>
      <c r="AD624" s="1">
        <f>(Table2[[#This Row],[Day High]]/Table2[[#This Row],[Close Price]])-1</f>
        <v>7.9871647309128768E-3</v>
      </c>
      <c r="AE624" s="1">
        <f>(Table2[[#This Row],[Close Price]]/Table2[[#This Row],[Current Week Low]])-1</f>
        <v>1.5262039660056681E-2</v>
      </c>
      <c r="AF624" s="1">
        <f>(Table2[[#This Row],[Current Week High]]/Table2[[#This Row],[Close Price]])-1</f>
        <v>6.1002406612953974E-2</v>
      </c>
      <c r="AG624" s="1">
        <f>(Table2[[#This Row],[Close Price]]/Table2[[#This Row],[Current Month Low]])-1</f>
        <v>1.5262039660056681E-2</v>
      </c>
      <c r="AH624" s="1">
        <f>(Table2[[#This Row],[Current Month High]]/Table2[[#This Row],[Close Price]])-1</f>
        <v>0.17613616546336019</v>
      </c>
      <c r="AI624">
        <v>20.002790275888501</v>
      </c>
      <c r="AJ624">
        <v>14.6839999999999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0.04</v>
      </c>
      <c r="AM624" t="s">
        <v>3188</v>
      </c>
      <c r="AN624">
        <v>-3.54</v>
      </c>
      <c r="AO624" t="s">
        <v>3189</v>
      </c>
      <c r="AP624">
        <v>-0.10477980665395099</v>
      </c>
      <c r="AQ624">
        <f>(Table2[[#This Row],[Sharpe Ratio]]-AVERAGE(Table2[Sharpe Ratio]))/_xlfn.STDEV.P(Table2[Sharpe Ratio])</f>
        <v>-1.9138262713379364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600</v>
      </c>
      <c r="AT624">
        <f>_xlfn.RANK.AVG(Table2[[#This Row],[6M Return vs Nifty Z-Score]],Table2[6M Return vs Nifty Z-Score])</f>
        <v>380</v>
      </c>
      <c r="AU624">
        <f>_xlfn.RANK.AVG(Table2[[#This Row],[Sharpe Ratio Z-Score]],Table2[Sharpe Ratio Z-Score])</f>
        <v>716</v>
      </c>
      <c r="AV624">
        <f>(Table2[[#This Row],[Rank 1Y]]+Table2[[#This Row],[Rank 6M]]+Table2[[#This Row],[Rank Sharpe]])/3</f>
        <v>565.33333333333337</v>
      </c>
    </row>
    <row r="625" spans="1:48" x14ac:dyDescent="0.3">
      <c r="A625" t="s">
        <v>1666</v>
      </c>
      <c r="B625" t="s">
        <v>1667</v>
      </c>
      <c r="C625" t="s">
        <v>3144</v>
      </c>
      <c r="D625" t="s">
        <v>40</v>
      </c>
      <c r="E625">
        <v>5483.8896826999999</v>
      </c>
      <c r="F625">
        <v>326.45</v>
      </c>
      <c r="G625">
        <v>-11.5712293787797</v>
      </c>
      <c r="H625">
        <f>(Table2[[#This Row],[1Y Return vs Nifty]]-AVERAGE(Table2[1Y Return vs Nifty]))/_xlfn.STDEV.P(Table2[1Y Return vs Nifty])</f>
        <v>-0.56754195796417284</v>
      </c>
      <c r="I625">
        <v>4.4346169343488597</v>
      </c>
      <c r="J625">
        <f>(Table2[[#This Row],[1M Return vs Nifty]]-AVERAGE(Table2[1M Return vs Nifty]))/_xlfn.STDEV.P(Table2[1M Return vs Nifty])</f>
        <v>8.3636079507005953E-2</v>
      </c>
      <c r="K625">
        <v>-16.751502238669399</v>
      </c>
      <c r="L625">
        <f>(Table2[[#This Row],[6M Return vs Nifty]]-AVERAGE(Table2[6M Return vs Nifty]))/_xlfn.STDEV.P(Table2[6M Return vs Nifty])</f>
        <v>-0.7354498431052976</v>
      </c>
      <c r="M625">
        <v>2.0609913425300901</v>
      </c>
      <c r="N625">
        <f>(Table2[[#This Row],[1W Return vs Nifty]]-AVERAGE(Table2[1W Return vs Nifty]))/_xlfn.STDEV.P(Table2[1W Return vs Nifty])</f>
        <v>-0.34745338705127254</v>
      </c>
      <c r="O625">
        <v>327.57</v>
      </c>
      <c r="P625">
        <v>348.43102114074497</v>
      </c>
      <c r="Q625">
        <v>358.68150869749297</v>
      </c>
      <c r="R625">
        <v>48.6631697119035</v>
      </c>
      <c r="S625" s="1">
        <f>(Table2[[#This Row],[Close Price]]-Table2[[#This Row],[20D EMA]])/Table2[[#This Row],[20D EMA]]</f>
        <v>-3.4191165247122891E-3</v>
      </c>
      <c r="T625" s="1">
        <f>(Table2[[#This Row],[Close Price]]-Table2[[#This Row],[50D EMA]])/Table2[[#This Row],[50D EMA]]</f>
        <v>-6.3085717996004695E-2</v>
      </c>
      <c r="U625" s="1">
        <f>(Table2[[#This Row],[Close Price]]-Table2[[#This Row],[200D EMA]])/Table2[[#This Row],[200D EMA]]</f>
        <v>-8.9861082648329649E-2</v>
      </c>
      <c r="V625">
        <v>0.27990980847237101</v>
      </c>
      <c r="W625">
        <v>322.89999999999998</v>
      </c>
      <c r="X625">
        <v>327.95</v>
      </c>
      <c r="Y625">
        <v>320.05</v>
      </c>
      <c r="Z625">
        <v>330.9</v>
      </c>
      <c r="AA625">
        <v>308.7</v>
      </c>
      <c r="AB625">
        <v>354.95</v>
      </c>
      <c r="AC625" s="1">
        <f>(Table2[[#This Row],[Close Price]]/Table2[[#This Row],[Day Low]])-1</f>
        <v>1.0994115825333051E-2</v>
      </c>
      <c r="AD625" s="1">
        <f>(Table2[[#This Row],[Day High]]/Table2[[#This Row],[Close Price]])-1</f>
        <v>4.5948843620768898E-3</v>
      </c>
      <c r="AE625" s="1">
        <f>(Table2[[#This Row],[Close Price]]/Table2[[#This Row],[Current Week Low]])-1</f>
        <v>1.9996875488204946E-2</v>
      </c>
      <c r="AF625" s="1">
        <f>(Table2[[#This Row],[Current Week High]]/Table2[[#This Row],[Close Price]])-1</f>
        <v>1.363149027416144E-2</v>
      </c>
      <c r="AG625" s="1">
        <f>(Table2[[#This Row],[Close Price]]/Table2[[#This Row],[Current Month Low]])-1</f>
        <v>5.7499190152251467E-2</v>
      </c>
      <c r="AH625" s="1">
        <f>(Table2[[#This Row],[Current Month High]]/Table2[[#This Row],[Close Price]])-1</f>
        <v>8.7302802879460906E-2</v>
      </c>
      <c r="AI625">
        <v>48.9202021749119</v>
      </c>
      <c r="AJ625">
        <v>11.264485344239899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-0.17</v>
      </c>
      <c r="AM625" t="s">
        <v>3189</v>
      </c>
      <c r="AN625">
        <v>-1.85</v>
      </c>
      <c r="AO625" t="s">
        <v>3189</v>
      </c>
      <c r="AP625">
        <v>-1.479815073768E-2</v>
      </c>
      <c r="AQ625">
        <f>(Table2[[#This Row],[Sharpe Ratio]]-AVERAGE(Table2[Sharpe Ratio]))/_xlfn.STDEV.P(Table2[Sharpe Ratio])</f>
        <v>-0.87006047589332602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511</v>
      </c>
      <c r="AT625">
        <f>_xlfn.RANK.AVG(Table2[[#This Row],[6M Return vs Nifty Z-Score]],Table2[6M Return vs Nifty Z-Score])</f>
        <v>589</v>
      </c>
      <c r="AU625">
        <f>_xlfn.RANK.AVG(Table2[[#This Row],[Sharpe Ratio Z-Score]],Table2[Sharpe Ratio Z-Score])</f>
        <v>597</v>
      </c>
      <c r="AV625">
        <f>(Table2[[#This Row],[Rank 1Y]]+Table2[[#This Row],[Rank 6M]]+Table2[[#This Row],[Rank Sharpe]])/3</f>
        <v>565.66666666666663</v>
      </c>
    </row>
    <row r="626" spans="1:48" x14ac:dyDescent="0.3">
      <c r="A626" t="s">
        <v>1091</v>
      </c>
      <c r="B626" t="s">
        <v>1092</v>
      </c>
      <c r="C626" t="s">
        <v>3154</v>
      </c>
      <c r="D626" t="s">
        <v>505</v>
      </c>
      <c r="E626">
        <v>11774.9798176</v>
      </c>
      <c r="F626">
        <v>766.7</v>
      </c>
      <c r="G626">
        <v>-33.202270194329103</v>
      </c>
      <c r="H626">
        <f>(Table2[[#This Row],[1Y Return vs Nifty]]-AVERAGE(Table2[1Y Return vs Nifty]))/_xlfn.STDEV.P(Table2[1Y Return vs Nifty])</f>
        <v>-0.98637753045059284</v>
      </c>
      <c r="I626">
        <v>4.4718413353560598</v>
      </c>
      <c r="J626">
        <f>(Table2[[#This Row],[1M Return vs Nifty]]-AVERAGE(Table2[1M Return vs Nifty]))/_xlfn.STDEV.P(Table2[1M Return vs Nifty])</f>
        <v>8.7303016429601518E-2</v>
      </c>
      <c r="K626">
        <v>-14.571873363571999</v>
      </c>
      <c r="L626">
        <f>(Table2[[#This Row],[6M Return vs Nifty]]-AVERAGE(Table2[6M Return vs Nifty]))/_xlfn.STDEV.P(Table2[6M Return vs Nifty])</f>
        <v>-0.66421395712249898</v>
      </c>
      <c r="M626">
        <v>7.0876252493496796</v>
      </c>
      <c r="N626">
        <f>(Table2[[#This Row],[1W Return vs Nifty]]-AVERAGE(Table2[1W Return vs Nifty]))/_xlfn.STDEV.P(Table2[1W Return vs Nifty])</f>
        <v>0.62399951082226879</v>
      </c>
      <c r="O626">
        <v>752.29</v>
      </c>
      <c r="P626">
        <v>788.65024759102698</v>
      </c>
      <c r="Q626">
        <v>818.76506539728905</v>
      </c>
      <c r="R626">
        <v>57.275576429295903</v>
      </c>
      <c r="S626" s="1">
        <f>(Table2[[#This Row],[Close Price]]-Table2[[#This Row],[20D EMA]])/Table2[[#This Row],[20D EMA]]</f>
        <v>1.9154847199883134E-2</v>
      </c>
      <c r="T626" s="1">
        <f>(Table2[[#This Row],[Close Price]]-Table2[[#This Row],[50D EMA]])/Table2[[#This Row],[50D EMA]]</f>
        <v>-2.7832676979529399E-2</v>
      </c>
      <c r="U626" s="1">
        <f>(Table2[[#This Row],[Close Price]]-Table2[[#This Row],[200D EMA]])/Table2[[#This Row],[200D EMA]]</f>
        <v>-6.3589749486961181E-2</v>
      </c>
      <c r="V626">
        <v>0.92243266594240003</v>
      </c>
      <c r="W626">
        <v>747.5</v>
      </c>
      <c r="X626">
        <v>765.1</v>
      </c>
      <c r="Y626">
        <v>706.15</v>
      </c>
      <c r="Z626">
        <v>775.95</v>
      </c>
      <c r="AA626">
        <v>674.45</v>
      </c>
      <c r="AB626">
        <v>788</v>
      </c>
      <c r="AC626" s="1">
        <f>(Table2[[#This Row],[Close Price]]/Table2[[#This Row],[Day Low]])-1</f>
        <v>2.5685618729097026E-2</v>
      </c>
      <c r="AD626" s="1">
        <f>(Table2[[#This Row],[Day High]]/Table2[[#This Row],[Close Price]])-1</f>
        <v>-2.0868657884439701E-3</v>
      </c>
      <c r="AE626" s="1">
        <f>(Table2[[#This Row],[Close Price]]/Table2[[#This Row],[Current Week Low]])-1</f>
        <v>8.5746654393542565E-2</v>
      </c>
      <c r="AF626" s="1">
        <f>(Table2[[#This Row],[Current Week High]]/Table2[[#This Row],[Close Price]])-1</f>
        <v>1.2064692839441671E-2</v>
      </c>
      <c r="AG626" s="1">
        <f>(Table2[[#This Row],[Close Price]]/Table2[[#This Row],[Current Month Low]])-1</f>
        <v>0.13677811550151975</v>
      </c>
      <c r="AH626" s="1">
        <f>(Table2[[#This Row],[Current Month High]]/Table2[[#This Row],[Close Price]])-1</f>
        <v>2.7781400808660539E-2</v>
      </c>
      <c r="AI626">
        <v>24.820659971305499</v>
      </c>
      <c r="AJ626">
        <v>13.677811550151899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-0.05</v>
      </c>
      <c r="AM626" t="s">
        <v>3189</v>
      </c>
      <c r="AN626">
        <v>2.31</v>
      </c>
      <c r="AO626" t="s">
        <v>3188</v>
      </c>
      <c r="AP626">
        <v>1.3892115417483E-2</v>
      </c>
      <c r="AQ626">
        <f>(Table2[[#This Row],[Sharpe Ratio]]-AVERAGE(Table2[Sharpe Ratio]))/_xlfn.STDEV.P(Table2[Sharpe Ratio])</f>
        <v>-0.53726021599561613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658</v>
      </c>
      <c r="AT626">
        <f>_xlfn.RANK.AVG(Table2[[#This Row],[6M Return vs Nifty Z-Score]],Table2[6M Return vs Nifty Z-Score])</f>
        <v>564</v>
      </c>
      <c r="AU626">
        <f>_xlfn.RANK.AVG(Table2[[#This Row],[Sharpe Ratio Z-Score]],Table2[Sharpe Ratio Z-Score])</f>
        <v>480</v>
      </c>
      <c r="AV626">
        <f>(Table2[[#This Row],[Rank 1Y]]+Table2[[#This Row],[Rank 6M]]+Table2[[#This Row],[Rank Sharpe]])/3</f>
        <v>567.33333333333337</v>
      </c>
    </row>
    <row r="627" spans="1:48" x14ac:dyDescent="0.3">
      <c r="A627" t="s">
        <v>1280</v>
      </c>
      <c r="B627" t="s">
        <v>1281</v>
      </c>
      <c r="C627" t="s">
        <v>3154</v>
      </c>
      <c r="D627" t="s">
        <v>958</v>
      </c>
      <c r="E627">
        <v>9110.5388808719999</v>
      </c>
      <c r="F627">
        <v>65.91</v>
      </c>
      <c r="G627">
        <v>-34.493835818747002</v>
      </c>
      <c r="H627">
        <f>(Table2[[#This Row],[1Y Return vs Nifty]]-AVERAGE(Table2[1Y Return vs Nifty]))/_xlfn.STDEV.P(Table2[1Y Return vs Nifty])</f>
        <v>-1.0113857412121383</v>
      </c>
      <c r="I627">
        <v>4.6372491488499499</v>
      </c>
      <c r="J627">
        <f>(Table2[[#This Row],[1M Return vs Nifty]]-AVERAGE(Table2[1M Return vs Nifty]))/_xlfn.STDEV.P(Table2[1M Return vs Nifty])</f>
        <v>0.10359716763620466</v>
      </c>
      <c r="K627">
        <v>-21.695836371867902</v>
      </c>
      <c r="L627">
        <f>(Table2[[#This Row],[6M Return vs Nifty]]-AVERAGE(Table2[6M Return vs Nifty]))/_xlfn.STDEV.P(Table2[6M Return vs Nifty])</f>
        <v>-0.89704341832238532</v>
      </c>
      <c r="M627">
        <v>4.6945218143996401</v>
      </c>
      <c r="N627">
        <f>(Table2[[#This Row],[1W Return vs Nifty]]-AVERAGE(Table2[1W Return vs Nifty]))/_xlfn.STDEV.P(Table2[1W Return vs Nifty])</f>
        <v>0.16150566108331657</v>
      </c>
      <c r="O627">
        <v>65.599999999999994</v>
      </c>
      <c r="P627">
        <v>69.329658394549298</v>
      </c>
      <c r="Q627">
        <v>72.603955222148201</v>
      </c>
      <c r="R627">
        <v>56.455968535449799</v>
      </c>
      <c r="S627" s="1">
        <f>(Table2[[#This Row],[Close Price]]-Table2[[#This Row],[20D EMA]])/Table2[[#This Row],[20D EMA]]</f>
        <v>4.7256097560975964E-3</v>
      </c>
      <c r="T627" s="1">
        <f>(Table2[[#This Row],[Close Price]]-Table2[[#This Row],[50D EMA]])/Table2[[#This Row],[50D EMA]]</f>
        <v>-4.9324610473173131E-2</v>
      </c>
      <c r="U627" s="1">
        <f>(Table2[[#This Row],[Close Price]]-Table2[[#This Row],[200D EMA]])/Table2[[#This Row],[200D EMA]]</f>
        <v>-9.2198217048458819E-2</v>
      </c>
      <c r="V627">
        <v>0.82152217588934995</v>
      </c>
      <c r="W627">
        <v>64.3</v>
      </c>
      <c r="X627">
        <v>66.62</v>
      </c>
      <c r="Y627">
        <v>62</v>
      </c>
      <c r="Z627">
        <v>67.48</v>
      </c>
      <c r="AA627">
        <v>59.84</v>
      </c>
      <c r="AB627">
        <v>77.59</v>
      </c>
      <c r="AC627" s="1">
        <f>(Table2[[#This Row],[Close Price]]/Table2[[#This Row],[Day Low]])-1</f>
        <v>2.5038880248833495E-2</v>
      </c>
      <c r="AD627" s="1">
        <f>(Table2[[#This Row],[Day High]]/Table2[[#This Row],[Close Price]])-1</f>
        <v>1.077226521013519E-2</v>
      </c>
      <c r="AE627" s="1">
        <f>(Table2[[#This Row],[Close Price]]/Table2[[#This Row],[Current Week Low]])-1</f>
        <v>6.3064516129032189E-2</v>
      </c>
      <c r="AF627" s="1">
        <f>(Table2[[#This Row],[Current Week High]]/Table2[[#This Row],[Close Price]])-1</f>
        <v>2.3820361098467746E-2</v>
      </c>
      <c r="AG627" s="1">
        <f>(Table2[[#This Row],[Close Price]]/Table2[[#This Row],[Current Month Low]])-1</f>
        <v>0.10143716577540096</v>
      </c>
      <c r="AH627" s="1">
        <f>(Table2[[#This Row],[Current Month High]]/Table2[[#This Row],[Close Price]])-1</f>
        <v>0.17721134880898215</v>
      </c>
      <c r="AI627">
        <v>43.908359884691201</v>
      </c>
      <c r="AJ627">
        <v>11.334459459459399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0</v>
      </c>
      <c r="AM627">
        <v>0</v>
      </c>
      <c r="AN627">
        <v>-4.38</v>
      </c>
      <c r="AO627" t="s">
        <v>3189</v>
      </c>
      <c r="AP627">
        <v>4.4364633124076E-2</v>
      </c>
      <c r="AQ627">
        <f>(Table2[[#This Row],[Sharpe Ratio]]-AVERAGE(Table2[Sharpe Ratio]))/_xlfn.STDEV.P(Table2[Sharpe Ratio])</f>
        <v>-0.18378626222866112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666</v>
      </c>
      <c r="AT627">
        <f>_xlfn.RANK.AVG(Table2[[#This Row],[6M Return vs Nifty Z-Score]],Table2[6M Return vs Nifty Z-Score])</f>
        <v>643</v>
      </c>
      <c r="AU627">
        <f>_xlfn.RANK.AVG(Table2[[#This Row],[Sharpe Ratio Z-Score]],Table2[Sharpe Ratio Z-Score])</f>
        <v>400</v>
      </c>
      <c r="AV627">
        <f>(Table2[[#This Row],[Rank 1Y]]+Table2[[#This Row],[Rank 6M]]+Table2[[#This Row],[Rank Sharpe]])/3</f>
        <v>569.66666666666663</v>
      </c>
    </row>
    <row r="628" spans="1:48" x14ac:dyDescent="0.3">
      <c r="A628" t="s">
        <v>510</v>
      </c>
      <c r="B628" t="s">
        <v>511</v>
      </c>
      <c r="C628" t="s">
        <v>3149</v>
      </c>
      <c r="D628" t="s">
        <v>72</v>
      </c>
      <c r="E628">
        <v>41736.658138065002</v>
      </c>
      <c r="F628">
        <v>2222.5500000000002</v>
      </c>
      <c r="G628">
        <v>-3.1533212534095898</v>
      </c>
      <c r="H628">
        <f>(Table2[[#This Row],[1Y Return vs Nifty]]-AVERAGE(Table2[1Y Return vs Nifty]))/_xlfn.STDEV.P(Table2[1Y Return vs Nifty])</f>
        <v>-0.40454844327887746</v>
      </c>
      <c r="I628">
        <v>-3.02864365295286</v>
      </c>
      <c r="J628">
        <f>(Table2[[#This Row],[1M Return vs Nifty]]-AVERAGE(Table2[1M Return vs Nifty]))/_xlfn.STDEV.P(Table2[1M Return vs Nifty])</f>
        <v>-0.65156193765478898</v>
      </c>
      <c r="K628">
        <v>-18.659691222826901</v>
      </c>
      <c r="L628">
        <f>(Table2[[#This Row],[6M Return vs Nifty]]-AVERAGE(Table2[6M Return vs Nifty]))/_xlfn.STDEV.P(Table2[6M Return vs Nifty])</f>
        <v>-0.7978143742702658</v>
      </c>
      <c r="M628">
        <v>7.6038571493753597</v>
      </c>
      <c r="N628">
        <f>(Table2[[#This Row],[1W Return vs Nifty]]-AVERAGE(Table2[1W Return vs Nifty]))/_xlfn.STDEV.P(Table2[1W Return vs Nifty])</f>
        <v>0.72376706591999285</v>
      </c>
      <c r="O628">
        <v>2211.84</v>
      </c>
      <c r="P628">
        <v>2285.77523480016</v>
      </c>
      <c r="Q628">
        <v>2367.47880311275</v>
      </c>
      <c r="R628">
        <v>55.193187986732397</v>
      </c>
      <c r="S628" s="1">
        <f>(Table2[[#This Row],[Close Price]]-Table2[[#This Row],[20D EMA]])/Table2[[#This Row],[20D EMA]]</f>
        <v>4.8421223958333495E-3</v>
      </c>
      <c r="T628" s="1">
        <f>(Table2[[#This Row],[Close Price]]-Table2[[#This Row],[50D EMA]])/Table2[[#This Row],[50D EMA]]</f>
        <v>-2.766030265687406E-2</v>
      </c>
      <c r="U628" s="1">
        <f>(Table2[[#This Row],[Close Price]]-Table2[[#This Row],[200D EMA]])/Table2[[#This Row],[200D EMA]]</f>
        <v>-6.1216515612388223E-2</v>
      </c>
      <c r="V628">
        <v>1.98925523249412</v>
      </c>
      <c r="W628">
        <v>2180.15</v>
      </c>
      <c r="X628">
        <v>2238.4</v>
      </c>
      <c r="Y628">
        <v>2094.9499999999998</v>
      </c>
      <c r="Z628">
        <v>2238.4</v>
      </c>
      <c r="AA628">
        <v>1868.2</v>
      </c>
      <c r="AB628">
        <v>2367</v>
      </c>
      <c r="AC628" s="1">
        <f>(Table2[[#This Row],[Close Price]]/Table2[[#This Row],[Day Low]])-1</f>
        <v>1.944820310529094E-2</v>
      </c>
      <c r="AD628" s="1">
        <f>(Table2[[#This Row],[Day High]]/Table2[[#This Row],[Close Price]])-1</f>
        <v>7.1314481114035377E-3</v>
      </c>
      <c r="AE628" s="1">
        <f>(Table2[[#This Row],[Close Price]]/Table2[[#This Row],[Current Week Low]])-1</f>
        <v>6.09083749015491E-2</v>
      </c>
      <c r="AF628" s="1">
        <f>(Table2[[#This Row],[Current Week High]]/Table2[[#This Row],[Close Price]])-1</f>
        <v>7.1314481114035377E-3</v>
      </c>
      <c r="AG628" s="1">
        <f>(Table2[[#This Row],[Close Price]]/Table2[[#This Row],[Current Month Low]])-1</f>
        <v>0.18967455304571246</v>
      </c>
      <c r="AH628" s="1">
        <f>(Table2[[#This Row],[Current Month High]]/Table2[[#This Row],[Close Price]])-1</f>
        <v>6.4992913545252051E-2</v>
      </c>
      <c r="AI628">
        <v>27.961125733954201</v>
      </c>
      <c r="AJ628">
        <v>20.1378378378378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-0.04</v>
      </c>
      <c r="AM628" t="s">
        <v>3189</v>
      </c>
      <c r="AN628">
        <v>-2.21</v>
      </c>
      <c r="AO628" t="s">
        <v>3189</v>
      </c>
      <c r="AP628">
        <v>-3.9743841445613E-2</v>
      </c>
      <c r="AQ628">
        <f>(Table2[[#This Row],[Sharpe Ratio]]-AVERAGE(Table2[Sharpe Ratio]))/_xlfn.STDEV.P(Table2[Sharpe Ratio])</f>
        <v>-1.1594245517101689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449</v>
      </c>
      <c r="AT628">
        <f>_xlfn.RANK.AVG(Table2[[#This Row],[6M Return vs Nifty Z-Score]],Table2[6M Return vs Nifty Z-Score])</f>
        <v>613</v>
      </c>
      <c r="AU628">
        <f>_xlfn.RANK.AVG(Table2[[#This Row],[Sharpe Ratio Z-Score]],Table2[Sharpe Ratio Z-Score])</f>
        <v>650</v>
      </c>
      <c r="AV628">
        <f>(Table2[[#This Row],[Rank 1Y]]+Table2[[#This Row],[Rank 6M]]+Table2[[#This Row],[Rank Sharpe]])/3</f>
        <v>570.66666666666663</v>
      </c>
    </row>
    <row r="629" spans="1:48" x14ac:dyDescent="0.3">
      <c r="A629" t="s">
        <v>1166</v>
      </c>
      <c r="B629" t="s">
        <v>1167</v>
      </c>
      <c r="C629" t="s">
        <v>573</v>
      </c>
      <c r="D629" t="s">
        <v>573</v>
      </c>
      <c r="E629">
        <v>10566.031573328</v>
      </c>
      <c r="F629">
        <v>21.28</v>
      </c>
      <c r="G629">
        <v>-13.3755351651523</v>
      </c>
      <c r="H629">
        <f>(Table2[[#This Row],[1Y Return vs Nifty]]-AVERAGE(Table2[1Y Return vs Nifty]))/_xlfn.STDEV.P(Table2[1Y Return vs Nifty])</f>
        <v>-0.60247820783859818</v>
      </c>
      <c r="I629">
        <v>0.67426585238604597</v>
      </c>
      <c r="J629">
        <f>(Table2[[#This Row],[1M Return vs Nifty]]-AVERAGE(Table2[1M Return vs Nifty]))/_xlfn.STDEV.P(Table2[1M Return vs Nifty])</f>
        <v>-0.28679218397813522</v>
      </c>
      <c r="K629">
        <v>-25.754097792568999</v>
      </c>
      <c r="L629">
        <f>(Table2[[#This Row],[6M Return vs Nifty]]-AVERAGE(Table2[6M Return vs Nifty]))/_xlfn.STDEV.P(Table2[6M Return vs Nifty])</f>
        <v>-1.0296778549259724</v>
      </c>
      <c r="M629">
        <v>5.1800331734318998</v>
      </c>
      <c r="N629">
        <f>(Table2[[#This Row],[1W Return vs Nifty]]-AVERAGE(Table2[1W Return vs Nifty]))/_xlfn.STDEV.P(Table2[1W Return vs Nifty])</f>
        <v>0.25533613002646455</v>
      </c>
      <c r="O629">
        <v>21.38</v>
      </c>
      <c r="P629">
        <v>22.751158561675101</v>
      </c>
      <c r="Q629">
        <v>24.625438364021502</v>
      </c>
      <c r="R629">
        <v>53.883867376685899</v>
      </c>
      <c r="S629" s="1">
        <f>(Table2[[#This Row],[Close Price]]-Table2[[#This Row],[20D EMA]])/Table2[[#This Row],[20D EMA]]</f>
        <v>-4.6772684752103772E-3</v>
      </c>
      <c r="T629" s="1">
        <f>(Table2[[#This Row],[Close Price]]-Table2[[#This Row],[50D EMA]])/Table2[[#This Row],[50D EMA]]</f>
        <v>-6.4663017388191552E-2</v>
      </c>
      <c r="U629" s="1">
        <f>(Table2[[#This Row],[Close Price]]-Table2[[#This Row],[200D EMA]])/Table2[[#This Row],[200D EMA]]</f>
        <v>-0.13585294663867936</v>
      </c>
      <c r="V629">
        <v>0.47663136581476501</v>
      </c>
      <c r="W629">
        <v>21.09</v>
      </c>
      <c r="X629">
        <v>21.43</v>
      </c>
      <c r="Y629">
        <v>20.47</v>
      </c>
      <c r="Z629">
        <v>21.82</v>
      </c>
      <c r="AA629">
        <v>19.86</v>
      </c>
      <c r="AB629">
        <v>23.1</v>
      </c>
      <c r="AC629" s="1">
        <f>(Table2[[#This Row],[Close Price]]/Table2[[#This Row],[Day Low]])-1</f>
        <v>9.009009009009139E-3</v>
      </c>
      <c r="AD629" s="1">
        <f>(Table2[[#This Row],[Day High]]/Table2[[#This Row],[Close Price]])-1</f>
        <v>7.0488721804511378E-3</v>
      </c>
      <c r="AE629" s="1">
        <f>(Table2[[#This Row],[Close Price]]/Table2[[#This Row],[Current Week Low]])-1</f>
        <v>3.9570102589155054E-2</v>
      </c>
      <c r="AF629" s="1">
        <f>(Table2[[#This Row],[Current Week High]]/Table2[[#This Row],[Close Price]])-1</f>
        <v>2.5375939849624052E-2</v>
      </c>
      <c r="AG629" s="1">
        <f>(Table2[[#This Row],[Close Price]]/Table2[[#This Row],[Current Month Low]])-1</f>
        <v>7.1500503524672743E-2</v>
      </c>
      <c r="AH629" s="1">
        <f>(Table2[[#This Row],[Current Month High]]/Table2[[#This Row],[Close Price]])-1</f>
        <v>8.5526315789473673E-2</v>
      </c>
      <c r="AI629">
        <v>83.505639097744293</v>
      </c>
      <c r="AJ629">
        <v>9.1282051282051295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-0.14000000000000001</v>
      </c>
      <c r="AM629" t="s">
        <v>3189</v>
      </c>
      <c r="AN629">
        <v>-0.28000000000000003</v>
      </c>
      <c r="AO629" t="s">
        <v>3189</v>
      </c>
      <c r="AP629">
        <v>1.3526968826429999E-3</v>
      </c>
      <c r="AQ629">
        <f>(Table2[[#This Row],[Sharpe Ratio]]-AVERAGE(Table2[Sharpe Ratio]))/_xlfn.STDEV.P(Table2[Sharpe Ratio])</f>
        <v>-0.68271448695956571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527</v>
      </c>
      <c r="AT629">
        <f>_xlfn.RANK.AVG(Table2[[#This Row],[6M Return vs Nifty Z-Score]],Table2[6M Return vs Nifty Z-Score])</f>
        <v>677</v>
      </c>
      <c r="AU629">
        <f>_xlfn.RANK.AVG(Table2[[#This Row],[Sharpe Ratio Z-Score]],Table2[Sharpe Ratio Z-Score])</f>
        <v>514</v>
      </c>
      <c r="AV629">
        <f>(Table2[[#This Row],[Rank 1Y]]+Table2[[#This Row],[Rank 6M]]+Table2[[#This Row],[Rank Sharpe]])/3</f>
        <v>572.66666666666663</v>
      </c>
    </row>
    <row r="630" spans="1:48" x14ac:dyDescent="0.3">
      <c r="A630" t="s">
        <v>576</v>
      </c>
      <c r="B630" t="s">
        <v>577</v>
      </c>
      <c r="C630" t="s">
        <v>3149</v>
      </c>
      <c r="D630" t="s">
        <v>72</v>
      </c>
      <c r="E630">
        <v>34143.279910915</v>
      </c>
      <c r="F630">
        <v>1820.35</v>
      </c>
      <c r="G630">
        <v>-37.477696247509499</v>
      </c>
      <c r="H630">
        <f>(Table2[[#This Row],[1Y Return vs Nifty]]-AVERAGE(Table2[1Y Return vs Nifty]))/_xlfn.STDEV.P(Table2[1Y Return vs Nifty])</f>
        <v>-1.0691613656750139</v>
      </c>
      <c r="I630">
        <v>2.8928698155572801</v>
      </c>
      <c r="J630">
        <f>(Table2[[#This Row],[1M Return vs Nifty]]-AVERAGE(Table2[1M Return vs Nifty]))/_xlfn.STDEV.P(Table2[1M Return vs Nifty])</f>
        <v>-6.8239821306244813E-2</v>
      </c>
      <c r="K630">
        <v>-3.8126032897138402</v>
      </c>
      <c r="L630">
        <f>(Table2[[#This Row],[6M Return vs Nifty]]-AVERAGE(Table2[6M Return vs Nifty]))/_xlfn.STDEV.P(Table2[6M Return vs Nifty])</f>
        <v>-0.31257329710176629</v>
      </c>
      <c r="M630">
        <v>1.32899074769531</v>
      </c>
      <c r="N630">
        <f>(Table2[[#This Row],[1W Return vs Nifty]]-AVERAGE(Table2[1W Return vs Nifty]))/_xlfn.STDEV.P(Table2[1W Return vs Nifty])</f>
        <v>-0.48892064173489974</v>
      </c>
      <c r="O630">
        <v>1799.36</v>
      </c>
      <c r="P630">
        <v>1815.8538335563201</v>
      </c>
      <c r="Q630">
        <v>1883.2055450964699</v>
      </c>
      <c r="R630">
        <v>58.191557559373699</v>
      </c>
      <c r="S630" s="1">
        <f>(Table2[[#This Row],[Close Price]]-Table2[[#This Row],[20D EMA]])/Table2[[#This Row],[20D EMA]]</f>
        <v>1.1665258758669755E-2</v>
      </c>
      <c r="T630" s="1">
        <f>(Table2[[#This Row],[Close Price]]-Table2[[#This Row],[50D EMA]])/Table2[[#This Row],[50D EMA]]</f>
        <v>2.4760618727082077E-3</v>
      </c>
      <c r="U630" s="1">
        <f>(Table2[[#This Row],[Close Price]]-Table2[[#This Row],[200D EMA]])/Table2[[#This Row],[200D EMA]]</f>
        <v>-3.337689040908709E-2</v>
      </c>
      <c r="V630">
        <v>0.88681802933845799</v>
      </c>
      <c r="W630">
        <v>1812.3</v>
      </c>
      <c r="X630">
        <v>1836.45</v>
      </c>
      <c r="Y630">
        <v>1802.3</v>
      </c>
      <c r="Z630">
        <v>1865</v>
      </c>
      <c r="AA630">
        <v>1676.55</v>
      </c>
      <c r="AB630">
        <v>1865</v>
      </c>
      <c r="AC630" s="1">
        <f>(Table2[[#This Row],[Close Price]]/Table2[[#This Row],[Day Low]])-1</f>
        <v>4.441869447663116E-3</v>
      </c>
      <c r="AD630" s="1">
        <f>(Table2[[#This Row],[Day High]]/Table2[[#This Row],[Close Price]])-1</f>
        <v>8.8444529898097368E-3</v>
      </c>
      <c r="AE630" s="1">
        <f>(Table2[[#This Row],[Close Price]]/Table2[[#This Row],[Current Week Low]])-1</f>
        <v>1.0014980857792732E-2</v>
      </c>
      <c r="AF630" s="1">
        <f>(Table2[[#This Row],[Current Week High]]/Table2[[#This Row],[Close Price]])-1</f>
        <v>2.4528250061801371E-2</v>
      </c>
      <c r="AG630" s="1">
        <f>(Table2[[#This Row],[Close Price]]/Table2[[#This Row],[Current Month Low]])-1</f>
        <v>8.5771375741850786E-2</v>
      </c>
      <c r="AH630" s="1">
        <f>(Table2[[#This Row],[Current Month High]]/Table2[[#This Row],[Close Price]])-1</f>
        <v>2.4528250061801371E-2</v>
      </c>
      <c r="AI630">
        <v>33.529266349877702</v>
      </c>
      <c r="AJ630">
        <v>10.230713334140701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0.02</v>
      </c>
      <c r="AM630" t="s">
        <v>3188</v>
      </c>
      <c r="AN630">
        <v>3.7</v>
      </c>
      <c r="AO630" t="s">
        <v>3188</v>
      </c>
      <c r="AP630">
        <v>-3.3706053023362999E-2</v>
      </c>
      <c r="AQ630">
        <f>(Table2[[#This Row],[Sharpe Ratio]]-AVERAGE(Table2[Sharpe Ratio]))/_xlfn.STDEV.P(Table2[Sharpe Ratio])</f>
        <v>-1.0893876428413196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675</v>
      </c>
      <c r="AT630">
        <f>_xlfn.RANK.AVG(Table2[[#This Row],[6M Return vs Nifty Z-Score]],Table2[6M Return vs Nifty Z-Score])</f>
        <v>409</v>
      </c>
      <c r="AU630">
        <f>_xlfn.RANK.AVG(Table2[[#This Row],[Sharpe Ratio Z-Score]],Table2[Sharpe Ratio Z-Score])</f>
        <v>636</v>
      </c>
      <c r="AV630">
        <f>(Table2[[#This Row],[Rank 1Y]]+Table2[[#This Row],[Rank 6M]]+Table2[[#This Row],[Rank Sharpe]])/3</f>
        <v>573.33333333333337</v>
      </c>
    </row>
    <row r="631" spans="1:48" x14ac:dyDescent="0.3">
      <c r="A631" t="s">
        <v>445</v>
      </c>
      <c r="B631" t="s">
        <v>446</v>
      </c>
      <c r="C631" t="s">
        <v>3153</v>
      </c>
      <c r="D631" t="s">
        <v>447</v>
      </c>
      <c r="E631">
        <v>50470.897316579998</v>
      </c>
      <c r="F631">
        <v>828.35</v>
      </c>
      <c r="G631">
        <v>-13.1693319496345</v>
      </c>
      <c r="H631">
        <f>(Table2[[#This Row],[1Y Return vs Nifty]]-AVERAGE(Table2[1Y Return vs Nifty]))/_xlfn.STDEV.P(Table2[1Y Return vs Nifty])</f>
        <v>-0.59848555475470888</v>
      </c>
      <c r="I631">
        <v>6.0971262365200802</v>
      </c>
      <c r="J631">
        <f>(Table2[[#This Row],[1M Return vs Nifty]]-AVERAGE(Table2[1M Return vs Nifty]))/_xlfn.STDEV.P(Table2[1M Return vs Nifty])</f>
        <v>0.24740813706438833</v>
      </c>
      <c r="K631">
        <v>-30.58180970886</v>
      </c>
      <c r="L631">
        <f>(Table2[[#This Row],[6M Return vs Nifty]]-AVERAGE(Table2[6M Return vs Nifty]))/_xlfn.STDEV.P(Table2[6M Return vs Nifty])</f>
        <v>-1.1874599156959904</v>
      </c>
      <c r="M631">
        <v>5.8239435643577204</v>
      </c>
      <c r="N631">
        <f>(Table2[[#This Row],[1W Return vs Nifty]]-AVERAGE(Table2[1W Return vs Nifty]))/_xlfn.STDEV.P(Table2[1W Return vs Nifty])</f>
        <v>0.37977897325543414</v>
      </c>
      <c r="O631">
        <v>815.33</v>
      </c>
      <c r="P631">
        <v>851.71400409277203</v>
      </c>
      <c r="Q631">
        <v>907.13258998406798</v>
      </c>
      <c r="R631">
        <v>62.435158436711802</v>
      </c>
      <c r="S631" s="1">
        <f>(Table2[[#This Row],[Close Price]]-Table2[[#This Row],[20D EMA]])/Table2[[#This Row],[20D EMA]]</f>
        <v>1.5968994149608111E-2</v>
      </c>
      <c r="T631" s="1">
        <f>(Table2[[#This Row],[Close Price]]-Table2[[#This Row],[50D EMA]])/Table2[[#This Row],[50D EMA]]</f>
        <v>-2.743174819305555E-2</v>
      </c>
      <c r="U631" s="1">
        <f>(Table2[[#This Row],[Close Price]]-Table2[[#This Row],[200D EMA]])/Table2[[#This Row],[200D EMA]]</f>
        <v>-8.6847932544735953E-2</v>
      </c>
      <c r="V631">
        <v>0.76324195254498794</v>
      </c>
      <c r="W631">
        <v>821.2</v>
      </c>
      <c r="X631">
        <v>830.95</v>
      </c>
      <c r="Y631">
        <v>795.35</v>
      </c>
      <c r="Z631">
        <v>830.95</v>
      </c>
      <c r="AA631">
        <v>757.25</v>
      </c>
      <c r="AB631">
        <v>868</v>
      </c>
      <c r="AC631" s="1">
        <f>(Table2[[#This Row],[Close Price]]/Table2[[#This Row],[Day Low]])-1</f>
        <v>8.7067705796395334E-3</v>
      </c>
      <c r="AD631" s="1">
        <f>(Table2[[#This Row],[Day High]]/Table2[[#This Row],[Close Price]])-1</f>
        <v>3.1387698436651235E-3</v>
      </c>
      <c r="AE631" s="1">
        <f>(Table2[[#This Row],[Close Price]]/Table2[[#This Row],[Current Week Low]])-1</f>
        <v>4.1491167410574015E-2</v>
      </c>
      <c r="AF631" s="1">
        <f>(Table2[[#This Row],[Current Week High]]/Table2[[#This Row],[Close Price]])-1</f>
        <v>3.1387698436651235E-3</v>
      </c>
      <c r="AG631" s="1">
        <f>(Table2[[#This Row],[Close Price]]/Table2[[#This Row],[Current Month Low]])-1</f>
        <v>9.3892373720700029E-2</v>
      </c>
      <c r="AH631" s="1">
        <f>(Table2[[#This Row],[Current Month High]]/Table2[[#This Row],[Close Price]])-1</f>
        <v>4.7866240115892911E-2</v>
      </c>
      <c r="AI631">
        <v>42.4518621355707</v>
      </c>
      <c r="AJ631">
        <v>9.3892373720699993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-7.0000000000000007E-2</v>
      </c>
      <c r="AM631" t="s">
        <v>3189</v>
      </c>
      <c r="AN631">
        <v>-0.19</v>
      </c>
      <c r="AO631" t="s">
        <v>3189</v>
      </c>
      <c r="AP631">
        <v>9.9824126529220007E-3</v>
      </c>
      <c r="AQ631">
        <f>(Table2[[#This Row],[Sharpe Ratio]]-AVERAGE(Table2[Sharpe Ratio]))/_xlfn.STDEV.P(Table2[Sharpe Ratio])</f>
        <v>-0.58261183766171709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521</v>
      </c>
      <c r="AT631">
        <f>_xlfn.RANK.AVG(Table2[[#This Row],[6M Return vs Nifty Z-Score]],Table2[6M Return vs Nifty Z-Score])</f>
        <v>705</v>
      </c>
      <c r="AU631">
        <f>_xlfn.RANK.AVG(Table2[[#This Row],[Sharpe Ratio Z-Score]],Table2[Sharpe Ratio Z-Score])</f>
        <v>495</v>
      </c>
      <c r="AV631">
        <f>(Table2[[#This Row],[Rank 1Y]]+Table2[[#This Row],[Rank 6M]]+Table2[[#This Row],[Rank Sharpe]])/3</f>
        <v>573.66666666666663</v>
      </c>
    </row>
    <row r="632" spans="1:48" x14ac:dyDescent="0.3">
      <c r="A632" t="s">
        <v>1986</v>
      </c>
      <c r="B632" t="s">
        <v>1987</v>
      </c>
      <c r="C632" t="s">
        <v>3158</v>
      </c>
      <c r="D632" t="s">
        <v>447</v>
      </c>
      <c r="E632">
        <v>3531.0169062</v>
      </c>
      <c r="F632">
        <v>22.9</v>
      </c>
      <c r="G632">
        <v>-37.9364977319972</v>
      </c>
      <c r="H632">
        <f>(Table2[[#This Row],[1Y Return vs Nifty]]-AVERAGE(Table2[1Y Return vs Nifty]))/_xlfn.STDEV.P(Table2[1Y Return vs Nifty])</f>
        <v>-1.0780450058128885</v>
      </c>
      <c r="I632">
        <v>5.1093203021798503</v>
      </c>
      <c r="J632">
        <f>(Table2[[#This Row],[1M Return vs Nifty]]-AVERAGE(Table2[1M Return vs Nifty]))/_xlfn.STDEV.P(Table2[1M Return vs Nifty])</f>
        <v>0.15010040463665666</v>
      </c>
      <c r="K632">
        <v>-10.4819838789457</v>
      </c>
      <c r="L632">
        <f>(Table2[[#This Row],[6M Return vs Nifty]]-AVERAGE(Table2[6M Return vs Nifty]))/_xlfn.STDEV.P(Table2[6M Return vs Nifty])</f>
        <v>-0.53054583392144872</v>
      </c>
      <c r="M632">
        <v>2.05875585358599</v>
      </c>
      <c r="N632">
        <f>(Table2[[#This Row],[1W Return vs Nifty]]-AVERAGE(Table2[1W Return vs Nifty]))/_xlfn.STDEV.P(Table2[1W Return vs Nifty])</f>
        <v>-0.34788542014800627</v>
      </c>
      <c r="O632">
        <v>22.82</v>
      </c>
      <c r="P632">
        <v>22.858016230584099</v>
      </c>
      <c r="Q632">
        <v>23.562269948360498</v>
      </c>
      <c r="R632">
        <v>52.159396898553197</v>
      </c>
      <c r="S632" s="1">
        <f>(Table2[[#This Row],[Close Price]]-Table2[[#This Row],[20D EMA]])/Table2[[#This Row],[20D EMA]]</f>
        <v>3.5056967572304246E-3</v>
      </c>
      <c r="T632" s="1">
        <f>(Table2[[#This Row],[Close Price]]-Table2[[#This Row],[50D EMA]])/Table2[[#This Row],[50D EMA]]</f>
        <v>1.8367197307229822E-3</v>
      </c>
      <c r="U632" s="1">
        <f>(Table2[[#This Row],[Close Price]]-Table2[[#This Row],[200D EMA]])/Table2[[#This Row],[200D EMA]]</f>
        <v>-2.8107221834396373E-2</v>
      </c>
      <c r="V632">
        <v>0.27453140952987698</v>
      </c>
      <c r="W632">
        <v>22.6</v>
      </c>
      <c r="X632">
        <v>23.1</v>
      </c>
      <c r="Y632">
        <v>22.6</v>
      </c>
      <c r="Z632">
        <v>24.5</v>
      </c>
      <c r="AA632">
        <v>21.65</v>
      </c>
      <c r="AB632">
        <v>25.15</v>
      </c>
      <c r="AC632" s="1">
        <f>(Table2[[#This Row],[Close Price]]/Table2[[#This Row],[Day Low]])-1</f>
        <v>1.327433628318575E-2</v>
      </c>
      <c r="AD632" s="1">
        <f>(Table2[[#This Row],[Day High]]/Table2[[#This Row],[Close Price]])-1</f>
        <v>8.733624454148492E-3</v>
      </c>
      <c r="AE632" s="1">
        <f>(Table2[[#This Row],[Close Price]]/Table2[[#This Row],[Current Week Low]])-1</f>
        <v>1.327433628318575E-2</v>
      </c>
      <c r="AF632" s="1">
        <f>(Table2[[#This Row],[Current Week High]]/Table2[[#This Row],[Close Price]])-1</f>
        <v>6.9868995633187936E-2</v>
      </c>
      <c r="AG632" s="1">
        <f>(Table2[[#This Row],[Close Price]]/Table2[[#This Row],[Current Month Low]])-1</f>
        <v>5.773672055427248E-2</v>
      </c>
      <c r="AH632" s="1">
        <f>(Table2[[#This Row],[Current Month High]]/Table2[[#This Row],[Close Price]])-1</f>
        <v>9.8253275109170257E-2</v>
      </c>
      <c r="AI632">
        <v>97.161572052401695</v>
      </c>
      <c r="AJ632">
        <v>37.125748502994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-0.13</v>
      </c>
      <c r="AM632" t="s">
        <v>3189</v>
      </c>
      <c r="AN632">
        <v>0.75</v>
      </c>
      <c r="AO632" t="s">
        <v>3188</v>
      </c>
      <c r="AQ632">
        <f>(Table2[[#This Row],[Sharpe Ratio]]-AVERAGE(Table2[Sharpe Ratio]))/_xlfn.STDEV.P(Table2[Sharpe Ratio])</f>
        <v>-0.698405448893197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678</v>
      </c>
      <c r="AT632">
        <f>_xlfn.RANK.AVG(Table2[[#This Row],[6M Return vs Nifty Z-Score]],Table2[6M Return vs Nifty Z-Score])</f>
        <v>505</v>
      </c>
      <c r="AU632">
        <f>_xlfn.RANK.AVG(Table2[[#This Row],[Sharpe Ratio Z-Score]],Table2[Sharpe Ratio Z-Score])</f>
        <v>538</v>
      </c>
      <c r="AV632">
        <f>(Table2[[#This Row],[Rank 1Y]]+Table2[[#This Row],[Rank 6M]]+Table2[[#This Row],[Rank Sharpe]])/3</f>
        <v>573.66666666666663</v>
      </c>
    </row>
    <row r="633" spans="1:48" x14ac:dyDescent="0.3">
      <c r="A633" t="s">
        <v>866</v>
      </c>
      <c r="B633" t="s">
        <v>867</v>
      </c>
      <c r="C633" t="s">
        <v>3151</v>
      </c>
      <c r="D633" t="s">
        <v>43</v>
      </c>
      <c r="E633">
        <v>17453.230961509998</v>
      </c>
      <c r="F633">
        <v>790.15</v>
      </c>
      <c r="G633">
        <v>-26.382391505588199</v>
      </c>
      <c r="H633">
        <f>(Table2[[#This Row],[1Y Return vs Nifty]]-AVERAGE(Table2[1Y Return vs Nifty]))/_xlfn.STDEV.P(Table2[1Y Return vs Nifty])</f>
        <v>-0.85432619647902486</v>
      </c>
      <c r="I633">
        <v>-4.4516074317620502</v>
      </c>
      <c r="J633">
        <f>(Table2[[#This Row],[1M Return vs Nifty]]-AVERAGE(Table2[1M Return vs Nifty]))/_xlfn.STDEV.P(Table2[1M Return vs Nifty])</f>
        <v>-0.7917366155232729</v>
      </c>
      <c r="K633">
        <v>-14.713272318137699</v>
      </c>
      <c r="L633">
        <f>(Table2[[#This Row],[6M Return vs Nifty]]-AVERAGE(Table2[6M Return vs Nifty]))/_xlfn.STDEV.P(Table2[6M Return vs Nifty])</f>
        <v>-0.66883523917680243</v>
      </c>
      <c r="M633">
        <v>0.28390928572254998</v>
      </c>
      <c r="N633">
        <f>(Table2[[#This Row],[1W Return vs Nifty]]-AVERAGE(Table2[1W Return vs Nifty]))/_xlfn.STDEV.P(Table2[1W Return vs Nifty])</f>
        <v>-0.69089425540307992</v>
      </c>
      <c r="O633">
        <v>797.86</v>
      </c>
      <c r="P633">
        <v>837.28906610789204</v>
      </c>
      <c r="Q633">
        <v>855.55737058212901</v>
      </c>
      <c r="R633">
        <v>51.972857534084703</v>
      </c>
      <c r="S633" s="1">
        <f>(Table2[[#This Row],[Close Price]]-Table2[[#This Row],[20D EMA]])/Table2[[#This Row],[20D EMA]]</f>
        <v>-9.6633494598050238E-3</v>
      </c>
      <c r="T633" s="1">
        <f>(Table2[[#This Row],[Close Price]]-Table2[[#This Row],[50D EMA]])/Table2[[#This Row],[50D EMA]]</f>
        <v>-5.629963177115916E-2</v>
      </c>
      <c r="U633" s="1">
        <f>(Table2[[#This Row],[Close Price]]-Table2[[#This Row],[200D EMA]])/Table2[[#This Row],[200D EMA]]</f>
        <v>-7.6450011222070666E-2</v>
      </c>
      <c r="V633">
        <v>1.93932457840247</v>
      </c>
      <c r="W633">
        <v>763.05</v>
      </c>
      <c r="X633">
        <v>797</v>
      </c>
      <c r="Y633">
        <v>734.5</v>
      </c>
      <c r="Z633">
        <v>797</v>
      </c>
      <c r="AA633">
        <v>733.2</v>
      </c>
      <c r="AB633">
        <v>870.15</v>
      </c>
      <c r="AC633" s="1">
        <f>(Table2[[#This Row],[Close Price]]/Table2[[#This Row],[Day Low]])-1</f>
        <v>3.5515365965533174E-2</v>
      </c>
      <c r="AD633" s="1">
        <f>(Table2[[#This Row],[Day High]]/Table2[[#This Row],[Close Price]])-1</f>
        <v>8.6692400177181828E-3</v>
      </c>
      <c r="AE633" s="1">
        <f>(Table2[[#This Row],[Close Price]]/Table2[[#This Row],[Current Week Low]])-1</f>
        <v>7.5765827093260629E-2</v>
      </c>
      <c r="AF633" s="1">
        <f>(Table2[[#This Row],[Current Week High]]/Table2[[#This Row],[Close Price]])-1</f>
        <v>8.6692400177181828E-3</v>
      </c>
      <c r="AG633" s="1">
        <f>(Table2[[#This Row],[Close Price]]/Table2[[#This Row],[Current Month Low]])-1</f>
        <v>7.7673213311511002E-2</v>
      </c>
      <c r="AH633" s="1">
        <f>(Table2[[#This Row],[Current Month High]]/Table2[[#This Row],[Close Price]])-1</f>
        <v>0.10124659874707342</v>
      </c>
      <c r="AI633">
        <v>29.7222046446877</v>
      </c>
      <c r="AJ633">
        <v>11.100956130483601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-0.03</v>
      </c>
      <c r="AM633" t="s">
        <v>3189</v>
      </c>
      <c r="AN633">
        <v>-7.12</v>
      </c>
      <c r="AO633" t="s">
        <v>3189</v>
      </c>
      <c r="AQ633">
        <f>(Table2[[#This Row],[Sharpe Ratio]]-AVERAGE(Table2[Sharpe Ratio]))/_xlfn.STDEV.P(Table2[Sharpe Ratio])</f>
        <v>-0.698405448893197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620</v>
      </c>
      <c r="AT633">
        <f>_xlfn.RANK.AVG(Table2[[#This Row],[6M Return vs Nifty Z-Score]],Table2[6M Return vs Nifty Z-Score])</f>
        <v>566</v>
      </c>
      <c r="AU633">
        <f>_xlfn.RANK.AVG(Table2[[#This Row],[Sharpe Ratio Z-Score]],Table2[Sharpe Ratio Z-Score])</f>
        <v>538</v>
      </c>
      <c r="AV633">
        <f>(Table2[[#This Row],[Rank 1Y]]+Table2[[#This Row],[Rank 6M]]+Table2[[#This Row],[Rank Sharpe]])/3</f>
        <v>574.66666666666663</v>
      </c>
    </row>
    <row r="634" spans="1:48" x14ac:dyDescent="0.3">
      <c r="A634" t="s">
        <v>1480</v>
      </c>
      <c r="B634" t="s">
        <v>1481</v>
      </c>
      <c r="C634" t="s">
        <v>3146</v>
      </c>
      <c r="D634" t="s">
        <v>51</v>
      </c>
      <c r="E634">
        <v>7024.9188154359999</v>
      </c>
      <c r="F634">
        <v>216.47</v>
      </c>
      <c r="G634">
        <v>-46.441630746757298</v>
      </c>
      <c r="H634">
        <f>(Table2[[#This Row],[1Y Return vs Nifty]]-AVERAGE(Table2[1Y Return vs Nifty]))/_xlfn.STDEV.P(Table2[1Y Return vs Nifty])</f>
        <v>-1.242727430745002</v>
      </c>
      <c r="I634">
        <v>-1.3949288294700899</v>
      </c>
      <c r="J634">
        <f>(Table2[[#This Row],[1M Return vs Nifty]]-AVERAGE(Table2[1M Return vs Nifty]))/_xlfn.STDEV.P(Table2[1M Return vs Nifty])</f>
        <v>-0.49062639416378867</v>
      </c>
      <c r="K634">
        <v>-4.1979856260722102</v>
      </c>
      <c r="L634">
        <f>(Table2[[#This Row],[6M Return vs Nifty]]-AVERAGE(Table2[6M Return vs Nifty]))/_xlfn.STDEV.P(Table2[6M Return vs Nifty])</f>
        <v>-0.3251685845317801</v>
      </c>
      <c r="M634">
        <v>5.11562120548935</v>
      </c>
      <c r="N634">
        <f>(Table2[[#This Row],[1W Return vs Nifty]]-AVERAGE(Table2[1W Return vs Nifty]))/_xlfn.STDEV.P(Table2[1W Return vs Nifty])</f>
        <v>0.24288780097058577</v>
      </c>
      <c r="O634">
        <v>206.2</v>
      </c>
      <c r="P634">
        <v>210.32924569277401</v>
      </c>
      <c r="Q634">
        <v>237.75657024870699</v>
      </c>
      <c r="R634">
        <v>64.083167602977795</v>
      </c>
      <c r="S634" s="1">
        <f>(Table2[[#This Row],[Close Price]]-Table2[[#This Row],[20D EMA]])/Table2[[#This Row],[20D EMA]]</f>
        <v>4.980601357904952E-2</v>
      </c>
      <c r="T634" s="1">
        <f>(Table2[[#This Row],[Close Price]]-Table2[[#This Row],[50D EMA]])/Table2[[#This Row],[50D EMA]]</f>
        <v>2.9195912755735992E-2</v>
      </c>
      <c r="U634" s="1">
        <f>(Table2[[#This Row],[Close Price]]-Table2[[#This Row],[200D EMA]])/Table2[[#This Row],[200D EMA]]</f>
        <v>-8.9530944303410936E-2</v>
      </c>
      <c r="V634">
        <v>1.62680608811324</v>
      </c>
      <c r="W634">
        <v>203.64</v>
      </c>
      <c r="X634">
        <v>220</v>
      </c>
      <c r="Y634">
        <v>200.55</v>
      </c>
      <c r="Z634">
        <v>220</v>
      </c>
      <c r="AA634">
        <v>189.75</v>
      </c>
      <c r="AB634">
        <v>220</v>
      </c>
      <c r="AC634" s="1">
        <f>(Table2[[#This Row],[Close Price]]/Table2[[#This Row],[Day Low]])-1</f>
        <v>6.3003339226085364E-2</v>
      </c>
      <c r="AD634" s="1">
        <f>(Table2[[#This Row],[Day High]]/Table2[[#This Row],[Close Price]])-1</f>
        <v>1.630710953018899E-2</v>
      </c>
      <c r="AE634" s="1">
        <f>(Table2[[#This Row],[Close Price]]/Table2[[#This Row],[Current Week Low]])-1</f>
        <v>7.9381700324108628E-2</v>
      </c>
      <c r="AF634" s="1">
        <f>(Table2[[#This Row],[Current Week High]]/Table2[[#This Row],[Close Price]])-1</f>
        <v>1.630710953018899E-2</v>
      </c>
      <c r="AG634" s="1">
        <f>(Table2[[#This Row],[Close Price]]/Table2[[#This Row],[Current Month Low]])-1</f>
        <v>0.14081686429512508</v>
      </c>
      <c r="AH634" s="1">
        <f>(Table2[[#This Row],[Current Month High]]/Table2[[#This Row],[Close Price]])-1</f>
        <v>1.630710953018899E-2</v>
      </c>
      <c r="AI634">
        <v>118.413636993578</v>
      </c>
      <c r="AJ634">
        <v>14.0816864295125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-0.02</v>
      </c>
      <c r="AM634" t="s">
        <v>3189</v>
      </c>
      <c r="AN634">
        <v>4.66</v>
      </c>
      <c r="AO634" t="s">
        <v>3188</v>
      </c>
      <c r="AP634">
        <v>-1.4856204043544E-2</v>
      </c>
      <c r="AQ634">
        <f>(Table2[[#This Row],[Sharpe Ratio]]-AVERAGE(Table2[Sharpe Ratio]))/_xlfn.STDEV.P(Table2[Sharpe Ratio])</f>
        <v>-0.87073388042624211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706</v>
      </c>
      <c r="AT634">
        <f>_xlfn.RANK.AVG(Table2[[#This Row],[6M Return vs Nifty Z-Score]],Table2[6M Return vs Nifty Z-Score])</f>
        <v>420</v>
      </c>
      <c r="AU634">
        <f>_xlfn.RANK.AVG(Table2[[#This Row],[Sharpe Ratio Z-Score]],Table2[Sharpe Ratio Z-Score])</f>
        <v>598</v>
      </c>
      <c r="AV634">
        <f>(Table2[[#This Row],[Rank 1Y]]+Table2[[#This Row],[Rank 6M]]+Table2[[#This Row],[Rank Sharpe]])/3</f>
        <v>574.66666666666663</v>
      </c>
    </row>
    <row r="635" spans="1:48" x14ac:dyDescent="0.3">
      <c r="A635" t="s">
        <v>277</v>
      </c>
      <c r="B635" t="s">
        <v>278</v>
      </c>
      <c r="C635" t="s">
        <v>3144</v>
      </c>
      <c r="D635" t="s">
        <v>279</v>
      </c>
      <c r="E635">
        <v>94854.450414569903</v>
      </c>
      <c r="F635">
        <v>958.65</v>
      </c>
      <c r="G635">
        <v>-18.019197487569901</v>
      </c>
      <c r="H635">
        <f>(Table2[[#This Row],[1Y Return vs Nifty]]-AVERAGE(Table2[1Y Return vs Nifty]))/_xlfn.STDEV.P(Table2[1Y Return vs Nifty])</f>
        <v>-0.69239209519279743</v>
      </c>
      <c r="I635">
        <v>-2.5335861964249999</v>
      </c>
      <c r="J635">
        <f>(Table2[[#This Row],[1M Return vs Nifty]]-AVERAGE(Table2[1M Return vs Nifty]))/_xlfn.STDEV.P(Table2[1M Return vs Nifty])</f>
        <v>-0.60279434389828679</v>
      </c>
      <c r="K635">
        <v>-17.348679863337001</v>
      </c>
      <c r="L635">
        <f>(Table2[[#This Row],[6M Return vs Nifty]]-AVERAGE(Table2[6M Return vs Nifty]))/_xlfn.STDEV.P(Table2[6M Return vs Nifty])</f>
        <v>-0.75496714610505655</v>
      </c>
      <c r="M635">
        <v>1.7759630465777401</v>
      </c>
      <c r="N635">
        <f>(Table2[[#This Row],[1W Return vs Nifty]]-AVERAGE(Table2[1W Return vs Nifty]))/_xlfn.STDEV.P(Table2[1W Return vs Nifty])</f>
        <v>-0.40253827471401071</v>
      </c>
      <c r="O635">
        <v>969.47</v>
      </c>
      <c r="P635">
        <v>1030.26376055167</v>
      </c>
      <c r="Q635">
        <v>1076.3821633581499</v>
      </c>
      <c r="R635">
        <v>50.4580546565589</v>
      </c>
      <c r="S635" s="1">
        <f>(Table2[[#This Row],[Close Price]]-Table2[[#This Row],[20D EMA]])/Table2[[#This Row],[20D EMA]]</f>
        <v>-1.116073731007669E-2</v>
      </c>
      <c r="T635" s="1">
        <f>(Table2[[#This Row],[Close Price]]-Table2[[#This Row],[50D EMA]])/Table2[[#This Row],[50D EMA]]</f>
        <v>-6.9510122838178201E-2</v>
      </c>
      <c r="U635" s="1">
        <f>(Table2[[#This Row],[Close Price]]-Table2[[#This Row],[200D EMA]])/Table2[[#This Row],[200D EMA]]</f>
        <v>-0.10937766098877312</v>
      </c>
      <c r="V635">
        <v>0.92301236241819495</v>
      </c>
      <c r="W635">
        <v>941.5</v>
      </c>
      <c r="X635">
        <v>964.4</v>
      </c>
      <c r="Y635">
        <v>938.3</v>
      </c>
      <c r="Z635">
        <v>972.7</v>
      </c>
      <c r="AA635">
        <v>900.5</v>
      </c>
      <c r="AB635">
        <v>1013.1</v>
      </c>
      <c r="AC635" s="1">
        <f>(Table2[[#This Row],[Close Price]]/Table2[[#This Row],[Day Low]])-1</f>
        <v>1.8215613382899676E-2</v>
      </c>
      <c r="AD635" s="1">
        <f>(Table2[[#This Row],[Day High]]/Table2[[#This Row],[Close Price]])-1</f>
        <v>5.9980180462109178E-3</v>
      </c>
      <c r="AE635" s="1">
        <f>(Table2[[#This Row],[Close Price]]/Table2[[#This Row],[Current Week Low]])-1</f>
        <v>2.1688159437280197E-2</v>
      </c>
      <c r="AF635" s="1">
        <f>(Table2[[#This Row],[Current Week High]]/Table2[[#This Row],[Close Price]])-1</f>
        <v>1.4656026704219505E-2</v>
      </c>
      <c r="AG635" s="1">
        <f>(Table2[[#This Row],[Close Price]]/Table2[[#This Row],[Current Month Low]])-1</f>
        <v>6.4575235980011136E-2</v>
      </c>
      <c r="AH635" s="1">
        <f>(Table2[[#This Row],[Current Month High]]/Table2[[#This Row],[Close Price]])-1</f>
        <v>5.679862306368344E-2</v>
      </c>
      <c r="AI635">
        <v>30.748489941391</v>
      </c>
      <c r="AJ635">
        <v>6.4575235980011101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-0.11</v>
      </c>
      <c r="AM635" t="s">
        <v>3189</v>
      </c>
      <c r="AN635">
        <v>-1.77</v>
      </c>
      <c r="AO635" t="s">
        <v>3189</v>
      </c>
      <c r="AP635">
        <v>-9.1446844610709992E-3</v>
      </c>
      <c r="AQ635">
        <f>(Table2[[#This Row],[Sharpe Ratio]]-AVERAGE(Table2[Sharpe Ratio]))/_xlfn.STDEV.P(Table2[Sharpe Ratio])</f>
        <v>-0.8044816124557056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555</v>
      </c>
      <c r="AT635">
        <f>_xlfn.RANK.AVG(Table2[[#This Row],[6M Return vs Nifty Z-Score]],Table2[6M Return vs Nifty Z-Score])</f>
        <v>596</v>
      </c>
      <c r="AU635">
        <f>_xlfn.RANK.AVG(Table2[[#This Row],[Sharpe Ratio Z-Score]],Table2[Sharpe Ratio Z-Score])</f>
        <v>583</v>
      </c>
      <c r="AV635">
        <f>(Table2[[#This Row],[Rank 1Y]]+Table2[[#This Row],[Rank 6M]]+Table2[[#This Row],[Rank Sharpe]])/3</f>
        <v>578</v>
      </c>
    </row>
    <row r="636" spans="1:48" x14ac:dyDescent="0.3">
      <c r="A636" t="s">
        <v>132</v>
      </c>
      <c r="B636" t="s">
        <v>133</v>
      </c>
      <c r="C636" t="s">
        <v>3148</v>
      </c>
      <c r="D636" t="s">
        <v>134</v>
      </c>
      <c r="E636">
        <v>209710.05976241999</v>
      </c>
      <c r="F636">
        <v>1087.2</v>
      </c>
      <c r="G636">
        <v>-15.8659793970621</v>
      </c>
      <c r="H636">
        <f>(Table2[[#This Row],[1Y Return vs Nifty]]-AVERAGE(Table2[1Y Return vs Nifty]))/_xlfn.STDEV.P(Table2[1Y Return vs Nifty])</f>
        <v>-0.65069995752285859</v>
      </c>
      <c r="I636">
        <v>-30.2209269457448</v>
      </c>
      <c r="J636">
        <f>(Table2[[#This Row],[1M Return vs Nifty]]-AVERAGE(Table2[1M Return vs Nifty]))/_xlfn.STDEV.P(Table2[1M Return vs Nifty])</f>
        <v>-3.3302454065098237</v>
      </c>
      <c r="K636">
        <v>-46.640574916796098</v>
      </c>
      <c r="L636">
        <f>(Table2[[#This Row],[6M Return vs Nifty]]-AVERAGE(Table2[6M Return vs Nifty]))/_xlfn.STDEV.P(Table2[6M Return vs Nifty])</f>
        <v>-1.712301727275473</v>
      </c>
      <c r="M636">
        <v>2.3637635716795198</v>
      </c>
      <c r="N636">
        <f>(Table2[[#This Row],[1W Return vs Nifty]]-AVERAGE(Table2[1W Return vs Nifty]))/_xlfn.STDEV.P(Table2[1W Return vs Nifty])</f>
        <v>-0.28893928698844457</v>
      </c>
      <c r="O636">
        <v>1331.95</v>
      </c>
      <c r="P636">
        <v>1553.8016595063</v>
      </c>
      <c r="Q636">
        <v>1675.20423371792</v>
      </c>
      <c r="R636">
        <v>55.258696021364699</v>
      </c>
      <c r="S636" s="1">
        <f>(Table2[[#This Row],[Close Price]]-Table2[[#This Row],[20D EMA]])/Table2[[#This Row],[20D EMA]]</f>
        <v>-0.18375314388678254</v>
      </c>
      <c r="T636" s="1">
        <f>(Table2[[#This Row],[Close Price]]-Table2[[#This Row],[50D EMA]])/Table2[[#This Row],[50D EMA]]</f>
        <v>-0.30029679570206952</v>
      </c>
      <c r="U636" s="1">
        <f>(Table2[[#This Row],[Close Price]]-Table2[[#This Row],[200D EMA]])/Table2[[#This Row],[200D EMA]]</f>
        <v>-0.35100450552999934</v>
      </c>
      <c r="V636">
        <v>4.0990983979400504</v>
      </c>
      <c r="W636">
        <v>1138.5</v>
      </c>
      <c r="X636">
        <v>1368</v>
      </c>
      <c r="Y636">
        <v>870.25</v>
      </c>
      <c r="Z636">
        <v>1368</v>
      </c>
      <c r="AA636">
        <v>870.25</v>
      </c>
      <c r="AB636">
        <v>1733.95</v>
      </c>
      <c r="AC636" s="1">
        <f>(Table2[[#This Row],[Close Price]]/Table2[[#This Row],[Day Low]])-1</f>
        <v>-4.5059288537549369E-2</v>
      </c>
      <c r="AD636" s="1">
        <f>(Table2[[#This Row],[Day High]]/Table2[[#This Row],[Close Price]])-1</f>
        <v>0.25827814569536423</v>
      </c>
      <c r="AE636" s="1">
        <f>(Table2[[#This Row],[Close Price]]/Table2[[#This Row],[Current Week Low]])-1</f>
        <v>0.24929617925883374</v>
      </c>
      <c r="AF636" s="1">
        <f>(Table2[[#This Row],[Current Week High]]/Table2[[#This Row],[Close Price]])-1</f>
        <v>0.25827814569536423</v>
      </c>
      <c r="AG636" s="1">
        <f>(Table2[[#This Row],[Close Price]]/Table2[[#This Row],[Current Month Low]])-1</f>
        <v>0.24929617925883374</v>
      </c>
      <c r="AH636" s="1">
        <f>(Table2[[#This Row],[Current Month High]]/Table2[[#This Row],[Close Price]])-1</f>
        <v>0.59487674760853571</v>
      </c>
      <c r="AI636">
        <v>99.972406181015401</v>
      </c>
      <c r="AJ636">
        <v>24.929617925883299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-0.19</v>
      </c>
      <c r="AM636" t="s">
        <v>3189</v>
      </c>
      <c r="AN636">
        <v>-14.99</v>
      </c>
      <c r="AO636" t="s">
        <v>3189</v>
      </c>
      <c r="AP636">
        <v>2.1372463729852999E-2</v>
      </c>
      <c r="AQ636">
        <f>(Table2[[#This Row],[Sharpe Ratio]]-AVERAGE(Table2[Sharpe Ratio]))/_xlfn.STDEV.P(Table2[Sharpe Ratio])</f>
        <v>-0.45048995569135125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546</v>
      </c>
      <c r="AT636">
        <f>_xlfn.RANK.AVG(Table2[[#This Row],[6M Return vs Nifty Z-Score]],Table2[6M Return vs Nifty Z-Score])</f>
        <v>733</v>
      </c>
      <c r="AU636">
        <f>_xlfn.RANK.AVG(Table2[[#This Row],[Sharpe Ratio Z-Score]],Table2[Sharpe Ratio Z-Score])</f>
        <v>456</v>
      </c>
      <c r="AV636">
        <f>(Table2[[#This Row],[Rank 1Y]]+Table2[[#This Row],[Rank 6M]]+Table2[[#This Row],[Rank Sharpe]])/3</f>
        <v>578.33333333333337</v>
      </c>
    </row>
    <row r="637" spans="1:48" x14ac:dyDescent="0.3">
      <c r="A637" t="s">
        <v>2418</v>
      </c>
      <c r="B637" t="s">
        <v>2419</v>
      </c>
      <c r="C637" t="s">
        <v>3149</v>
      </c>
      <c r="D637" t="s">
        <v>72</v>
      </c>
      <c r="E637">
        <v>2096.5738160000001</v>
      </c>
      <c r="F637">
        <v>81.16</v>
      </c>
      <c r="G637">
        <v>-49.655803447281201</v>
      </c>
      <c r="H637">
        <f>(Table2[[#This Row],[1Y Return vs Nifty]]-AVERAGE(Table2[1Y Return vs Nifty]))/_xlfn.STDEV.P(Table2[1Y Return vs Nifty])</f>
        <v>-1.3049625249586116</v>
      </c>
      <c r="I637">
        <v>9.5482819384714794</v>
      </c>
      <c r="J637">
        <f>(Table2[[#This Row],[1M Return vs Nifty]]-AVERAGE(Table2[1M Return vs Nifty]))/_xlfn.STDEV.P(Table2[1M Return vs Nifty])</f>
        <v>0.5873778861186183</v>
      </c>
      <c r="K637">
        <v>-17.547394226798801</v>
      </c>
      <c r="L637">
        <f>(Table2[[#This Row],[6M Return vs Nifty]]-AVERAGE(Table2[6M Return vs Nifty]))/_xlfn.STDEV.P(Table2[6M Return vs Nifty])</f>
        <v>-0.76146164335660216</v>
      </c>
      <c r="M637">
        <v>5.7224750935072102</v>
      </c>
      <c r="N637">
        <f>(Table2[[#This Row],[1W Return vs Nifty]]-AVERAGE(Table2[1W Return vs Nifty]))/_xlfn.STDEV.P(Table2[1W Return vs Nifty])</f>
        <v>0.36016906295009171</v>
      </c>
      <c r="O637">
        <v>81.48</v>
      </c>
      <c r="P637">
        <v>83.211209676162397</v>
      </c>
      <c r="Q637">
        <v>91.406608105382006</v>
      </c>
      <c r="R637">
        <v>49.961148423611299</v>
      </c>
      <c r="S637" s="1">
        <f>(Table2[[#This Row],[Close Price]]-Table2[[#This Row],[20D EMA]])/Table2[[#This Row],[20D EMA]]</f>
        <v>-3.9273441335297907E-3</v>
      </c>
      <c r="T637" s="1">
        <f>(Table2[[#This Row],[Close Price]]-Table2[[#This Row],[50D EMA]])/Table2[[#This Row],[50D EMA]]</f>
        <v>-2.4650641231454336E-2</v>
      </c>
      <c r="U637" s="1">
        <f>(Table2[[#This Row],[Close Price]]-Table2[[#This Row],[200D EMA]])/Table2[[#This Row],[200D EMA]]</f>
        <v>-0.11209920505494275</v>
      </c>
      <c r="V637">
        <v>1.1518106066023699</v>
      </c>
      <c r="W637">
        <v>80.38</v>
      </c>
      <c r="X637">
        <v>82.49</v>
      </c>
      <c r="Y637">
        <v>76.94</v>
      </c>
      <c r="Z637">
        <v>83.56</v>
      </c>
      <c r="AA637">
        <v>72.709999999999994</v>
      </c>
      <c r="AB637">
        <v>90.99</v>
      </c>
      <c r="AC637" s="1">
        <f>(Table2[[#This Row],[Close Price]]/Table2[[#This Row],[Day Low]])-1</f>
        <v>9.703906444389121E-3</v>
      </c>
      <c r="AD637" s="1">
        <f>(Table2[[#This Row],[Day High]]/Table2[[#This Row],[Close Price]])-1</f>
        <v>1.6387382947264717E-2</v>
      </c>
      <c r="AE637" s="1">
        <f>(Table2[[#This Row],[Close Price]]/Table2[[#This Row],[Current Week Low]])-1</f>
        <v>5.4847933454639897E-2</v>
      </c>
      <c r="AF637" s="1">
        <f>(Table2[[#This Row],[Current Week High]]/Table2[[#This Row],[Close Price]])-1</f>
        <v>2.9571217348447476E-2</v>
      </c>
      <c r="AG637" s="1">
        <f>(Table2[[#This Row],[Close Price]]/Table2[[#This Row],[Current Month Low]])-1</f>
        <v>0.11621510108650801</v>
      </c>
      <c r="AH637" s="1">
        <f>(Table2[[#This Row],[Current Month High]]/Table2[[#This Row],[Close Price]])-1</f>
        <v>0.12111877772301627</v>
      </c>
      <c r="AI637">
        <v>92.212912764908793</v>
      </c>
      <c r="AJ637">
        <v>11.621510108650799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-0.05</v>
      </c>
      <c r="AM637" t="s">
        <v>3189</v>
      </c>
      <c r="AN637">
        <v>-2.1</v>
      </c>
      <c r="AO637" t="s">
        <v>3189</v>
      </c>
      <c r="AP637">
        <v>3.6500438630087E-2</v>
      </c>
      <c r="AQ637">
        <f>(Table2[[#This Row],[Sharpe Ratio]]-AVERAGE(Table2[Sharpe Ratio]))/_xlfn.STDEV.P(Table2[Sharpe Ratio])</f>
        <v>-0.27500904689476624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716</v>
      </c>
      <c r="AT637">
        <f>_xlfn.RANK.AVG(Table2[[#This Row],[6M Return vs Nifty Z-Score]],Table2[6M Return vs Nifty Z-Score])</f>
        <v>600</v>
      </c>
      <c r="AU637">
        <f>_xlfn.RANK.AVG(Table2[[#This Row],[Sharpe Ratio Z-Score]],Table2[Sharpe Ratio Z-Score])</f>
        <v>420</v>
      </c>
      <c r="AV637">
        <f>(Table2[[#This Row],[Rank 1Y]]+Table2[[#This Row],[Rank 6M]]+Table2[[#This Row],[Rank Sharpe]])/3</f>
        <v>578.66666666666663</v>
      </c>
    </row>
    <row r="638" spans="1:48" x14ac:dyDescent="0.3">
      <c r="A638" t="s">
        <v>1330</v>
      </c>
      <c r="B638" t="s">
        <v>1331</v>
      </c>
      <c r="C638" t="s">
        <v>3151</v>
      </c>
      <c r="D638" t="s">
        <v>457</v>
      </c>
      <c r="E638">
        <v>8697.7452643199995</v>
      </c>
      <c r="F638">
        <v>284.8</v>
      </c>
      <c r="G638">
        <v>-18.963639648032601</v>
      </c>
      <c r="H638">
        <f>(Table2[[#This Row],[1Y Return vs Nifty]]-AVERAGE(Table2[1Y Return vs Nifty]))/_xlfn.STDEV.P(Table2[1Y Return vs Nifty])</f>
        <v>-0.71067905495265116</v>
      </c>
      <c r="I638">
        <v>2.9502791061177698</v>
      </c>
      <c r="J638">
        <f>(Table2[[#This Row],[1M Return vs Nifty]]-AVERAGE(Table2[1M Return vs Nifty]))/_xlfn.STDEV.P(Table2[1M Return vs Nifty])</f>
        <v>-6.2584491964194189E-2</v>
      </c>
      <c r="K638">
        <v>-10.098677963724899</v>
      </c>
      <c r="L638">
        <f>(Table2[[#This Row],[6M Return vs Nifty]]-AVERAGE(Table2[6M Return vs Nifty]))/_xlfn.STDEV.P(Table2[6M Return vs Nifty])</f>
        <v>-0.51801840928271015</v>
      </c>
      <c r="M638">
        <v>10.696564813712699</v>
      </c>
      <c r="N638">
        <f>(Table2[[#This Row],[1W Return vs Nifty]]-AVERAGE(Table2[1W Return vs Nifty]))/_xlfn.STDEV.P(Table2[1W Return vs Nifty])</f>
        <v>1.3214672124773441</v>
      </c>
      <c r="O638">
        <v>282.27999999999997</v>
      </c>
      <c r="P638">
        <v>292.40435245526999</v>
      </c>
      <c r="Q638">
        <v>290.46843561859799</v>
      </c>
      <c r="R638">
        <v>57.069852871798801</v>
      </c>
      <c r="S638" s="1">
        <f>(Table2[[#This Row],[Close Price]]-Table2[[#This Row],[20D EMA]])/Table2[[#This Row],[20D EMA]]</f>
        <v>8.9273062207738379E-3</v>
      </c>
      <c r="T638" s="1">
        <f>(Table2[[#This Row],[Close Price]]-Table2[[#This Row],[50D EMA]])/Table2[[#This Row],[50D EMA]]</f>
        <v>-2.6006290232746233E-2</v>
      </c>
      <c r="U638" s="1">
        <f>(Table2[[#This Row],[Close Price]]-Table2[[#This Row],[200D EMA]])/Table2[[#This Row],[200D EMA]]</f>
        <v>-1.9514807543636062E-2</v>
      </c>
      <c r="V638">
        <v>0.40732532874376798</v>
      </c>
      <c r="W638">
        <v>281.7</v>
      </c>
      <c r="X638">
        <v>288.35000000000002</v>
      </c>
      <c r="Y638">
        <v>263.75</v>
      </c>
      <c r="Z638">
        <v>288.35000000000002</v>
      </c>
      <c r="AA638">
        <v>255.25</v>
      </c>
      <c r="AB638">
        <v>323</v>
      </c>
      <c r="AC638" s="1">
        <f>(Table2[[#This Row],[Close Price]]/Table2[[#This Row],[Day Low]])-1</f>
        <v>1.1004614838480808E-2</v>
      </c>
      <c r="AD638" s="1">
        <f>(Table2[[#This Row],[Day High]]/Table2[[#This Row],[Close Price]])-1</f>
        <v>1.2464887640449396E-2</v>
      </c>
      <c r="AE638" s="1">
        <f>(Table2[[#This Row],[Close Price]]/Table2[[#This Row],[Current Week Low]])-1</f>
        <v>7.9810426540284363E-2</v>
      </c>
      <c r="AF638" s="1">
        <f>(Table2[[#This Row],[Current Week High]]/Table2[[#This Row],[Close Price]])-1</f>
        <v>1.2464887640449396E-2</v>
      </c>
      <c r="AG638" s="1">
        <f>(Table2[[#This Row],[Close Price]]/Table2[[#This Row],[Current Month Low]])-1</f>
        <v>0.11576885406464266</v>
      </c>
      <c r="AH638" s="1">
        <f>(Table2[[#This Row],[Current Month High]]/Table2[[#This Row],[Close Price]])-1</f>
        <v>0.13412921348314599</v>
      </c>
      <c r="AI638">
        <v>30.5828651685393</v>
      </c>
      <c r="AJ638">
        <v>33.708920187793403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0.05</v>
      </c>
      <c r="AM638" t="s">
        <v>3188</v>
      </c>
      <c r="AN638">
        <v>-7.35</v>
      </c>
      <c r="AO638" t="s">
        <v>3189</v>
      </c>
      <c r="AP638">
        <v>-5.7065474207704997E-2</v>
      </c>
      <c r="AQ638">
        <f>(Table2[[#This Row],[Sharpe Ratio]]-AVERAGE(Table2[Sharpe Ratio]))/_xlfn.STDEV.P(Table2[Sharpe Ratio])</f>
        <v>-1.3603513696734635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563</v>
      </c>
      <c r="AT638">
        <f>_xlfn.RANK.AVG(Table2[[#This Row],[6M Return vs Nifty Z-Score]],Table2[6M Return vs Nifty Z-Score])</f>
        <v>498</v>
      </c>
      <c r="AU638">
        <f>_xlfn.RANK.AVG(Table2[[#This Row],[Sharpe Ratio Z-Score]],Table2[Sharpe Ratio Z-Score])</f>
        <v>678</v>
      </c>
      <c r="AV638">
        <f>(Table2[[#This Row],[Rank 1Y]]+Table2[[#This Row],[Rank 6M]]+Table2[[#This Row],[Rank Sharpe]])/3</f>
        <v>579.66666666666663</v>
      </c>
    </row>
    <row r="639" spans="1:48" x14ac:dyDescent="0.3">
      <c r="A639" t="s">
        <v>104</v>
      </c>
      <c r="B639" t="s">
        <v>105</v>
      </c>
      <c r="C639" t="s">
        <v>3142</v>
      </c>
      <c r="D639" t="s">
        <v>37</v>
      </c>
      <c r="E639">
        <v>251921.89641379501</v>
      </c>
      <c r="F639">
        <v>1579.95</v>
      </c>
      <c r="G639">
        <v>-24.8200165682366</v>
      </c>
      <c r="H639">
        <f>(Table2[[#This Row],[1Y Return vs Nifty]]-AVERAGE(Table2[1Y Return vs Nifty]))/_xlfn.STDEV.P(Table2[1Y Return vs Nifty])</f>
        <v>-0.82407438349859286</v>
      </c>
      <c r="I639">
        <v>-7.5106461045434099</v>
      </c>
      <c r="J639">
        <f>(Table2[[#This Row],[1M Return vs Nifty]]-AVERAGE(Table2[1M Return vs Nifty]))/_xlfn.STDEV.P(Table2[1M Return vs Nifty])</f>
        <v>-1.0930793249653952</v>
      </c>
      <c r="K639">
        <v>-5.6422315157842302</v>
      </c>
      <c r="L639">
        <f>(Table2[[#This Row],[6M Return vs Nifty]]-AVERAGE(Table2[6M Return vs Nifty]))/_xlfn.STDEV.P(Table2[6M Return vs Nifty])</f>
        <v>-0.37237026033360832</v>
      </c>
      <c r="M639">
        <v>-0.92997743854099801</v>
      </c>
      <c r="N639">
        <f>(Table2[[#This Row],[1W Return vs Nifty]]-AVERAGE(Table2[1W Return vs Nifty]))/_xlfn.STDEV.P(Table2[1W Return vs Nifty])</f>
        <v>-0.92549136309699576</v>
      </c>
      <c r="O639">
        <v>1650.51</v>
      </c>
      <c r="P639">
        <v>1712.7643397235199</v>
      </c>
      <c r="Q639">
        <v>1679.1180728650099</v>
      </c>
      <c r="R639">
        <v>29.048367304510499</v>
      </c>
      <c r="S639" s="1">
        <f>(Table2[[#This Row],[Close Price]]-Table2[[#This Row],[20D EMA]])/Table2[[#This Row],[20D EMA]]</f>
        <v>-4.2750422596651912E-2</v>
      </c>
      <c r="T639" s="1">
        <f>(Table2[[#This Row],[Close Price]]-Table2[[#This Row],[50D EMA]])/Table2[[#This Row],[50D EMA]]</f>
        <v>-7.7543849228527958E-2</v>
      </c>
      <c r="U639" s="1">
        <f>(Table2[[#This Row],[Close Price]]-Table2[[#This Row],[200D EMA]])/Table2[[#This Row],[200D EMA]]</f>
        <v>-5.9059618538798465E-2</v>
      </c>
      <c r="V639">
        <v>1.03119386492257</v>
      </c>
      <c r="W639">
        <v>1574.95</v>
      </c>
      <c r="X639">
        <v>1587.95</v>
      </c>
      <c r="Y639">
        <v>1567.65</v>
      </c>
      <c r="Z639">
        <v>1638.8</v>
      </c>
      <c r="AA639">
        <v>1562.05</v>
      </c>
      <c r="AB639">
        <v>1772.15</v>
      </c>
      <c r="AC639" s="1">
        <f>(Table2[[#This Row],[Close Price]]/Table2[[#This Row],[Day Low]])-1</f>
        <v>3.1747039588558845E-3</v>
      </c>
      <c r="AD639" s="1">
        <f>(Table2[[#This Row],[Day High]]/Table2[[#This Row],[Close Price]])-1</f>
        <v>5.0634513750436039E-3</v>
      </c>
      <c r="AE639" s="1">
        <f>(Table2[[#This Row],[Close Price]]/Table2[[#This Row],[Current Week Low]])-1</f>
        <v>7.8461391254425195E-3</v>
      </c>
      <c r="AF639" s="1">
        <f>(Table2[[#This Row],[Current Week High]]/Table2[[#This Row],[Close Price]])-1</f>
        <v>3.724801417766388E-2</v>
      </c>
      <c r="AG639" s="1">
        <f>(Table2[[#This Row],[Close Price]]/Table2[[#This Row],[Current Month Low]])-1</f>
        <v>1.1459300278480189E-2</v>
      </c>
      <c r="AH639" s="1">
        <f>(Table2[[#This Row],[Current Month High]]/Table2[[#This Row],[Close Price]])-1</f>
        <v>0.1216494192854205</v>
      </c>
      <c r="AI639">
        <v>28.4787493275103</v>
      </c>
      <c r="AJ639">
        <v>11.338571579577801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-0.15</v>
      </c>
      <c r="AM639" t="s">
        <v>3189</v>
      </c>
      <c r="AN639">
        <v>-8.01</v>
      </c>
      <c r="AO639" t="s">
        <v>3189</v>
      </c>
      <c r="AP639">
        <v>-7.1473308052718995E-2</v>
      </c>
      <c r="AQ639">
        <f>(Table2[[#This Row],[Sharpe Ratio]]-AVERAGE(Table2[Sharpe Ratio]))/_xlfn.STDEV.P(Table2[Sharpe Ratio])</f>
        <v>-1.5274788136034598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608</v>
      </c>
      <c r="AT639">
        <f>_xlfn.RANK.AVG(Table2[[#This Row],[6M Return vs Nifty Z-Score]],Table2[6M Return vs Nifty Z-Score])</f>
        <v>442</v>
      </c>
      <c r="AU639">
        <f>_xlfn.RANK.AVG(Table2[[#This Row],[Sharpe Ratio Z-Score]],Table2[Sharpe Ratio Z-Score])</f>
        <v>693</v>
      </c>
      <c r="AV639">
        <f>(Table2[[#This Row],[Rank 1Y]]+Table2[[#This Row],[Rank 6M]]+Table2[[#This Row],[Rank Sharpe]])/3</f>
        <v>581</v>
      </c>
    </row>
    <row r="640" spans="1:48" x14ac:dyDescent="0.3">
      <c r="A640" t="s">
        <v>365</v>
      </c>
      <c r="B640" t="s">
        <v>366</v>
      </c>
      <c r="C640" t="s">
        <v>3142</v>
      </c>
      <c r="D640" t="s">
        <v>367</v>
      </c>
      <c r="E640">
        <v>66651.297537239996</v>
      </c>
      <c r="F640">
        <v>700.6</v>
      </c>
      <c r="G640">
        <v>-23.507439668679101</v>
      </c>
      <c r="H640">
        <f>(Table2[[#This Row],[1Y Return vs Nifty]]-AVERAGE(Table2[1Y Return vs Nifty]))/_xlfn.STDEV.P(Table2[1Y Return vs Nifty])</f>
        <v>-0.7986593375076747</v>
      </c>
      <c r="I640">
        <v>7.4676449515268697</v>
      </c>
      <c r="J640">
        <f>(Table2[[#This Row],[1M Return vs Nifty]]-AVERAGE(Table2[1M Return vs Nifty]))/_xlfn.STDEV.P(Table2[1M Return vs Nifty])</f>
        <v>0.38241650639166291</v>
      </c>
      <c r="K640">
        <v>-4.1886093452155304</v>
      </c>
      <c r="L640">
        <f>(Table2[[#This Row],[6M Return vs Nifty]]-AVERAGE(Table2[6M Return vs Nifty]))/_xlfn.STDEV.P(Table2[6M Return vs Nifty])</f>
        <v>-0.32486214352171627</v>
      </c>
      <c r="M640">
        <v>4.07141708745971</v>
      </c>
      <c r="N640">
        <f>(Table2[[#This Row],[1W Return vs Nifty]]-AVERAGE(Table2[1W Return vs Nifty]))/_xlfn.STDEV.P(Table2[1W Return vs Nifty])</f>
        <v>4.1083743775340603E-2</v>
      </c>
      <c r="O640">
        <v>696.69</v>
      </c>
      <c r="P640">
        <v>711.26744929049801</v>
      </c>
      <c r="Q640">
        <v>731.71368809788805</v>
      </c>
      <c r="R640">
        <v>55.498685270687801</v>
      </c>
      <c r="S640" s="1">
        <f>(Table2[[#This Row],[Close Price]]-Table2[[#This Row],[20D EMA]])/Table2[[#This Row],[20D EMA]]</f>
        <v>5.6122522212174253E-3</v>
      </c>
      <c r="T640" s="1">
        <f>(Table2[[#This Row],[Close Price]]-Table2[[#This Row],[50D EMA]])/Table2[[#This Row],[50D EMA]]</f>
        <v>-1.4997803289239449E-2</v>
      </c>
      <c r="U640" s="1">
        <f>(Table2[[#This Row],[Close Price]]-Table2[[#This Row],[200D EMA]])/Table2[[#This Row],[200D EMA]]</f>
        <v>-4.252167016141109E-2</v>
      </c>
      <c r="V640">
        <v>0.42264819628182698</v>
      </c>
      <c r="W640">
        <v>699</v>
      </c>
      <c r="X640">
        <v>711.1</v>
      </c>
      <c r="Y640">
        <v>686.1</v>
      </c>
      <c r="Z640">
        <v>718</v>
      </c>
      <c r="AA640">
        <v>670.05</v>
      </c>
      <c r="AB640">
        <v>718</v>
      </c>
      <c r="AC640" s="1">
        <f>(Table2[[#This Row],[Close Price]]/Table2[[#This Row],[Day Low]])-1</f>
        <v>2.2889842632332069E-3</v>
      </c>
      <c r="AD640" s="1">
        <f>(Table2[[#This Row],[Day High]]/Table2[[#This Row],[Close Price]])-1</f>
        <v>1.4987153868113001E-2</v>
      </c>
      <c r="AE640" s="1">
        <f>(Table2[[#This Row],[Close Price]]/Table2[[#This Row],[Current Week Low]])-1</f>
        <v>2.1133945488995831E-2</v>
      </c>
      <c r="AF640" s="1">
        <f>(Table2[[#This Row],[Current Week High]]/Table2[[#This Row],[Close Price]])-1</f>
        <v>2.4835854981444472E-2</v>
      </c>
      <c r="AG640" s="1">
        <f>(Table2[[#This Row],[Close Price]]/Table2[[#This Row],[Current Month Low]])-1</f>
        <v>4.5593612416984008E-2</v>
      </c>
      <c r="AH640" s="1">
        <f>(Table2[[#This Row],[Current Month High]]/Table2[[#This Row],[Close Price]])-1</f>
        <v>2.4835854981444472E-2</v>
      </c>
      <c r="AI640">
        <v>16.671424493291401</v>
      </c>
      <c r="AJ640">
        <v>8.1256269773902297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-0.13</v>
      </c>
      <c r="AM640" t="s">
        <v>3189</v>
      </c>
      <c r="AN640">
        <v>1.1599999999999999</v>
      </c>
      <c r="AO640" t="s">
        <v>3188</v>
      </c>
      <c r="AP640">
        <v>-0.128269730029621</v>
      </c>
      <c r="AQ640">
        <f>(Table2[[#This Row],[Sharpe Ratio]]-AVERAGE(Table2[Sharpe Ratio]))/_xlfn.STDEV.P(Table2[Sharpe Ratio])</f>
        <v>-2.1863037925335167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596</v>
      </c>
      <c r="AT640">
        <f>_xlfn.RANK.AVG(Table2[[#This Row],[6M Return vs Nifty Z-Score]],Table2[6M Return vs Nifty Z-Score])</f>
        <v>418</v>
      </c>
      <c r="AU640">
        <f>_xlfn.RANK.AVG(Table2[[#This Row],[Sharpe Ratio Z-Score]],Table2[Sharpe Ratio Z-Score])</f>
        <v>730</v>
      </c>
      <c r="AV640">
        <f>(Table2[[#This Row],[Rank 1Y]]+Table2[[#This Row],[Rank 6M]]+Table2[[#This Row],[Rank Sharpe]])/3</f>
        <v>581.33333333333337</v>
      </c>
    </row>
    <row r="641" spans="1:48" x14ac:dyDescent="0.3">
      <c r="A641" t="s">
        <v>2247</v>
      </c>
      <c r="B641" t="s">
        <v>2248</v>
      </c>
      <c r="C641" t="s">
        <v>3154</v>
      </c>
      <c r="D641" t="s">
        <v>573</v>
      </c>
      <c r="E641">
        <v>2528.672783687</v>
      </c>
      <c r="F641">
        <v>171.61</v>
      </c>
      <c r="G641">
        <v>-63.734030515955297</v>
      </c>
      <c r="H641">
        <f>(Table2[[#This Row],[1Y Return vs Nifty]]-AVERAGE(Table2[1Y Return vs Nifty]))/_xlfn.STDEV.P(Table2[1Y Return vs Nifty])</f>
        <v>-1.5775551544202173</v>
      </c>
      <c r="I641">
        <v>-1.2288573602527399</v>
      </c>
      <c r="J641">
        <f>(Table2[[#This Row],[1M Return vs Nifty]]-AVERAGE(Table2[1M Return vs Nifty]))/_xlfn.STDEV.P(Table2[1M Return vs Nifty])</f>
        <v>-0.47426686692398151</v>
      </c>
      <c r="K641">
        <v>-8.0511461017999792</v>
      </c>
      <c r="L641">
        <f>(Table2[[#This Row],[6M Return vs Nifty]]-AVERAGE(Table2[6M Return vs Nifty]))/_xlfn.STDEV.P(Table2[6M Return vs Nifty])</f>
        <v>-0.4510997939493025</v>
      </c>
      <c r="M641">
        <v>3.2725537038852499</v>
      </c>
      <c r="N641">
        <f>(Table2[[#This Row],[1W Return vs Nifty]]-AVERAGE(Table2[1W Return vs Nifty]))/_xlfn.STDEV.P(Table2[1W Return vs Nifty])</f>
        <v>-0.11330548833595369</v>
      </c>
      <c r="O641">
        <v>166.59</v>
      </c>
      <c r="P641">
        <v>169.363994433074</v>
      </c>
      <c r="Q641">
        <v>192.52865929848201</v>
      </c>
      <c r="R641">
        <v>69.344910074902501</v>
      </c>
      <c r="S641" s="1">
        <f>(Table2[[#This Row],[Close Price]]-Table2[[#This Row],[20D EMA]])/Table2[[#This Row],[20D EMA]]</f>
        <v>3.013386157632517E-2</v>
      </c>
      <c r="T641" s="1">
        <f>(Table2[[#This Row],[Close Price]]-Table2[[#This Row],[50D EMA]])/Table2[[#This Row],[50D EMA]]</f>
        <v>1.3261411166194175E-2</v>
      </c>
      <c r="U641" s="1">
        <f>(Table2[[#This Row],[Close Price]]-Table2[[#This Row],[200D EMA]])/Table2[[#This Row],[200D EMA]]</f>
        <v>-0.10865218391227291</v>
      </c>
      <c r="V641">
        <v>0.66247576873123604</v>
      </c>
      <c r="W641">
        <v>166</v>
      </c>
      <c r="X641">
        <v>172.99</v>
      </c>
      <c r="Y641">
        <v>159.5</v>
      </c>
      <c r="Z641">
        <v>172.99</v>
      </c>
      <c r="AA641">
        <v>156.06</v>
      </c>
      <c r="AB641">
        <v>184.4</v>
      </c>
      <c r="AC641" s="1">
        <f>(Table2[[#This Row],[Close Price]]/Table2[[#This Row],[Day Low]])-1</f>
        <v>3.379518072289156E-2</v>
      </c>
      <c r="AD641" s="1">
        <f>(Table2[[#This Row],[Day High]]/Table2[[#This Row],[Close Price]])-1</f>
        <v>8.0414894236933154E-3</v>
      </c>
      <c r="AE641" s="1">
        <f>(Table2[[#This Row],[Close Price]]/Table2[[#This Row],[Current Week Low]])-1</f>
        <v>7.5924764890282326E-2</v>
      </c>
      <c r="AF641" s="1">
        <f>(Table2[[#This Row],[Current Week High]]/Table2[[#This Row],[Close Price]])-1</f>
        <v>8.0414894236933154E-3</v>
      </c>
      <c r="AG641" s="1">
        <f>(Table2[[#This Row],[Close Price]]/Table2[[#This Row],[Current Month Low]])-1</f>
        <v>9.9641163655004528E-2</v>
      </c>
      <c r="AH641" s="1">
        <f>(Table2[[#This Row],[Current Month High]]/Table2[[#This Row],[Close Price]])-1</f>
        <v>7.4529456325388876E-2</v>
      </c>
      <c r="AI641">
        <v>80.467338733174003</v>
      </c>
      <c r="AJ641">
        <v>19.239855475264001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7.0000000000000007E-2</v>
      </c>
      <c r="AM641" t="s">
        <v>3188</v>
      </c>
      <c r="AN641">
        <v>1.3</v>
      </c>
      <c r="AO641" t="s">
        <v>3188</v>
      </c>
      <c r="AQ641">
        <f>(Table2[[#This Row],[Sharpe Ratio]]-AVERAGE(Table2[Sharpe Ratio]))/_xlfn.STDEV.P(Table2[Sharpe Ratio])</f>
        <v>-0.698405448893197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733</v>
      </c>
      <c r="AT641">
        <f>_xlfn.RANK.AVG(Table2[[#This Row],[6M Return vs Nifty Z-Score]],Table2[6M Return vs Nifty Z-Score])</f>
        <v>473</v>
      </c>
      <c r="AU641">
        <f>_xlfn.RANK.AVG(Table2[[#This Row],[Sharpe Ratio Z-Score]],Table2[Sharpe Ratio Z-Score])</f>
        <v>538</v>
      </c>
      <c r="AV641">
        <f>(Table2[[#This Row],[Rank 1Y]]+Table2[[#This Row],[Rank 6M]]+Table2[[#This Row],[Rank Sharpe]])/3</f>
        <v>581.33333333333337</v>
      </c>
    </row>
    <row r="642" spans="1:48" x14ac:dyDescent="0.3">
      <c r="A642" t="s">
        <v>1231</v>
      </c>
      <c r="B642" t="s">
        <v>1232</v>
      </c>
      <c r="C642" t="s">
        <v>3141</v>
      </c>
      <c r="D642" t="s">
        <v>251</v>
      </c>
      <c r="E642">
        <v>9533.6628561199996</v>
      </c>
      <c r="F642">
        <v>1752.4</v>
      </c>
      <c r="G642">
        <v>-38.364000298822099</v>
      </c>
      <c r="H642">
        <f>(Table2[[#This Row],[1Y Return vs Nifty]]-AVERAGE(Table2[1Y Return vs Nifty]))/_xlfn.STDEV.P(Table2[1Y Return vs Nifty])</f>
        <v>-1.0863226140815951</v>
      </c>
      <c r="I642">
        <v>-8.3509613511286993</v>
      </c>
      <c r="J642">
        <f>(Table2[[#This Row],[1M Return vs Nifty]]-AVERAGE(Table2[1M Return vs Nifty]))/_xlfn.STDEV.P(Table2[1M Return vs Nifty])</f>
        <v>-1.1758579035576362</v>
      </c>
      <c r="K642">
        <v>-15.5244433388897</v>
      </c>
      <c r="L642">
        <f>(Table2[[#This Row],[6M Return vs Nifty]]-AVERAGE(Table2[6M Return vs Nifty]))/_xlfn.STDEV.P(Table2[6M Return vs Nifty])</f>
        <v>-0.69534639757034211</v>
      </c>
      <c r="M642">
        <v>9.4779714988741102</v>
      </c>
      <c r="N642">
        <f>(Table2[[#This Row],[1W Return vs Nifty]]-AVERAGE(Table2[1W Return vs Nifty]))/_xlfn.STDEV.P(Table2[1W Return vs Nifty])</f>
        <v>1.0859605038182527</v>
      </c>
      <c r="O642">
        <v>1800.3</v>
      </c>
      <c r="P642">
        <v>1927.37141286478</v>
      </c>
      <c r="Q642">
        <v>1998.52851605517</v>
      </c>
      <c r="R642">
        <v>47.835463967708698</v>
      </c>
      <c r="S642" s="1">
        <f>(Table2[[#This Row],[Close Price]]-Table2[[#This Row],[20D EMA]])/Table2[[#This Row],[20D EMA]]</f>
        <v>-2.6606676665000203E-2</v>
      </c>
      <c r="T642" s="1">
        <f>(Table2[[#This Row],[Close Price]]-Table2[[#This Row],[50D EMA]])/Table2[[#This Row],[50D EMA]]</f>
        <v>-9.0782405351082965E-2</v>
      </c>
      <c r="U642" s="1">
        <f>(Table2[[#This Row],[Close Price]]-Table2[[#This Row],[200D EMA]])/Table2[[#This Row],[200D EMA]]</f>
        <v>-0.1231548682332514</v>
      </c>
      <c r="V642">
        <v>1.4036181976722399</v>
      </c>
      <c r="W642">
        <v>1720.05</v>
      </c>
      <c r="X642">
        <v>1767.9</v>
      </c>
      <c r="Y642">
        <v>1612.15</v>
      </c>
      <c r="Z642">
        <v>1775.85</v>
      </c>
      <c r="AA642">
        <v>1544.25</v>
      </c>
      <c r="AB642">
        <v>2092</v>
      </c>
      <c r="AC642" s="1">
        <f>(Table2[[#This Row],[Close Price]]/Table2[[#This Row],[Day Low]])-1</f>
        <v>1.8807592802534856E-2</v>
      </c>
      <c r="AD642" s="1">
        <f>(Table2[[#This Row],[Day High]]/Table2[[#This Row],[Close Price]])-1</f>
        <v>8.8450125542114399E-3</v>
      </c>
      <c r="AE642" s="1">
        <f>(Table2[[#This Row],[Close Price]]/Table2[[#This Row],[Current Week Low]])-1</f>
        <v>8.6995626957789174E-2</v>
      </c>
      <c r="AF642" s="1">
        <f>(Table2[[#This Row],[Current Week High]]/Table2[[#This Row],[Close Price]])-1</f>
        <v>1.3381648025564852E-2</v>
      </c>
      <c r="AG642" s="1">
        <f>(Table2[[#This Row],[Close Price]]/Table2[[#This Row],[Current Month Low]])-1</f>
        <v>0.13479035130322159</v>
      </c>
      <c r="AH642" s="1">
        <f>(Table2[[#This Row],[Current Month High]]/Table2[[#This Row],[Close Price]])-1</f>
        <v>0.19379137183291473</v>
      </c>
      <c r="AI642">
        <v>56.804953207030302</v>
      </c>
      <c r="AJ642">
        <v>13.479035130322099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-0.15</v>
      </c>
      <c r="AM642" t="s">
        <v>3189</v>
      </c>
      <c r="AN642">
        <v>-7.26</v>
      </c>
      <c r="AO642" t="s">
        <v>3189</v>
      </c>
      <c r="AP642">
        <v>1.2639657287224999E-2</v>
      </c>
      <c r="AQ642">
        <f>(Table2[[#This Row],[Sharpe Ratio]]-AVERAGE(Table2[Sharpe Ratio]))/_xlfn.STDEV.P(Table2[Sharpe Ratio])</f>
        <v>-0.55178843225567509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682</v>
      </c>
      <c r="AT642">
        <f>_xlfn.RANK.AVG(Table2[[#This Row],[6M Return vs Nifty Z-Score]],Table2[6M Return vs Nifty Z-Score])</f>
        <v>577</v>
      </c>
      <c r="AU642">
        <f>_xlfn.RANK.AVG(Table2[[#This Row],[Sharpe Ratio Z-Score]],Table2[Sharpe Ratio Z-Score])</f>
        <v>486</v>
      </c>
      <c r="AV642">
        <f>(Table2[[#This Row],[Rank 1Y]]+Table2[[#This Row],[Rank 6M]]+Table2[[#This Row],[Rank Sharpe]])/3</f>
        <v>581.66666666666663</v>
      </c>
    </row>
    <row r="643" spans="1:48" x14ac:dyDescent="0.3">
      <c r="A643" t="s">
        <v>306</v>
      </c>
      <c r="B643" t="s">
        <v>307</v>
      </c>
      <c r="C643" t="s">
        <v>3140</v>
      </c>
      <c r="D643" t="s">
        <v>188</v>
      </c>
      <c r="E643">
        <v>89343.072092504997</v>
      </c>
      <c r="F643">
        <v>812.35</v>
      </c>
      <c r="G643">
        <v>-10.342411146313999</v>
      </c>
      <c r="H643">
        <f>(Table2[[#This Row],[1Y Return vs Nifty]]-AVERAGE(Table2[1Y Return vs Nifty]))/_xlfn.STDEV.P(Table2[1Y Return vs Nifty])</f>
        <v>-0.54374870676256859</v>
      </c>
      <c r="I643">
        <v>13.767399149908499</v>
      </c>
      <c r="J643">
        <f>(Table2[[#This Row],[1M Return vs Nifty]]-AVERAGE(Table2[1M Return vs Nifty]))/_xlfn.STDEV.P(Table2[1M Return vs Nifty])</f>
        <v>1.0029987225797448</v>
      </c>
      <c r="K643">
        <v>-21.733359447965199</v>
      </c>
      <c r="L643">
        <f>(Table2[[#This Row],[6M Return vs Nifty]]-AVERAGE(Table2[6M Return vs Nifty]))/_xlfn.STDEV.P(Table2[6M Return vs Nifty])</f>
        <v>-0.89826976910215817</v>
      </c>
      <c r="M643">
        <v>37.265340823102001</v>
      </c>
      <c r="N643">
        <f>(Table2[[#This Row],[1W Return vs Nifty]]-AVERAGE(Table2[1W Return vs Nifty]))/_xlfn.STDEV.P(Table2[1W Return vs Nifty])</f>
        <v>6.4561786169139461</v>
      </c>
      <c r="O643">
        <v>698.37</v>
      </c>
      <c r="P643">
        <v>731.20095554792101</v>
      </c>
      <c r="Q643">
        <v>845.07491924725696</v>
      </c>
      <c r="R643">
        <v>74.604125246240599</v>
      </c>
      <c r="S643" s="1">
        <f>(Table2[[#This Row],[Close Price]]-Table2[[#This Row],[20D EMA]])/Table2[[#This Row],[20D EMA]]</f>
        <v>0.16320861434483155</v>
      </c>
      <c r="T643" s="1">
        <f>(Table2[[#This Row],[Close Price]]-Table2[[#This Row],[50D EMA]])/Table2[[#This Row],[50D EMA]]</f>
        <v>0.11098049563032979</v>
      </c>
      <c r="U643" s="1">
        <f>(Table2[[#This Row],[Close Price]]-Table2[[#This Row],[200D EMA]])/Table2[[#This Row],[200D EMA]]</f>
        <v>-3.8724281719786889E-2</v>
      </c>
      <c r="V643">
        <v>3.75598485878329</v>
      </c>
      <c r="W643">
        <v>788.55</v>
      </c>
      <c r="X643">
        <v>862</v>
      </c>
      <c r="Y643">
        <v>572.54999999999995</v>
      </c>
      <c r="Z643">
        <v>862</v>
      </c>
      <c r="AA643">
        <v>545.75</v>
      </c>
      <c r="AB643">
        <v>862</v>
      </c>
      <c r="AC643" s="1">
        <f>(Table2[[#This Row],[Close Price]]/Table2[[#This Row],[Day Low]])-1</f>
        <v>3.0181979582778684E-2</v>
      </c>
      <c r="AD643" s="1">
        <f>(Table2[[#This Row],[Day High]]/Table2[[#This Row],[Close Price]])-1</f>
        <v>6.1118975810918963E-2</v>
      </c>
      <c r="AE643" s="1">
        <f>(Table2[[#This Row],[Close Price]]/Table2[[#This Row],[Current Week Low]])-1</f>
        <v>0.41882804995196943</v>
      </c>
      <c r="AF643" s="1">
        <f>(Table2[[#This Row],[Current Week High]]/Table2[[#This Row],[Close Price]])-1</f>
        <v>6.1118975810918963E-2</v>
      </c>
      <c r="AG643" s="1">
        <f>(Table2[[#This Row],[Close Price]]/Table2[[#This Row],[Current Month Low]])-1</f>
        <v>0.48850206138341745</v>
      </c>
      <c r="AH643" s="1">
        <f>(Table2[[#This Row],[Current Month High]]/Table2[[#This Row],[Close Price]])-1</f>
        <v>6.1118975810918963E-2</v>
      </c>
      <c r="AI643">
        <v>55.031698159660202</v>
      </c>
      <c r="AJ643">
        <v>48.850206138341697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0.13</v>
      </c>
      <c r="AM643" t="s">
        <v>3188</v>
      </c>
      <c r="AN643">
        <v>15.75</v>
      </c>
      <c r="AO643" t="s">
        <v>3188</v>
      </c>
      <c r="AP643">
        <v>-1.8048316678417001E-2</v>
      </c>
      <c r="AQ643">
        <f>(Table2[[#This Row],[Sharpe Ratio]]-AVERAGE(Table2[Sharpe Ratio]))/_xlfn.STDEV.P(Table2[Sharpe Ratio])</f>
        <v>-0.9077616273548752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500</v>
      </c>
      <c r="AT643">
        <f>_xlfn.RANK.AVG(Table2[[#This Row],[6M Return vs Nifty Z-Score]],Table2[6M Return vs Nifty Z-Score])</f>
        <v>644</v>
      </c>
      <c r="AU643">
        <f>_xlfn.RANK.AVG(Table2[[#This Row],[Sharpe Ratio Z-Score]],Table2[Sharpe Ratio Z-Score])</f>
        <v>605</v>
      </c>
      <c r="AV643">
        <f>(Table2[[#This Row],[Rank 1Y]]+Table2[[#This Row],[Rank 6M]]+Table2[[#This Row],[Rank Sharpe]])/3</f>
        <v>583</v>
      </c>
    </row>
    <row r="644" spans="1:48" x14ac:dyDescent="0.3">
      <c r="A644" t="s">
        <v>740</v>
      </c>
      <c r="B644" t="s">
        <v>741</v>
      </c>
      <c r="C644" t="s">
        <v>3150</v>
      </c>
      <c r="D644" t="s">
        <v>269</v>
      </c>
      <c r="E644">
        <v>23273.344000000001</v>
      </c>
      <c r="F644">
        <v>2102</v>
      </c>
      <c r="G644">
        <v>-19.613752491623</v>
      </c>
      <c r="H644">
        <f>(Table2[[#This Row],[1Y Return vs Nifty]]-AVERAGE(Table2[1Y Return vs Nifty]))/_xlfn.STDEV.P(Table2[1Y Return vs Nifty])</f>
        <v>-0.72326700147578948</v>
      </c>
      <c r="I644">
        <v>0.40963214478585502</v>
      </c>
      <c r="J644">
        <f>(Table2[[#This Row],[1M Return vs Nifty]]-AVERAGE(Table2[1M Return vs Nifty]))/_xlfn.STDEV.P(Table2[1M Return vs Nifty])</f>
        <v>-0.31286097453234196</v>
      </c>
      <c r="K644">
        <v>-25.141329250302</v>
      </c>
      <c r="L644">
        <f>(Table2[[#This Row],[6M Return vs Nifty]]-AVERAGE(Table2[6M Return vs Nifty]))/_xlfn.STDEV.P(Table2[6M Return vs Nifty])</f>
        <v>-1.0096510005795749</v>
      </c>
      <c r="M644">
        <v>1.84418496456491</v>
      </c>
      <c r="N644">
        <f>(Table2[[#This Row],[1W Return vs Nifty]]-AVERAGE(Table2[1W Return vs Nifty]))/_xlfn.STDEV.P(Table2[1W Return vs Nifty])</f>
        <v>-0.38935363044596216</v>
      </c>
      <c r="O644">
        <v>2132.13</v>
      </c>
      <c r="P644">
        <v>2236.55177103203</v>
      </c>
      <c r="Q644">
        <v>2320.1870200379699</v>
      </c>
      <c r="R644">
        <v>47.858754414267601</v>
      </c>
      <c r="S644" s="1">
        <f>(Table2[[#This Row],[Close Price]]-Table2[[#This Row],[20D EMA]])/Table2[[#This Row],[20D EMA]]</f>
        <v>-1.4131408497605731E-2</v>
      </c>
      <c r="T644" s="1">
        <f>(Table2[[#This Row],[Close Price]]-Table2[[#This Row],[50D EMA]])/Table2[[#This Row],[50D EMA]]</f>
        <v>-6.0160365064986954E-2</v>
      </c>
      <c r="U644" s="1">
        <f>(Table2[[#This Row],[Close Price]]-Table2[[#This Row],[200D EMA]])/Table2[[#This Row],[200D EMA]]</f>
        <v>-9.4038548683200218E-2</v>
      </c>
      <c r="V644">
        <v>1.4437822815429699</v>
      </c>
      <c r="W644">
        <v>2075.75</v>
      </c>
      <c r="X644">
        <v>2120.4</v>
      </c>
      <c r="Y644">
        <v>2064.6999999999998</v>
      </c>
      <c r="Z644">
        <v>2146</v>
      </c>
      <c r="AA644">
        <v>2015.6</v>
      </c>
      <c r="AB644">
        <v>2304.75</v>
      </c>
      <c r="AC644" s="1">
        <f>(Table2[[#This Row],[Close Price]]/Table2[[#This Row],[Day Low]])-1</f>
        <v>1.2646031554859771E-2</v>
      </c>
      <c r="AD644" s="1">
        <f>(Table2[[#This Row],[Day High]]/Table2[[#This Row],[Close Price]])-1</f>
        <v>8.7535680304471342E-3</v>
      </c>
      <c r="AE644" s="1">
        <f>(Table2[[#This Row],[Close Price]]/Table2[[#This Row],[Current Week Low]])-1</f>
        <v>1.806557853441193E-2</v>
      </c>
      <c r="AF644" s="1">
        <f>(Table2[[#This Row],[Current Week High]]/Table2[[#This Row],[Close Price]])-1</f>
        <v>2.0932445290199775E-2</v>
      </c>
      <c r="AG644" s="1">
        <f>(Table2[[#This Row],[Close Price]]/Table2[[#This Row],[Current Month Low]])-1</f>
        <v>4.286564794602099E-2</v>
      </c>
      <c r="AH644" s="1">
        <f>(Table2[[#This Row],[Current Month High]]/Table2[[#This Row],[Close Price]])-1</f>
        <v>9.6455756422454852E-2</v>
      </c>
      <c r="AI644">
        <v>40.818268315889597</v>
      </c>
      <c r="AJ644">
        <v>12.094709897610899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-0.11</v>
      </c>
      <c r="AM644" t="s">
        <v>3189</v>
      </c>
      <c r="AN644">
        <v>-1.25</v>
      </c>
      <c r="AO644" t="s">
        <v>3189</v>
      </c>
      <c r="AP644">
        <v>2.3078430178969998E-3</v>
      </c>
      <c r="AQ644">
        <f>(Table2[[#This Row],[Sharpe Ratio]]-AVERAGE(Table2[Sharpe Ratio]))/_xlfn.STDEV.P(Table2[Sharpe Ratio])</f>
        <v>-0.67163501908939327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567</v>
      </c>
      <c r="AT644">
        <f>_xlfn.RANK.AVG(Table2[[#This Row],[6M Return vs Nifty Z-Score]],Table2[6M Return vs Nifty Z-Score])</f>
        <v>675</v>
      </c>
      <c r="AU644">
        <f>_xlfn.RANK.AVG(Table2[[#This Row],[Sharpe Ratio Z-Score]],Table2[Sharpe Ratio Z-Score])</f>
        <v>511</v>
      </c>
      <c r="AV644">
        <f>(Table2[[#This Row],[Rank 1Y]]+Table2[[#This Row],[Rank 6M]]+Table2[[#This Row],[Rank Sharpe]])/3</f>
        <v>584.33333333333337</v>
      </c>
    </row>
    <row r="645" spans="1:48" x14ac:dyDescent="0.3">
      <c r="A645" t="s">
        <v>2058</v>
      </c>
      <c r="B645" t="s">
        <v>2059</v>
      </c>
      <c r="C645" t="s">
        <v>3147</v>
      </c>
      <c r="D645" t="s">
        <v>213</v>
      </c>
      <c r="E645">
        <v>3182.0559230250001</v>
      </c>
      <c r="F645">
        <v>202.77</v>
      </c>
      <c r="G645">
        <v>-47.308217225542997</v>
      </c>
      <c r="H645">
        <f>(Table2[[#This Row],[1Y Return vs Nifty]]-AVERAGE(Table2[1Y Return vs Nifty]))/_xlfn.STDEV.P(Table2[1Y Return vs Nifty])</f>
        <v>-1.2595068935108569</v>
      </c>
      <c r="I645">
        <v>8.0597649217206104</v>
      </c>
      <c r="J645">
        <f>(Table2[[#This Row],[1M Return vs Nifty]]-AVERAGE(Table2[1M Return vs Nifty]))/_xlfn.STDEV.P(Table2[1M Return vs Nifty])</f>
        <v>0.44074562714473142</v>
      </c>
      <c r="K645">
        <v>-12.667441230608</v>
      </c>
      <c r="L645">
        <f>(Table2[[#This Row],[6M Return vs Nifty]]-AVERAGE(Table2[6M Return vs Nifty]))/_xlfn.STDEV.P(Table2[6M Return vs Nifty])</f>
        <v>-0.60197220953152941</v>
      </c>
      <c r="M645">
        <v>0.85258191919424398</v>
      </c>
      <c r="N645">
        <f>(Table2[[#This Row],[1W Return vs Nifty]]-AVERAGE(Table2[1W Return vs Nifty]))/_xlfn.STDEV.P(Table2[1W Return vs Nifty])</f>
        <v>-0.58099194543418264</v>
      </c>
      <c r="O645">
        <v>205.18</v>
      </c>
      <c r="P645">
        <v>208.73509199741801</v>
      </c>
      <c r="Q645">
        <v>221.27930235666199</v>
      </c>
      <c r="R645">
        <v>45.022320443343801</v>
      </c>
      <c r="S645" s="1">
        <f>(Table2[[#This Row],[Close Price]]-Table2[[#This Row],[20D EMA]])/Table2[[#This Row],[20D EMA]]</f>
        <v>-1.1745784189492136E-2</v>
      </c>
      <c r="T645" s="1">
        <f>(Table2[[#This Row],[Close Price]]-Table2[[#This Row],[50D EMA]])/Table2[[#This Row],[50D EMA]]</f>
        <v>-2.8577331872360907E-2</v>
      </c>
      <c r="U645" s="1">
        <f>(Table2[[#This Row],[Close Price]]-Table2[[#This Row],[200D EMA]])/Table2[[#This Row],[200D EMA]]</f>
        <v>-8.364678557612383E-2</v>
      </c>
      <c r="V645">
        <v>0.56831818317014104</v>
      </c>
      <c r="W645">
        <v>202.02</v>
      </c>
      <c r="X645">
        <v>206.65</v>
      </c>
      <c r="Y645">
        <v>202.02</v>
      </c>
      <c r="Z645">
        <v>209.79</v>
      </c>
      <c r="AA645">
        <v>195</v>
      </c>
      <c r="AB645">
        <v>216.99</v>
      </c>
      <c r="AC645" s="1">
        <f>(Table2[[#This Row],[Close Price]]/Table2[[#This Row],[Day Low]])-1</f>
        <v>3.7125037125036453E-3</v>
      </c>
      <c r="AD645" s="1">
        <f>(Table2[[#This Row],[Day High]]/Table2[[#This Row],[Close Price]])-1</f>
        <v>1.9134980519800671E-2</v>
      </c>
      <c r="AE645" s="1">
        <f>(Table2[[#This Row],[Close Price]]/Table2[[#This Row],[Current Week Low]])-1</f>
        <v>3.7125037125036453E-3</v>
      </c>
      <c r="AF645" s="1">
        <f>(Table2[[#This Row],[Current Week High]]/Table2[[#This Row],[Close Price]])-1</f>
        <v>3.4620505992010608E-2</v>
      </c>
      <c r="AG645" s="1">
        <f>(Table2[[#This Row],[Close Price]]/Table2[[#This Row],[Current Month Low]])-1</f>
        <v>3.9846153846153864E-2</v>
      </c>
      <c r="AH645" s="1">
        <f>(Table2[[#This Row],[Current Month High]]/Table2[[#This Row],[Close Price]])-1</f>
        <v>7.0128717265867779E-2</v>
      </c>
      <c r="AI645">
        <v>42.772599496966897</v>
      </c>
      <c r="AJ645">
        <v>7.3709293089753798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-0.02</v>
      </c>
      <c r="AM645" t="s">
        <v>3189</v>
      </c>
      <c r="AN645">
        <v>-2.36</v>
      </c>
      <c r="AO645" t="s">
        <v>3189</v>
      </c>
      <c r="AP645">
        <v>2.295297830827E-3</v>
      </c>
      <c r="AQ645">
        <f>(Table2[[#This Row],[Sharpe Ratio]]-AVERAGE(Table2[Sharpe Ratio]))/_xlfn.STDEV.P(Table2[Sharpe Ratio])</f>
        <v>-0.67178054027399225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707</v>
      </c>
      <c r="AT645">
        <f>_xlfn.RANK.AVG(Table2[[#This Row],[6M Return vs Nifty Z-Score]],Table2[6M Return vs Nifty Z-Score])</f>
        <v>536</v>
      </c>
      <c r="AU645">
        <f>_xlfn.RANK.AVG(Table2[[#This Row],[Sharpe Ratio Z-Score]],Table2[Sharpe Ratio Z-Score])</f>
        <v>512</v>
      </c>
      <c r="AV645">
        <f>(Table2[[#This Row],[Rank 1Y]]+Table2[[#This Row],[Rank 6M]]+Table2[[#This Row],[Rank Sharpe]])/3</f>
        <v>585</v>
      </c>
    </row>
    <row r="646" spans="1:48" x14ac:dyDescent="0.3">
      <c r="A646" t="s">
        <v>1639</v>
      </c>
      <c r="B646" t="s">
        <v>1640</v>
      </c>
      <c r="C646" t="s">
        <v>3144</v>
      </c>
      <c r="D646" t="s">
        <v>1007</v>
      </c>
      <c r="E646">
        <v>5697.6069385199999</v>
      </c>
      <c r="F646">
        <v>124.22</v>
      </c>
      <c r="G646">
        <v>-52.169452506907</v>
      </c>
      <c r="H646">
        <f>(Table2[[#This Row],[1Y Return vs Nifty]]-AVERAGE(Table2[1Y Return vs Nifty]))/_xlfn.STDEV.P(Table2[1Y Return vs Nifty])</f>
        <v>-1.353633582994872</v>
      </c>
      <c r="I646">
        <v>-0.43840852173554901</v>
      </c>
      <c r="J646">
        <f>(Table2[[#This Row],[1M Return vs Nifty]]-AVERAGE(Table2[1M Return vs Nifty]))/_xlfn.STDEV.P(Table2[1M Return vs Nifty])</f>
        <v>-0.39640057618579522</v>
      </c>
      <c r="K646">
        <v>-20.062037057325199</v>
      </c>
      <c r="L646">
        <f>(Table2[[#This Row],[6M Return vs Nifty]]-AVERAGE(Table2[6M Return vs Nifty]))/_xlfn.STDEV.P(Table2[6M Return vs Nifty])</f>
        <v>-0.8436466483404601</v>
      </c>
      <c r="M646">
        <v>2.0026457619835498</v>
      </c>
      <c r="N646">
        <f>(Table2[[#This Row],[1W Return vs Nifty]]-AVERAGE(Table2[1W Return vs Nifty]))/_xlfn.STDEV.P(Table2[1W Return vs Nifty])</f>
        <v>-0.35872931928559604</v>
      </c>
      <c r="O646">
        <v>125.28</v>
      </c>
      <c r="P646">
        <v>129.027159563683</v>
      </c>
      <c r="Q646">
        <v>142.07099212368999</v>
      </c>
      <c r="R646">
        <v>49.782747662761999</v>
      </c>
      <c r="S646" s="1">
        <f>(Table2[[#This Row],[Close Price]]-Table2[[#This Row],[20D EMA]])/Table2[[#This Row],[20D EMA]]</f>
        <v>-8.4610472541507206E-3</v>
      </c>
      <c r="T646" s="1">
        <f>(Table2[[#This Row],[Close Price]]-Table2[[#This Row],[50D EMA]])/Table2[[#This Row],[50D EMA]]</f>
        <v>-3.7256958766966934E-2</v>
      </c>
      <c r="U646" s="1">
        <f>(Table2[[#This Row],[Close Price]]-Table2[[#This Row],[200D EMA]])/Table2[[#This Row],[200D EMA]]</f>
        <v>-0.12564839491054264</v>
      </c>
      <c r="V646">
        <v>0.32404913837598298</v>
      </c>
      <c r="W646">
        <v>123.07</v>
      </c>
      <c r="X646">
        <v>125.33</v>
      </c>
      <c r="Y646">
        <v>119.54</v>
      </c>
      <c r="Z646">
        <v>126.65</v>
      </c>
      <c r="AA646">
        <v>117.77</v>
      </c>
      <c r="AB646">
        <v>135.94999999999999</v>
      </c>
      <c r="AC646" s="1">
        <f>(Table2[[#This Row],[Close Price]]/Table2[[#This Row],[Day Low]])-1</f>
        <v>9.344275615503328E-3</v>
      </c>
      <c r="AD646" s="1">
        <f>(Table2[[#This Row],[Day High]]/Table2[[#This Row],[Close Price]])-1</f>
        <v>8.9357591370149425E-3</v>
      </c>
      <c r="AE646" s="1">
        <f>(Table2[[#This Row],[Close Price]]/Table2[[#This Row],[Current Week Low]])-1</f>
        <v>3.9150075288606256E-2</v>
      </c>
      <c r="AF646" s="1">
        <f>(Table2[[#This Row],[Current Week High]]/Table2[[#This Row],[Close Price]])-1</f>
        <v>1.9562067299951691E-2</v>
      </c>
      <c r="AG646" s="1">
        <f>(Table2[[#This Row],[Close Price]]/Table2[[#This Row],[Current Month Low]])-1</f>
        <v>5.4767767682771584E-2</v>
      </c>
      <c r="AH646" s="1">
        <f>(Table2[[#This Row],[Current Month High]]/Table2[[#This Row],[Close Price]])-1</f>
        <v>9.4429238447914843E-2</v>
      </c>
      <c r="AI646">
        <v>69.537916599581393</v>
      </c>
      <c r="AJ646">
        <v>5.4767767682771504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-0.02</v>
      </c>
      <c r="AM646" t="s">
        <v>3189</v>
      </c>
      <c r="AN646">
        <v>-5.07</v>
      </c>
      <c r="AO646" t="s">
        <v>3189</v>
      </c>
      <c r="AP646">
        <v>4.1411214552863E-2</v>
      </c>
      <c r="AQ646">
        <f>(Table2[[#This Row],[Sharpe Ratio]]-AVERAGE(Table2[Sharpe Ratio]))/_xlfn.STDEV.P(Table2[Sharpe Ratio])</f>
        <v>-0.21804521482152614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720</v>
      </c>
      <c r="AT646">
        <f>_xlfn.RANK.AVG(Table2[[#This Row],[6M Return vs Nifty Z-Score]],Table2[6M Return vs Nifty Z-Score])</f>
        <v>627</v>
      </c>
      <c r="AU646">
        <f>_xlfn.RANK.AVG(Table2[[#This Row],[Sharpe Ratio Z-Score]],Table2[Sharpe Ratio Z-Score])</f>
        <v>409</v>
      </c>
      <c r="AV646">
        <f>(Table2[[#This Row],[Rank 1Y]]+Table2[[#This Row],[Rank 6M]]+Table2[[#This Row],[Rank Sharpe]])/3</f>
        <v>585.33333333333337</v>
      </c>
    </row>
    <row r="647" spans="1:48" x14ac:dyDescent="0.3">
      <c r="A647" t="s">
        <v>1445</v>
      </c>
      <c r="B647" t="s">
        <v>1446</v>
      </c>
      <c r="C647" t="s">
        <v>3151</v>
      </c>
      <c r="D647" t="s">
        <v>457</v>
      </c>
      <c r="E647">
        <v>7311.5843028899899</v>
      </c>
      <c r="F647">
        <v>500.2</v>
      </c>
      <c r="G647">
        <v>-37.8328518372996</v>
      </c>
      <c r="H647">
        <f>(Table2[[#This Row],[1Y Return vs Nifty]]-AVERAGE(Table2[1Y Return vs Nifty]))/_xlfn.STDEV.P(Table2[1Y Return vs Nifty])</f>
        <v>-1.0760381404007384</v>
      </c>
      <c r="I647">
        <v>7.0446004028656297</v>
      </c>
      <c r="J647">
        <f>(Table2[[#This Row],[1M Return vs Nifty]]-AVERAGE(Table2[1M Return vs Nifty]))/_xlfn.STDEV.P(Table2[1M Return vs Nifty])</f>
        <v>0.34074282908820197</v>
      </c>
      <c r="K647">
        <v>-6.3523227639684601</v>
      </c>
      <c r="L647">
        <f>(Table2[[#This Row],[6M Return vs Nifty]]-AVERAGE(Table2[6M Return vs Nifty]))/_xlfn.STDEV.P(Table2[6M Return vs Nifty])</f>
        <v>-0.39557787139573219</v>
      </c>
      <c r="M647">
        <v>1.29134533829502</v>
      </c>
      <c r="N647">
        <f>(Table2[[#This Row],[1W Return vs Nifty]]-AVERAGE(Table2[1W Return vs Nifty]))/_xlfn.STDEV.P(Table2[1W Return vs Nifty])</f>
        <v>-0.49619603571255394</v>
      </c>
      <c r="O647">
        <v>489.72</v>
      </c>
      <c r="P647">
        <v>492.41978081650501</v>
      </c>
      <c r="Q647">
        <v>512.61889168283096</v>
      </c>
      <c r="R647">
        <v>73.454358204106398</v>
      </c>
      <c r="S647" s="1">
        <f>(Table2[[#This Row],[Close Price]]-Table2[[#This Row],[20D EMA]])/Table2[[#This Row],[20D EMA]]</f>
        <v>2.1399983664134526E-2</v>
      </c>
      <c r="T647" s="1">
        <f>(Table2[[#This Row],[Close Price]]-Table2[[#This Row],[50D EMA]])/Table2[[#This Row],[50D EMA]]</f>
        <v>1.5799972882068671E-2</v>
      </c>
      <c r="U647" s="1">
        <f>(Table2[[#This Row],[Close Price]]-Table2[[#This Row],[200D EMA]])/Table2[[#This Row],[200D EMA]]</f>
        <v>-2.4226363648171646E-2</v>
      </c>
      <c r="V647">
        <v>0.57795231162472405</v>
      </c>
      <c r="W647">
        <v>495</v>
      </c>
      <c r="X647">
        <v>520.79999999999995</v>
      </c>
      <c r="Y647">
        <v>491.2</v>
      </c>
      <c r="Z647">
        <v>520.79999999999995</v>
      </c>
      <c r="AA647">
        <v>456.95</v>
      </c>
      <c r="AB647">
        <v>520.79999999999995</v>
      </c>
      <c r="AC647" s="1">
        <f>(Table2[[#This Row],[Close Price]]/Table2[[#This Row],[Day Low]])-1</f>
        <v>1.0505050505050573E-2</v>
      </c>
      <c r="AD647" s="1">
        <f>(Table2[[#This Row],[Day High]]/Table2[[#This Row],[Close Price]])-1</f>
        <v>4.1183526589364083E-2</v>
      </c>
      <c r="AE647" s="1">
        <f>(Table2[[#This Row],[Close Price]]/Table2[[#This Row],[Current Week Low]])-1</f>
        <v>1.8322475570032637E-2</v>
      </c>
      <c r="AF647" s="1">
        <f>(Table2[[#This Row],[Current Week High]]/Table2[[#This Row],[Close Price]])-1</f>
        <v>4.1183526589364083E-2</v>
      </c>
      <c r="AG647" s="1">
        <f>(Table2[[#This Row],[Close Price]]/Table2[[#This Row],[Current Month Low]])-1</f>
        <v>9.4649305175620979E-2</v>
      </c>
      <c r="AH647" s="1">
        <f>(Table2[[#This Row],[Current Month High]]/Table2[[#This Row],[Close Price]])-1</f>
        <v>4.1183526589364083E-2</v>
      </c>
      <c r="AI647">
        <v>33.506597361055498</v>
      </c>
      <c r="AJ647">
        <v>16.732788798133001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0.14000000000000001</v>
      </c>
      <c r="AM647" t="s">
        <v>3188</v>
      </c>
      <c r="AN647">
        <v>10.68</v>
      </c>
      <c r="AO647" t="s">
        <v>3188</v>
      </c>
      <c r="AP647">
        <v>-3.2993744118328998E-2</v>
      </c>
      <c r="AQ647">
        <f>(Table2[[#This Row],[Sharpe Ratio]]-AVERAGE(Table2[Sharpe Ratio]))/_xlfn.STDEV.P(Table2[Sharpe Ratio])</f>
        <v>-1.0811250290530501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677</v>
      </c>
      <c r="AT647">
        <f>_xlfn.RANK.AVG(Table2[[#This Row],[6M Return vs Nifty Z-Score]],Table2[6M Return vs Nifty Z-Score])</f>
        <v>449</v>
      </c>
      <c r="AU647">
        <f>_xlfn.RANK.AVG(Table2[[#This Row],[Sharpe Ratio Z-Score]],Table2[Sharpe Ratio Z-Score])</f>
        <v>635</v>
      </c>
      <c r="AV647">
        <f>(Table2[[#This Row],[Rank 1Y]]+Table2[[#This Row],[Rank 6M]]+Table2[[#This Row],[Rank Sharpe]])/3</f>
        <v>587</v>
      </c>
    </row>
    <row r="648" spans="1:48" x14ac:dyDescent="0.3">
      <c r="A648" t="s">
        <v>2084</v>
      </c>
      <c r="B648" t="s">
        <v>2085</v>
      </c>
      <c r="C648" t="s">
        <v>3152</v>
      </c>
      <c r="D648" t="s">
        <v>117</v>
      </c>
      <c r="E648">
        <v>3102.2723257500002</v>
      </c>
      <c r="F648">
        <v>1065.6500000000001</v>
      </c>
      <c r="G648">
        <v>-23.461908074168999</v>
      </c>
      <c r="H648">
        <f>(Table2[[#This Row],[1Y Return vs Nifty]]-AVERAGE(Table2[1Y Return vs Nifty]))/_xlfn.STDEV.P(Table2[1Y Return vs Nifty])</f>
        <v>-0.79777772244275602</v>
      </c>
      <c r="I648">
        <v>6.7572226431269202</v>
      </c>
      <c r="J648">
        <f>(Table2[[#This Row],[1M Return vs Nifty]]-AVERAGE(Table2[1M Return vs Nifty]))/_xlfn.STDEV.P(Table2[1M Return vs Nifty])</f>
        <v>0.31243354567717152</v>
      </c>
      <c r="K648">
        <v>-17.177959508778699</v>
      </c>
      <c r="L648">
        <f>(Table2[[#This Row],[6M Return vs Nifty]]-AVERAGE(Table2[6M Return vs Nifty]))/_xlfn.STDEV.P(Table2[6M Return vs Nifty])</f>
        <v>-0.74938756517217209</v>
      </c>
      <c r="M648">
        <v>-0.122703383828627</v>
      </c>
      <c r="N648">
        <f>(Table2[[#This Row],[1W Return vs Nifty]]-AVERAGE(Table2[1W Return vs Nifty]))/_xlfn.STDEV.P(Table2[1W Return vs Nifty])</f>
        <v>-0.76947667526295627</v>
      </c>
      <c r="O648">
        <v>1063.3699999999999</v>
      </c>
      <c r="P648">
        <v>1074.43738465806</v>
      </c>
      <c r="Q648">
        <v>1105.3432099261499</v>
      </c>
      <c r="R648">
        <v>51.297024737338297</v>
      </c>
      <c r="S648" s="1">
        <f>(Table2[[#This Row],[Close Price]]-Table2[[#This Row],[20D EMA]])/Table2[[#This Row],[20D EMA]]</f>
        <v>2.1441266915562789E-3</v>
      </c>
      <c r="T648" s="1">
        <f>(Table2[[#This Row],[Close Price]]-Table2[[#This Row],[50D EMA]])/Table2[[#This Row],[50D EMA]]</f>
        <v>-8.178591682991794E-3</v>
      </c>
      <c r="U648" s="1">
        <f>(Table2[[#This Row],[Close Price]]-Table2[[#This Row],[200D EMA]])/Table2[[#This Row],[200D EMA]]</f>
        <v>-3.5910303306428984E-2</v>
      </c>
      <c r="V648">
        <v>0.58341820526680099</v>
      </c>
      <c r="W648">
        <v>1055.55</v>
      </c>
      <c r="X648">
        <v>1077</v>
      </c>
      <c r="Y648">
        <v>1051</v>
      </c>
      <c r="Z648">
        <v>1088.8499999999999</v>
      </c>
      <c r="AA648">
        <v>1013.95</v>
      </c>
      <c r="AB648">
        <v>1117</v>
      </c>
      <c r="AC648" s="1">
        <f>(Table2[[#This Row],[Close Price]]/Table2[[#This Row],[Day Low]])-1</f>
        <v>9.5684714130075399E-3</v>
      </c>
      <c r="AD648" s="1">
        <f>(Table2[[#This Row],[Day High]]/Table2[[#This Row],[Close Price]])-1</f>
        <v>1.0650776521371919E-2</v>
      </c>
      <c r="AE648" s="1">
        <f>(Table2[[#This Row],[Close Price]]/Table2[[#This Row],[Current Week Low]])-1</f>
        <v>1.3939105613701264E-2</v>
      </c>
      <c r="AF648" s="1">
        <f>(Table2[[#This Row],[Current Week High]]/Table2[[#This Row],[Close Price]])-1</f>
        <v>2.1770750246328463E-2</v>
      </c>
      <c r="AG648" s="1">
        <f>(Table2[[#This Row],[Close Price]]/Table2[[#This Row],[Current Month Low]])-1</f>
        <v>5.09887075299571E-2</v>
      </c>
      <c r="AH648" s="1">
        <f>(Table2[[#This Row],[Current Month High]]/Table2[[#This Row],[Close Price]])-1</f>
        <v>4.81865528081451E-2</v>
      </c>
      <c r="AI648">
        <v>27.527799934312299</v>
      </c>
      <c r="AJ648">
        <v>11.586387434554901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-0.02</v>
      </c>
      <c r="AM648" t="s">
        <v>3189</v>
      </c>
      <c r="AN648">
        <v>1.1399999999999999</v>
      </c>
      <c r="AO648" t="s">
        <v>3188</v>
      </c>
      <c r="AP648">
        <v>-5.4634536230239996E-3</v>
      </c>
      <c r="AQ648">
        <f>(Table2[[#This Row],[Sharpe Ratio]]-AVERAGE(Table2[Sharpe Ratio]))/_xlfn.STDEV.P(Table2[Sharpe Ratio])</f>
        <v>-0.76178021076706914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595</v>
      </c>
      <c r="AT648">
        <f>_xlfn.RANK.AVG(Table2[[#This Row],[6M Return vs Nifty Z-Score]],Table2[6M Return vs Nifty Z-Score])</f>
        <v>593</v>
      </c>
      <c r="AU648">
        <f>_xlfn.RANK.AVG(Table2[[#This Row],[Sharpe Ratio Z-Score]],Table2[Sharpe Ratio Z-Score])</f>
        <v>573</v>
      </c>
      <c r="AV648">
        <f>(Table2[[#This Row],[Rank 1Y]]+Table2[[#This Row],[Rank 6M]]+Table2[[#This Row],[Rank Sharpe]])/3</f>
        <v>587</v>
      </c>
    </row>
    <row r="649" spans="1:48" x14ac:dyDescent="0.3">
      <c r="A649" t="s">
        <v>437</v>
      </c>
      <c r="B649" t="s">
        <v>438</v>
      </c>
      <c r="C649" t="s">
        <v>3144</v>
      </c>
      <c r="D649" t="s">
        <v>195</v>
      </c>
      <c r="E649">
        <v>51584.004792320004</v>
      </c>
      <c r="F649">
        <v>15891.2</v>
      </c>
      <c r="G649">
        <v>-28.1446293884933</v>
      </c>
      <c r="H649">
        <f>(Table2[[#This Row],[1Y Return vs Nifty]]-AVERAGE(Table2[1Y Return vs Nifty]))/_xlfn.STDEV.P(Table2[1Y Return vs Nifty])</f>
        <v>-0.88844789773406774</v>
      </c>
      <c r="I649">
        <v>0.91329351892856403</v>
      </c>
      <c r="J649">
        <f>(Table2[[#This Row],[1M Return vs Nifty]]-AVERAGE(Table2[1M Return vs Nifty]))/_xlfn.STDEV.P(Table2[1M Return vs Nifty])</f>
        <v>-0.26324581782446393</v>
      </c>
      <c r="K649">
        <v>-5.9838620718280202</v>
      </c>
      <c r="L649">
        <f>(Table2[[#This Row],[6M Return vs Nifty]]-AVERAGE(Table2[6M Return vs Nifty]))/_xlfn.STDEV.P(Table2[6M Return vs Nifty])</f>
        <v>-0.38353562688597054</v>
      </c>
      <c r="M649">
        <v>-0.896654427291251</v>
      </c>
      <c r="N649">
        <f>(Table2[[#This Row],[1W Return vs Nifty]]-AVERAGE(Table2[1W Return vs Nifty]))/_xlfn.STDEV.P(Table2[1W Return vs Nifty])</f>
        <v>-0.91905132062632355</v>
      </c>
      <c r="O649">
        <v>15898.74</v>
      </c>
      <c r="P649">
        <v>16121.7751422896</v>
      </c>
      <c r="Q649">
        <v>16353.781876995199</v>
      </c>
      <c r="R649">
        <v>53.171283306996898</v>
      </c>
      <c r="S649" s="1">
        <f>(Table2[[#This Row],[Close Price]]-Table2[[#This Row],[20D EMA]])/Table2[[#This Row],[20D EMA]]</f>
        <v>-4.7425141866582219E-4</v>
      </c>
      <c r="T649" s="1">
        <f>(Table2[[#This Row],[Close Price]]-Table2[[#This Row],[50D EMA]])/Table2[[#This Row],[50D EMA]]</f>
        <v>-1.4302093922943345E-2</v>
      </c>
      <c r="U649" s="1">
        <f>(Table2[[#This Row],[Close Price]]-Table2[[#This Row],[200D EMA]])/Table2[[#This Row],[200D EMA]]</f>
        <v>-2.828592679506815E-2</v>
      </c>
      <c r="V649">
        <v>0.54347743413236804</v>
      </c>
      <c r="W649">
        <v>15797.5</v>
      </c>
      <c r="X649">
        <v>15963.3</v>
      </c>
      <c r="Y649">
        <v>15637.55</v>
      </c>
      <c r="Z649">
        <v>16000</v>
      </c>
      <c r="AA649">
        <v>15346</v>
      </c>
      <c r="AB649">
        <v>16406.95</v>
      </c>
      <c r="AC649" s="1">
        <f>(Table2[[#This Row],[Close Price]]/Table2[[#This Row],[Day Low]])-1</f>
        <v>5.931318246558126E-3</v>
      </c>
      <c r="AD649" s="1">
        <f>(Table2[[#This Row],[Day High]]/Table2[[#This Row],[Close Price]])-1</f>
        <v>4.537102295609996E-3</v>
      </c>
      <c r="AE649" s="1">
        <f>(Table2[[#This Row],[Close Price]]/Table2[[#This Row],[Current Week Low]])-1</f>
        <v>1.6220571636861303E-2</v>
      </c>
      <c r="AF649" s="1">
        <f>(Table2[[#This Row],[Current Week High]]/Table2[[#This Row],[Close Price]])-1</f>
        <v>6.8465565847763976E-3</v>
      </c>
      <c r="AG649" s="1">
        <f>(Table2[[#This Row],[Close Price]]/Table2[[#This Row],[Current Month Low]])-1</f>
        <v>3.5527173204743967E-2</v>
      </c>
      <c r="AH649" s="1">
        <f>(Table2[[#This Row],[Current Month High]]/Table2[[#This Row],[Close Price]])-1</f>
        <v>3.245506947241239E-2</v>
      </c>
      <c r="AI649">
        <v>11.665575916230299</v>
      </c>
      <c r="AJ649">
        <v>3.5567661970362399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0.08</v>
      </c>
      <c r="AM649" t="s">
        <v>3188</v>
      </c>
      <c r="AN649">
        <v>2.67</v>
      </c>
      <c r="AO649" t="s">
        <v>3188</v>
      </c>
      <c r="AP649">
        <v>-6.3754321400615002E-2</v>
      </c>
      <c r="AQ649">
        <f>(Table2[[#This Row],[Sharpe Ratio]]-AVERAGE(Table2[Sharpe Ratio]))/_xlfn.STDEV.P(Table2[Sharpe Ratio])</f>
        <v>-1.4379404053477078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633</v>
      </c>
      <c r="AT649">
        <f>_xlfn.RANK.AVG(Table2[[#This Row],[6M Return vs Nifty Z-Score]],Table2[6M Return vs Nifty Z-Score])</f>
        <v>446</v>
      </c>
      <c r="AU649">
        <f>_xlfn.RANK.AVG(Table2[[#This Row],[Sharpe Ratio Z-Score]],Table2[Sharpe Ratio Z-Score])</f>
        <v>684</v>
      </c>
      <c r="AV649">
        <f>(Table2[[#This Row],[Rank 1Y]]+Table2[[#This Row],[Rank 6M]]+Table2[[#This Row],[Rank Sharpe]])/3</f>
        <v>587.66666666666663</v>
      </c>
    </row>
    <row r="650" spans="1:48" x14ac:dyDescent="0.3">
      <c r="A650" t="s">
        <v>819</v>
      </c>
      <c r="B650" t="s">
        <v>820</v>
      </c>
      <c r="C650" t="s">
        <v>3151</v>
      </c>
      <c r="D650" t="s">
        <v>821</v>
      </c>
      <c r="E650">
        <v>19222.572680099998</v>
      </c>
      <c r="F650">
        <v>1206.9000000000001</v>
      </c>
      <c r="G650">
        <v>-27.5662578400825</v>
      </c>
      <c r="H650">
        <f>(Table2[[#This Row],[1Y Return vs Nifty]]-AVERAGE(Table2[1Y Return vs Nifty]))/_xlfn.STDEV.P(Table2[1Y Return vs Nifty])</f>
        <v>-0.87724905711173573</v>
      </c>
      <c r="I650">
        <v>-0.80815579025349904</v>
      </c>
      <c r="J650">
        <f>(Table2[[#This Row],[1M Return vs Nifty]]-AVERAGE(Table2[1M Return vs Nifty]))/_xlfn.STDEV.P(Table2[1M Return vs Nifty])</f>
        <v>-0.43282399400506599</v>
      </c>
      <c r="K650">
        <v>-11.2209630063936</v>
      </c>
      <c r="L650">
        <f>(Table2[[#This Row],[6M Return vs Nifty]]-AVERAGE(Table2[6M Return vs Nifty]))/_xlfn.STDEV.P(Table2[6M Return vs Nifty])</f>
        <v>-0.5546975752880583</v>
      </c>
      <c r="M650">
        <v>4.9813253655430403</v>
      </c>
      <c r="N650">
        <f>(Table2[[#This Row],[1W Return vs Nifty]]-AVERAGE(Table2[1W Return vs Nifty]))/_xlfn.STDEV.P(Table2[1W Return vs Nifty])</f>
        <v>0.21693363655228448</v>
      </c>
      <c r="O650">
        <v>1211.9000000000001</v>
      </c>
      <c r="P650">
        <v>1275.5921407963699</v>
      </c>
      <c r="Q650">
        <v>1320.5468381278599</v>
      </c>
      <c r="R650">
        <v>52.305302955559704</v>
      </c>
      <c r="S650" s="1">
        <f>(Table2[[#This Row],[Close Price]]-Table2[[#This Row],[20D EMA]])/Table2[[#This Row],[20D EMA]]</f>
        <v>-4.1257529499133588E-3</v>
      </c>
      <c r="T650" s="1">
        <f>(Table2[[#This Row],[Close Price]]-Table2[[#This Row],[50D EMA]])/Table2[[#This Row],[50D EMA]]</f>
        <v>-5.3851179071614817E-2</v>
      </c>
      <c r="U650" s="1">
        <f>(Table2[[#This Row],[Close Price]]-Table2[[#This Row],[200D EMA]])/Table2[[#This Row],[200D EMA]]</f>
        <v>-8.6060437120865044E-2</v>
      </c>
      <c r="V650">
        <v>0.62417889599545595</v>
      </c>
      <c r="W650">
        <v>1196.1500000000001</v>
      </c>
      <c r="X650">
        <v>1215.0999999999999</v>
      </c>
      <c r="Y650">
        <v>1187.6500000000001</v>
      </c>
      <c r="Z650">
        <v>1243.45</v>
      </c>
      <c r="AA650">
        <v>1125</v>
      </c>
      <c r="AB650">
        <v>1243.45</v>
      </c>
      <c r="AC650" s="1">
        <f>(Table2[[#This Row],[Close Price]]/Table2[[#This Row],[Day Low]])-1</f>
        <v>8.9871671613090953E-3</v>
      </c>
      <c r="AD650" s="1">
        <f>(Table2[[#This Row],[Day High]]/Table2[[#This Row],[Close Price]])-1</f>
        <v>6.7942663020961191E-3</v>
      </c>
      <c r="AE650" s="1">
        <f>(Table2[[#This Row],[Close Price]]/Table2[[#This Row],[Current Week Low]])-1</f>
        <v>1.6208478928977366E-2</v>
      </c>
      <c r="AF650" s="1">
        <f>(Table2[[#This Row],[Current Week High]]/Table2[[#This Row],[Close Price]])-1</f>
        <v>3.0284199188002292E-2</v>
      </c>
      <c r="AG650" s="1">
        <f>(Table2[[#This Row],[Close Price]]/Table2[[#This Row],[Current Month Low]])-1</f>
        <v>7.2799999999999976E-2</v>
      </c>
      <c r="AH650" s="1">
        <f>(Table2[[#This Row],[Current Month High]]/Table2[[#This Row],[Close Price]])-1</f>
        <v>3.0284199188002292E-2</v>
      </c>
      <c r="AI650">
        <v>30.8061976965779</v>
      </c>
      <c r="AJ650">
        <v>8.6954563876255406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-0.11</v>
      </c>
      <c r="AM650" t="s">
        <v>3189</v>
      </c>
      <c r="AN650">
        <v>1.25</v>
      </c>
      <c r="AO650" t="s">
        <v>3188</v>
      </c>
      <c r="AP650">
        <v>-2.130209348098E-2</v>
      </c>
      <c r="AQ650">
        <f>(Table2[[#This Row],[Sharpe Ratio]]-AVERAGE(Table2[Sharpe Ratio]))/_xlfn.STDEV.P(Table2[Sharpe Ratio])</f>
        <v>-0.9455046639543192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630</v>
      </c>
      <c r="AT650">
        <f>_xlfn.RANK.AVG(Table2[[#This Row],[6M Return vs Nifty Z-Score]],Table2[6M Return vs Nifty Z-Score])</f>
        <v>517</v>
      </c>
      <c r="AU650">
        <f>_xlfn.RANK.AVG(Table2[[#This Row],[Sharpe Ratio Z-Score]],Table2[Sharpe Ratio Z-Score])</f>
        <v>616</v>
      </c>
      <c r="AV650">
        <f>(Table2[[#This Row],[Rank 1Y]]+Table2[[#This Row],[Rank 6M]]+Table2[[#This Row],[Rank Sharpe]])/3</f>
        <v>587.66666666666663</v>
      </c>
    </row>
    <row r="651" spans="1:48" x14ac:dyDescent="0.3">
      <c r="A651" t="s">
        <v>16</v>
      </c>
      <c r="B651" t="s">
        <v>17</v>
      </c>
      <c r="C651" t="s">
        <v>3140</v>
      </c>
      <c r="D651" t="s">
        <v>18</v>
      </c>
      <c r="E651">
        <v>1748653.22587956</v>
      </c>
      <c r="F651">
        <v>1292.2</v>
      </c>
      <c r="G651">
        <v>-14.2064136589249</v>
      </c>
      <c r="H651">
        <f>(Table2[[#This Row],[1Y Return vs Nifty]]-AVERAGE(Table2[1Y Return vs Nifty]))/_xlfn.STDEV.P(Table2[1Y Return vs Nifty])</f>
        <v>-0.61856626724236674</v>
      </c>
      <c r="I651">
        <v>-2.6676051983428102</v>
      </c>
      <c r="J651">
        <f>(Table2[[#This Row],[1M Return vs Nifty]]-AVERAGE(Table2[1M Return vs Nifty]))/_xlfn.STDEV.P(Table2[1M Return vs Nifty])</f>
        <v>-0.61599641601132815</v>
      </c>
      <c r="K651">
        <v>-18.079869790933401</v>
      </c>
      <c r="L651">
        <f>(Table2[[#This Row],[6M Return vs Nifty]]-AVERAGE(Table2[6M Return vs Nifty]))/_xlfn.STDEV.P(Table2[6M Return vs Nifty])</f>
        <v>-0.77886431635689624</v>
      </c>
      <c r="M651">
        <v>2.5953852395733001</v>
      </c>
      <c r="N651">
        <f>(Table2[[#This Row],[1W Return vs Nifty]]-AVERAGE(Table2[1W Return vs Nifty]))/_xlfn.STDEV.P(Table2[1W Return vs Nifty])</f>
        <v>-0.24417582407135255</v>
      </c>
      <c r="O651">
        <v>1290.8399999999999</v>
      </c>
      <c r="P651">
        <v>1341.77206953678</v>
      </c>
      <c r="Q651">
        <v>1395.2186520430701</v>
      </c>
      <c r="R651">
        <v>54.421177180114597</v>
      </c>
      <c r="S651" s="1">
        <f>(Table2[[#This Row],[Close Price]]-Table2[[#This Row],[20D EMA]])/Table2[[#This Row],[20D EMA]]</f>
        <v>1.0535775154164168E-3</v>
      </c>
      <c r="T651" s="1">
        <f>(Table2[[#This Row],[Close Price]]-Table2[[#This Row],[50D EMA]])/Table2[[#This Row],[50D EMA]]</f>
        <v>-3.6945223903709468E-2</v>
      </c>
      <c r="U651" s="1">
        <f>(Table2[[#This Row],[Close Price]]-Table2[[#This Row],[200D EMA]])/Table2[[#This Row],[200D EMA]]</f>
        <v>-7.3836922902525706E-2</v>
      </c>
      <c r="V651">
        <v>0.94301882380138302</v>
      </c>
      <c r="W651">
        <v>1275.25</v>
      </c>
      <c r="X651">
        <v>1299.5</v>
      </c>
      <c r="Y651">
        <v>1269.05</v>
      </c>
      <c r="Z651">
        <v>1304.45</v>
      </c>
      <c r="AA651">
        <v>1217.25</v>
      </c>
      <c r="AB651">
        <v>1341.95</v>
      </c>
      <c r="AC651" s="1">
        <f>(Table2[[#This Row],[Close Price]]/Table2[[#This Row],[Day Low]])-1</f>
        <v>1.3291511468339623E-2</v>
      </c>
      <c r="AD651" s="1">
        <f>(Table2[[#This Row],[Day High]]/Table2[[#This Row],[Close Price]])-1</f>
        <v>5.6492802971674916E-3</v>
      </c>
      <c r="AE651" s="1">
        <f>(Table2[[#This Row],[Close Price]]/Table2[[#This Row],[Current Week Low]])-1</f>
        <v>1.8241992041290844E-2</v>
      </c>
      <c r="AF651" s="1">
        <f>(Table2[[#This Row],[Current Week High]]/Table2[[#This Row],[Close Price]])-1</f>
        <v>9.4799566630552334E-3</v>
      </c>
      <c r="AG651" s="1">
        <f>(Table2[[#This Row],[Close Price]]/Table2[[#This Row],[Current Month Low]])-1</f>
        <v>6.1573218319983525E-2</v>
      </c>
      <c r="AH651" s="1">
        <f>(Table2[[#This Row],[Current Month High]]/Table2[[#This Row],[Close Price]])-1</f>
        <v>3.8500232162203885E-2</v>
      </c>
      <c r="AI651">
        <v>24.500851261414599</v>
      </c>
      <c r="AJ651">
        <v>9.0510148107515001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0</v>
      </c>
      <c r="AM651" t="s">
        <v>3187</v>
      </c>
      <c r="AN651">
        <v>1.53</v>
      </c>
      <c r="AO651" t="s">
        <v>3188</v>
      </c>
      <c r="AP651">
        <v>-2.9904701465698E-2</v>
      </c>
      <c r="AQ651">
        <f>(Table2[[#This Row],[Sharpe Ratio]]-AVERAGE(Table2[Sharpe Ratio]))/_xlfn.STDEV.P(Table2[Sharpe Ratio])</f>
        <v>-1.045292869390575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534</v>
      </c>
      <c r="AT651">
        <f>_xlfn.RANK.AVG(Table2[[#This Row],[6M Return vs Nifty Z-Score]],Table2[6M Return vs Nifty Z-Score])</f>
        <v>609</v>
      </c>
      <c r="AU651">
        <f>_xlfn.RANK.AVG(Table2[[#This Row],[Sharpe Ratio Z-Score]],Table2[Sharpe Ratio Z-Score])</f>
        <v>628</v>
      </c>
      <c r="AV651">
        <f>(Table2[[#This Row],[Rank 1Y]]+Table2[[#This Row],[Rank 6M]]+Table2[[#This Row],[Rank Sharpe]])/3</f>
        <v>590.33333333333337</v>
      </c>
    </row>
    <row r="652" spans="1:48" x14ac:dyDescent="0.3">
      <c r="A652" t="s">
        <v>1199</v>
      </c>
      <c r="B652" t="s">
        <v>1200</v>
      </c>
      <c r="C652" t="s">
        <v>3156</v>
      </c>
      <c r="D652" t="s">
        <v>493</v>
      </c>
      <c r="E652">
        <v>10047.20874624</v>
      </c>
      <c r="F652">
        <v>1964.8</v>
      </c>
      <c r="G652">
        <v>-27.647636470121501</v>
      </c>
      <c r="H652">
        <f>(Table2[[#This Row],[1Y Return vs Nifty]]-AVERAGE(Table2[1Y Return vs Nifty]))/_xlfn.STDEV.P(Table2[1Y Return vs Nifty])</f>
        <v>-0.87882476793356745</v>
      </c>
      <c r="I652">
        <v>-1.8605835661010099</v>
      </c>
      <c r="J652">
        <f>(Table2[[#This Row],[1M Return vs Nifty]]-AVERAGE(Table2[1M Return vs Nifty]))/_xlfn.STDEV.P(Table2[1M Return vs Nifty])</f>
        <v>-0.53649755664678367</v>
      </c>
      <c r="K652">
        <v>-4.0821396013381204</v>
      </c>
      <c r="L652">
        <f>(Table2[[#This Row],[6M Return vs Nifty]]-AVERAGE(Table2[6M Return vs Nifty]))/_xlfn.STDEV.P(Table2[6M Return vs Nifty])</f>
        <v>-0.32138243804427347</v>
      </c>
      <c r="M652">
        <v>1.98022025395085</v>
      </c>
      <c r="N652">
        <f>(Table2[[#This Row],[1W Return vs Nifty]]-AVERAGE(Table2[1W Return vs Nifty]))/_xlfn.STDEV.P(Table2[1W Return vs Nifty])</f>
        <v>-0.36306329808104737</v>
      </c>
      <c r="O652">
        <v>2000.66</v>
      </c>
      <c r="P652">
        <v>2080.3056358722201</v>
      </c>
      <c r="Q652">
        <v>2143.1914769011801</v>
      </c>
      <c r="R652">
        <v>45.4349593001158</v>
      </c>
      <c r="S652" s="1">
        <f>(Table2[[#This Row],[Close Price]]-Table2[[#This Row],[20D EMA]])/Table2[[#This Row],[20D EMA]]</f>
        <v>-1.7924085051932926E-2</v>
      </c>
      <c r="T652" s="1">
        <f>(Table2[[#This Row],[Close Price]]-Table2[[#This Row],[50D EMA]])/Table2[[#This Row],[50D EMA]]</f>
        <v>-5.5523397081886749E-2</v>
      </c>
      <c r="U652" s="1">
        <f>(Table2[[#This Row],[Close Price]]-Table2[[#This Row],[200D EMA]])/Table2[[#This Row],[200D EMA]]</f>
        <v>-8.3236369136328703E-2</v>
      </c>
      <c r="V652">
        <v>0.209055780764763</v>
      </c>
      <c r="W652">
        <v>1953</v>
      </c>
      <c r="X652">
        <v>1995.45</v>
      </c>
      <c r="Y652">
        <v>1906</v>
      </c>
      <c r="Z652">
        <v>2005.75</v>
      </c>
      <c r="AA652">
        <v>1903.55</v>
      </c>
      <c r="AB652">
        <v>2270</v>
      </c>
      <c r="AC652" s="1">
        <f>(Table2[[#This Row],[Close Price]]/Table2[[#This Row],[Day Low]])-1</f>
        <v>6.0419866871479488E-3</v>
      </c>
      <c r="AD652" s="1">
        <f>(Table2[[#This Row],[Day High]]/Table2[[#This Row],[Close Price]])-1</f>
        <v>1.5599552117263826E-2</v>
      </c>
      <c r="AE652" s="1">
        <f>(Table2[[#This Row],[Close Price]]/Table2[[#This Row],[Current Week Low]])-1</f>
        <v>3.0849947534102862E-2</v>
      </c>
      <c r="AF652" s="1">
        <f>(Table2[[#This Row],[Current Week High]]/Table2[[#This Row],[Close Price]])-1</f>
        <v>2.0841815960912058E-2</v>
      </c>
      <c r="AG652" s="1">
        <f>(Table2[[#This Row],[Close Price]]/Table2[[#This Row],[Current Month Low]])-1</f>
        <v>3.2176722439652305E-2</v>
      </c>
      <c r="AH652" s="1">
        <f>(Table2[[#This Row],[Current Month High]]/Table2[[#This Row],[Close Price]])-1</f>
        <v>0.15533387622149841</v>
      </c>
      <c r="AI652">
        <v>39.199918566775203</v>
      </c>
      <c r="AJ652">
        <v>8.6725663716814108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-7.0000000000000007E-2</v>
      </c>
      <c r="AM652" t="s">
        <v>3189</v>
      </c>
      <c r="AN652">
        <v>-2.6</v>
      </c>
      <c r="AO652" t="s">
        <v>3189</v>
      </c>
      <c r="AP652">
        <v>-0.11707948698658099</v>
      </c>
      <c r="AQ652">
        <f>(Table2[[#This Row],[Sharpe Ratio]]-AVERAGE(Table2[Sharpe Ratio]))/_xlfn.STDEV.P(Table2[Sharpe Ratio])</f>
        <v>-2.0564996362074148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631</v>
      </c>
      <c r="AT652">
        <f>_xlfn.RANK.AVG(Table2[[#This Row],[6M Return vs Nifty Z-Score]],Table2[6M Return vs Nifty Z-Score])</f>
        <v>415</v>
      </c>
      <c r="AU652">
        <f>_xlfn.RANK.AVG(Table2[[#This Row],[Sharpe Ratio Z-Score]],Table2[Sharpe Ratio Z-Score])</f>
        <v>725</v>
      </c>
      <c r="AV652">
        <f>(Table2[[#This Row],[Rank 1Y]]+Table2[[#This Row],[Rank 6M]]+Table2[[#This Row],[Rank Sharpe]])/3</f>
        <v>590.33333333333337</v>
      </c>
    </row>
    <row r="653" spans="1:48" x14ac:dyDescent="0.3">
      <c r="A653" t="s">
        <v>1028</v>
      </c>
      <c r="B653" t="s">
        <v>1029</v>
      </c>
      <c r="C653" t="s">
        <v>3152</v>
      </c>
      <c r="D653" t="s">
        <v>117</v>
      </c>
      <c r="E653">
        <v>13474.9256983</v>
      </c>
      <c r="F653">
        <v>45.98</v>
      </c>
      <c r="G653">
        <v>-13.786517824111799</v>
      </c>
      <c r="H653">
        <f>(Table2[[#This Row],[1Y Return vs Nifty]]-AVERAGE(Table2[1Y Return vs Nifty]))/_xlfn.STDEV.P(Table2[1Y Return vs Nifty])</f>
        <v>-0.61043594592041794</v>
      </c>
      <c r="I653">
        <v>2.4274418836902698</v>
      </c>
      <c r="J653">
        <f>(Table2[[#This Row],[1M Return vs Nifty]]-AVERAGE(Table2[1M Return vs Nifty]))/_xlfn.STDEV.P(Table2[1M Return vs Nifty])</f>
        <v>-0.11408864148847751</v>
      </c>
      <c r="K653">
        <v>-30.532811540975999</v>
      </c>
      <c r="L653">
        <f>(Table2[[#This Row],[6M Return vs Nifty]]-AVERAGE(Table2[6M Return vs Nifty]))/_xlfn.STDEV.P(Table2[6M Return vs Nifty])</f>
        <v>-1.1858585293587889</v>
      </c>
      <c r="M653">
        <v>0.99271971673419401</v>
      </c>
      <c r="N653">
        <f>(Table2[[#This Row],[1W Return vs Nifty]]-AVERAGE(Table2[1W Return vs Nifty]))/_xlfn.STDEV.P(Table2[1W Return vs Nifty])</f>
        <v>-0.5539087577492583</v>
      </c>
      <c r="O653">
        <v>45.96</v>
      </c>
      <c r="P653">
        <v>48.1507682197402</v>
      </c>
      <c r="Q653">
        <v>52.578526895658598</v>
      </c>
      <c r="R653">
        <v>55.204141932235302</v>
      </c>
      <c r="S653" s="1">
        <f>(Table2[[#This Row],[Close Price]]-Table2[[#This Row],[20D EMA]])/Table2[[#This Row],[20D EMA]]</f>
        <v>4.3516100957345562E-4</v>
      </c>
      <c r="T653" s="1">
        <f>(Table2[[#This Row],[Close Price]]-Table2[[#This Row],[50D EMA]])/Table2[[#This Row],[50D EMA]]</f>
        <v>-4.5082732841015431E-2</v>
      </c>
      <c r="U653" s="1">
        <f>(Table2[[#This Row],[Close Price]]-Table2[[#This Row],[200D EMA]])/Table2[[#This Row],[200D EMA]]</f>
        <v>-0.12549851213506402</v>
      </c>
      <c r="V653">
        <v>0.72006753505592802</v>
      </c>
      <c r="W653">
        <v>45.72</v>
      </c>
      <c r="X653">
        <v>46.4</v>
      </c>
      <c r="Y653">
        <v>44.05</v>
      </c>
      <c r="Z653">
        <v>47.14</v>
      </c>
      <c r="AA653">
        <v>43.06</v>
      </c>
      <c r="AB653">
        <v>50.39</v>
      </c>
      <c r="AC653" s="1">
        <f>(Table2[[#This Row],[Close Price]]/Table2[[#This Row],[Day Low]])-1</f>
        <v>5.6867891513561197E-3</v>
      </c>
      <c r="AD653" s="1">
        <f>(Table2[[#This Row],[Day High]]/Table2[[#This Row],[Close Price]])-1</f>
        <v>9.1344062635929646E-3</v>
      </c>
      <c r="AE653" s="1">
        <f>(Table2[[#This Row],[Close Price]]/Table2[[#This Row],[Current Week Low]])-1</f>
        <v>4.3813847900113556E-2</v>
      </c>
      <c r="AF653" s="1">
        <f>(Table2[[#This Row],[Current Week High]]/Table2[[#This Row],[Close Price]])-1</f>
        <v>2.5228360156589913E-2</v>
      </c>
      <c r="AG653" s="1">
        <f>(Table2[[#This Row],[Close Price]]/Table2[[#This Row],[Current Month Low]])-1</f>
        <v>6.7812354853692414E-2</v>
      </c>
      <c r="AH653" s="1">
        <f>(Table2[[#This Row],[Current Month High]]/Table2[[#This Row],[Close Price]])-1</f>
        <v>9.591126576772524E-2</v>
      </c>
      <c r="AI653">
        <v>60.287081339712898</v>
      </c>
      <c r="AJ653">
        <v>7.4299065420560604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-0.12</v>
      </c>
      <c r="AM653" t="s">
        <v>3189</v>
      </c>
      <c r="AN653">
        <v>-2.0699999999999998</v>
      </c>
      <c r="AO653" t="s">
        <v>3189</v>
      </c>
      <c r="AQ653">
        <f>(Table2[[#This Row],[Sharpe Ratio]]-AVERAGE(Table2[Sharpe Ratio]))/_xlfn.STDEV.P(Table2[Sharpe Ratio])</f>
        <v>-0.698405448893197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530</v>
      </c>
      <c r="AT653">
        <f>_xlfn.RANK.AVG(Table2[[#This Row],[6M Return vs Nifty Z-Score]],Table2[6M Return vs Nifty Z-Score])</f>
        <v>704</v>
      </c>
      <c r="AU653">
        <f>_xlfn.RANK.AVG(Table2[[#This Row],[Sharpe Ratio Z-Score]],Table2[Sharpe Ratio Z-Score])</f>
        <v>538</v>
      </c>
      <c r="AV653">
        <f>(Table2[[#This Row],[Rank 1Y]]+Table2[[#This Row],[Rank 6M]]+Table2[[#This Row],[Rank Sharpe]])/3</f>
        <v>590.66666666666663</v>
      </c>
    </row>
    <row r="654" spans="1:48" x14ac:dyDescent="0.3">
      <c r="A654" t="s">
        <v>609</v>
      </c>
      <c r="B654" t="s">
        <v>610</v>
      </c>
      <c r="C654" t="s">
        <v>3142</v>
      </c>
      <c r="D654" t="s">
        <v>37</v>
      </c>
      <c r="E654">
        <v>32038.768</v>
      </c>
      <c r="F654">
        <v>194.41</v>
      </c>
      <c r="G654">
        <v>-36.601397234117798</v>
      </c>
      <c r="H654">
        <f>(Table2[[#This Row],[1Y Return vs Nifty]]-AVERAGE(Table2[1Y Return vs Nifty]))/_xlfn.STDEV.P(Table2[1Y Return vs Nifty])</f>
        <v>-1.0521938419172405</v>
      </c>
      <c r="I654">
        <v>0.67490054883577399</v>
      </c>
      <c r="J654">
        <f>(Table2[[#This Row],[1M Return vs Nifty]]-AVERAGE(Table2[1M Return vs Nifty]))/_xlfn.STDEV.P(Table2[1M Return vs Nifty])</f>
        <v>-0.28672966069278538</v>
      </c>
      <c r="K654">
        <v>-23.413686976889199</v>
      </c>
      <c r="L654">
        <f>(Table2[[#This Row],[6M Return vs Nifty]]-AVERAGE(Table2[6M Return vs Nifty]))/_xlfn.STDEV.P(Table2[6M Return vs Nifty])</f>
        <v>-0.95318720097864618</v>
      </c>
      <c r="M654">
        <v>12.687235697545001</v>
      </c>
      <c r="N654">
        <f>(Table2[[#This Row],[1W Return vs Nifty]]-AVERAGE(Table2[1W Return vs Nifty]))/_xlfn.STDEV.P(Table2[1W Return vs Nifty])</f>
        <v>1.7061864967259435</v>
      </c>
      <c r="O654">
        <v>188.1</v>
      </c>
      <c r="P654">
        <v>203.79684318055999</v>
      </c>
      <c r="Q654">
        <v>220.92327023421001</v>
      </c>
      <c r="R654">
        <v>67.2926494162663</v>
      </c>
      <c r="S654" s="1">
        <f>(Table2[[#This Row],[Close Price]]-Table2[[#This Row],[20D EMA]])/Table2[[#This Row],[20D EMA]]</f>
        <v>3.3545986177565136E-2</v>
      </c>
      <c r="T654" s="1">
        <f>(Table2[[#This Row],[Close Price]]-Table2[[#This Row],[50D EMA]])/Table2[[#This Row],[50D EMA]]</f>
        <v>-4.6059806590053189E-2</v>
      </c>
      <c r="U654" s="1">
        <f>(Table2[[#This Row],[Close Price]]-Table2[[#This Row],[200D EMA]])/Table2[[#This Row],[200D EMA]]</f>
        <v>-0.12001121568634297</v>
      </c>
      <c r="V654">
        <v>1.1599163955570999</v>
      </c>
      <c r="W654">
        <v>193.36</v>
      </c>
      <c r="X654">
        <v>200.9</v>
      </c>
      <c r="Y654">
        <v>179</v>
      </c>
      <c r="Z654">
        <v>200.9</v>
      </c>
      <c r="AA654">
        <v>168.8</v>
      </c>
      <c r="AB654">
        <v>200.9</v>
      </c>
      <c r="AC654" s="1">
        <f>(Table2[[#This Row],[Close Price]]/Table2[[#This Row],[Day Low]])-1</f>
        <v>5.430285477864949E-3</v>
      </c>
      <c r="AD654" s="1">
        <f>(Table2[[#This Row],[Day High]]/Table2[[#This Row],[Close Price]])-1</f>
        <v>3.338305642713868E-2</v>
      </c>
      <c r="AE654" s="1">
        <f>(Table2[[#This Row],[Close Price]]/Table2[[#This Row],[Current Week Low]])-1</f>
        <v>8.6089385474860336E-2</v>
      </c>
      <c r="AF654" s="1">
        <f>(Table2[[#This Row],[Current Week High]]/Table2[[#This Row],[Close Price]])-1</f>
        <v>3.338305642713868E-2</v>
      </c>
      <c r="AG654" s="1">
        <f>(Table2[[#This Row],[Close Price]]/Table2[[#This Row],[Current Month Low]])-1</f>
        <v>0.15171800947867298</v>
      </c>
      <c r="AH654" s="1">
        <f>(Table2[[#This Row],[Current Month High]]/Table2[[#This Row],[Close Price]])-1</f>
        <v>3.338305642713868E-2</v>
      </c>
      <c r="AI654">
        <v>67.018157502186099</v>
      </c>
      <c r="AJ654">
        <v>15.171800947867199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-0.23</v>
      </c>
      <c r="AM654" t="s">
        <v>3189</v>
      </c>
      <c r="AN654">
        <v>5.19</v>
      </c>
      <c r="AO654" t="s">
        <v>3188</v>
      </c>
      <c r="AP654">
        <v>2.6911666988875999E-2</v>
      </c>
      <c r="AQ654">
        <f>(Table2[[#This Row],[Sharpe Ratio]]-AVERAGE(Table2[Sharpe Ratio]))/_xlfn.STDEV.P(Table2[Sharpe Ratio])</f>
        <v>-0.38623651606624143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673</v>
      </c>
      <c r="AT654">
        <f>_xlfn.RANK.AVG(Table2[[#This Row],[6M Return vs Nifty Z-Score]],Table2[6M Return vs Nifty Z-Score])</f>
        <v>659</v>
      </c>
      <c r="AU654">
        <f>_xlfn.RANK.AVG(Table2[[#This Row],[Sharpe Ratio Z-Score]],Table2[Sharpe Ratio Z-Score])</f>
        <v>443</v>
      </c>
      <c r="AV654">
        <f>(Table2[[#This Row],[Rank 1Y]]+Table2[[#This Row],[Rank 6M]]+Table2[[#This Row],[Rank Sharpe]])/3</f>
        <v>591.66666666666663</v>
      </c>
    </row>
    <row r="655" spans="1:48" x14ac:dyDescent="0.3">
      <c r="A655" t="s">
        <v>1523</v>
      </c>
      <c r="B655" t="s">
        <v>1524</v>
      </c>
      <c r="C655" t="s">
        <v>3156</v>
      </c>
      <c r="D655" t="s">
        <v>493</v>
      </c>
      <c r="E655">
        <v>6688.7004349999997</v>
      </c>
      <c r="F655">
        <v>2064.35</v>
      </c>
      <c r="G655">
        <v>-18.8494378699972</v>
      </c>
      <c r="H655">
        <f>(Table2[[#This Row],[1Y Return vs Nifty]]-AVERAGE(Table2[1Y Return vs Nifty]))/_xlfn.STDEV.P(Table2[1Y Return vs Nifty])</f>
        <v>-0.70846779903157497</v>
      </c>
      <c r="I655">
        <v>1.37226492172061</v>
      </c>
      <c r="J655">
        <f>(Table2[[#This Row],[1M Return vs Nifty]]-AVERAGE(Table2[1M Return vs Nifty]))/_xlfn.STDEV.P(Table2[1M Return vs Nifty])</f>
        <v>-0.21803302358801394</v>
      </c>
      <c r="K655">
        <v>-11.3002958351743</v>
      </c>
      <c r="L655">
        <f>(Table2[[#This Row],[6M Return vs Nifty]]-AVERAGE(Table2[6M Return vs Nifty]))/_xlfn.STDEV.P(Table2[6M Return vs Nifty])</f>
        <v>-0.55729037648017055</v>
      </c>
      <c r="M655">
        <v>1.9591587138806901</v>
      </c>
      <c r="N655">
        <f>(Table2[[#This Row],[1W Return vs Nifty]]-AVERAGE(Table2[1W Return vs Nifty]))/_xlfn.STDEV.P(Table2[1W Return vs Nifty])</f>
        <v>-0.36713367490062798</v>
      </c>
      <c r="O655">
        <v>2051.13</v>
      </c>
      <c r="P655">
        <v>2115.9838819002398</v>
      </c>
      <c r="Q655">
        <v>2209.7861357798101</v>
      </c>
      <c r="R655">
        <v>59.916738032255203</v>
      </c>
      <c r="S655" s="1">
        <f>(Table2[[#This Row],[Close Price]]-Table2[[#This Row],[20D EMA]])/Table2[[#This Row],[20D EMA]]</f>
        <v>6.4452277525070571E-3</v>
      </c>
      <c r="T655" s="1">
        <f>(Table2[[#This Row],[Close Price]]-Table2[[#This Row],[50D EMA]])/Table2[[#This Row],[50D EMA]]</f>
        <v>-2.4401831385346167E-2</v>
      </c>
      <c r="U655" s="1">
        <f>(Table2[[#This Row],[Close Price]]-Table2[[#This Row],[200D EMA]])/Table2[[#This Row],[200D EMA]]</f>
        <v>-6.581457518670121E-2</v>
      </c>
      <c r="V655">
        <v>0.63598450478429802</v>
      </c>
      <c r="W655">
        <v>2040</v>
      </c>
      <c r="X655">
        <v>2084</v>
      </c>
      <c r="Y655">
        <v>1997</v>
      </c>
      <c r="Z655">
        <v>2084</v>
      </c>
      <c r="AA655">
        <v>1950.05</v>
      </c>
      <c r="AB655">
        <v>2169</v>
      </c>
      <c r="AC655" s="1">
        <f>(Table2[[#This Row],[Close Price]]/Table2[[#This Row],[Day Low]])-1</f>
        <v>1.1936274509803946E-2</v>
      </c>
      <c r="AD655" s="1">
        <f>(Table2[[#This Row],[Day High]]/Table2[[#This Row],[Close Price]])-1</f>
        <v>9.5187347106837628E-3</v>
      </c>
      <c r="AE655" s="1">
        <f>(Table2[[#This Row],[Close Price]]/Table2[[#This Row],[Current Week Low]])-1</f>
        <v>3.3725588382573779E-2</v>
      </c>
      <c r="AF655" s="1">
        <f>(Table2[[#This Row],[Current Week High]]/Table2[[#This Row],[Close Price]])-1</f>
        <v>9.5187347106837628E-3</v>
      </c>
      <c r="AG655" s="1">
        <f>(Table2[[#This Row],[Close Price]]/Table2[[#This Row],[Current Month Low]])-1</f>
        <v>5.8613881695341208E-2</v>
      </c>
      <c r="AH655" s="1">
        <f>(Table2[[#This Row],[Current Month High]]/Table2[[#This Row],[Close Price]])-1</f>
        <v>5.069392302661857E-2</v>
      </c>
      <c r="AI655">
        <v>32.487223581272502</v>
      </c>
      <c r="AJ655">
        <v>5.8613881695341199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-0.02</v>
      </c>
      <c r="AM655" t="s">
        <v>3189</v>
      </c>
      <c r="AN655">
        <v>0.47</v>
      </c>
      <c r="AO655" t="s">
        <v>3188</v>
      </c>
      <c r="AP655">
        <v>-7.7319648493342996E-2</v>
      </c>
      <c r="AQ655">
        <f>(Table2[[#This Row],[Sharpe Ratio]]-AVERAGE(Table2[Sharpe Ratio]))/_xlfn.STDEV.P(Table2[Sharpe Ratio])</f>
        <v>-1.5952949714448545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562</v>
      </c>
      <c r="AT655">
        <f>_xlfn.RANK.AVG(Table2[[#This Row],[6M Return vs Nifty Z-Score]],Table2[6M Return vs Nifty Z-Score])</f>
        <v>518</v>
      </c>
      <c r="AU655">
        <f>_xlfn.RANK.AVG(Table2[[#This Row],[Sharpe Ratio Z-Score]],Table2[Sharpe Ratio Z-Score])</f>
        <v>695</v>
      </c>
      <c r="AV655">
        <f>(Table2[[#This Row],[Rank 1Y]]+Table2[[#This Row],[Rank 6M]]+Table2[[#This Row],[Rank Sharpe]])/3</f>
        <v>591.66666666666663</v>
      </c>
    </row>
    <row r="656" spans="1:48" x14ac:dyDescent="0.3">
      <c r="A656" t="s">
        <v>1963</v>
      </c>
      <c r="B656" t="s">
        <v>1964</v>
      </c>
      <c r="C656" t="s">
        <v>3144</v>
      </c>
      <c r="D656" t="s">
        <v>229</v>
      </c>
      <c r="E656">
        <v>3652.4046468299998</v>
      </c>
      <c r="F656">
        <v>432.7</v>
      </c>
      <c r="G656">
        <v>-27.495415664880699</v>
      </c>
      <c r="H656">
        <f>(Table2[[#This Row],[1Y Return vs Nifty]]-AVERAGE(Table2[1Y Return vs Nifty]))/_xlfn.STDEV.P(Table2[1Y Return vs Nifty])</f>
        <v>-0.87587736061040511</v>
      </c>
      <c r="I656">
        <v>3.1517943615868602</v>
      </c>
      <c r="J656">
        <f>(Table2[[#This Row],[1M Return vs Nifty]]-AVERAGE(Table2[1M Return vs Nifty]))/_xlfn.STDEV.P(Table2[1M Return vs Nifty])</f>
        <v>-4.2733434304382326E-2</v>
      </c>
      <c r="K656">
        <v>-18.462943784884999</v>
      </c>
      <c r="L656">
        <f>(Table2[[#This Row],[6M Return vs Nifty]]-AVERAGE(Table2[6M Return vs Nifty]))/_xlfn.STDEV.P(Table2[6M Return vs Nifty])</f>
        <v>-0.79138416121116839</v>
      </c>
      <c r="M656">
        <v>7.6656866618884303</v>
      </c>
      <c r="N656">
        <f>(Table2[[#This Row],[1W Return vs Nifty]]-AVERAGE(Table2[1W Return vs Nifty]))/_xlfn.STDEV.P(Table2[1W Return vs Nifty])</f>
        <v>0.73571630674762545</v>
      </c>
      <c r="O656">
        <v>414.22</v>
      </c>
      <c r="P656">
        <v>431.35235588350901</v>
      </c>
      <c r="Q656">
        <v>474.24270822863298</v>
      </c>
      <c r="R656">
        <v>74.407191369066595</v>
      </c>
      <c r="S656" s="1">
        <f>(Table2[[#This Row],[Close Price]]-Table2[[#This Row],[20D EMA]])/Table2[[#This Row],[20D EMA]]</f>
        <v>4.4613973250929362E-2</v>
      </c>
      <c r="T656" s="1">
        <f>(Table2[[#This Row],[Close Price]]-Table2[[#This Row],[50D EMA]])/Table2[[#This Row],[50D EMA]]</f>
        <v>3.1242303377031458E-3</v>
      </c>
      <c r="U656" s="1">
        <f>(Table2[[#This Row],[Close Price]]-Table2[[#This Row],[200D EMA]])/Table2[[#This Row],[200D EMA]]</f>
        <v>-8.7597990454721344E-2</v>
      </c>
      <c r="V656">
        <v>0.74413410139660596</v>
      </c>
      <c r="W656">
        <v>426.1</v>
      </c>
      <c r="X656">
        <v>435</v>
      </c>
      <c r="Y656">
        <v>395.6</v>
      </c>
      <c r="Z656">
        <v>435</v>
      </c>
      <c r="AA656">
        <v>382.35</v>
      </c>
      <c r="AB656">
        <v>439</v>
      </c>
      <c r="AC656" s="1">
        <f>(Table2[[#This Row],[Close Price]]/Table2[[#This Row],[Day Low]])-1</f>
        <v>1.5489321755456364E-2</v>
      </c>
      <c r="AD656" s="1">
        <f>(Table2[[#This Row],[Day High]]/Table2[[#This Row],[Close Price]])-1</f>
        <v>5.3154610584700279E-3</v>
      </c>
      <c r="AE656" s="1">
        <f>(Table2[[#This Row],[Close Price]]/Table2[[#This Row],[Current Week Low]])-1</f>
        <v>9.3781597573306286E-2</v>
      </c>
      <c r="AF656" s="1">
        <f>(Table2[[#This Row],[Current Week High]]/Table2[[#This Row],[Close Price]])-1</f>
        <v>5.3154610584700279E-3</v>
      </c>
      <c r="AG656" s="1">
        <f>(Table2[[#This Row],[Close Price]]/Table2[[#This Row],[Current Month Low]])-1</f>
        <v>0.13168562835098729</v>
      </c>
      <c r="AH656" s="1">
        <f>(Table2[[#This Row],[Current Month High]]/Table2[[#This Row],[Close Price]])-1</f>
        <v>1.4559741160157236E-2</v>
      </c>
      <c r="AI656">
        <v>61.543794776981699</v>
      </c>
      <c r="AJ656">
        <v>13.168562835098699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-0.05</v>
      </c>
      <c r="AM656" t="s">
        <v>3189</v>
      </c>
      <c r="AN656">
        <v>4.38</v>
      </c>
      <c r="AO656" t="s">
        <v>3188</v>
      </c>
      <c r="AQ656">
        <f>(Table2[[#This Row],[Sharpe Ratio]]-AVERAGE(Table2[Sharpe Ratio]))/_xlfn.STDEV.P(Table2[Sharpe Ratio])</f>
        <v>-0.698405448893197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629</v>
      </c>
      <c r="AT656">
        <f>_xlfn.RANK.AVG(Table2[[#This Row],[6M Return vs Nifty Z-Score]],Table2[6M Return vs Nifty Z-Score])</f>
        <v>611</v>
      </c>
      <c r="AU656">
        <f>_xlfn.RANK.AVG(Table2[[#This Row],[Sharpe Ratio Z-Score]],Table2[Sharpe Ratio Z-Score])</f>
        <v>538</v>
      </c>
      <c r="AV656">
        <f>(Table2[[#This Row],[Rank 1Y]]+Table2[[#This Row],[Rank 6M]]+Table2[[#This Row],[Rank Sharpe]])/3</f>
        <v>592.66666666666663</v>
      </c>
    </row>
    <row r="657" spans="1:48" x14ac:dyDescent="0.3">
      <c r="A657" t="s">
        <v>1692</v>
      </c>
      <c r="B657" t="s">
        <v>1693</v>
      </c>
      <c r="C657" t="s">
        <v>3156</v>
      </c>
      <c r="D657" t="s">
        <v>266</v>
      </c>
      <c r="E657">
        <v>5170.9784689460002</v>
      </c>
      <c r="F657">
        <v>153.74</v>
      </c>
      <c r="G657">
        <v>-15.1756041782648</v>
      </c>
      <c r="H657">
        <f>(Table2[[#This Row],[1Y Return vs Nifty]]-AVERAGE(Table2[1Y Return vs Nifty]))/_xlfn.STDEV.P(Table2[1Y Return vs Nifty])</f>
        <v>-0.63733242230062614</v>
      </c>
      <c r="I657">
        <v>-2.0891514009214802</v>
      </c>
      <c r="J657">
        <f>(Table2[[#This Row],[1M Return vs Nifty]]-AVERAGE(Table2[1M Return vs Nifty]))/_xlfn.STDEV.P(Table2[1M Return vs Nifty])</f>
        <v>-0.55901353568587675</v>
      </c>
      <c r="K657">
        <v>-14.606788468866499</v>
      </c>
      <c r="L657">
        <f>(Table2[[#This Row],[6M Return vs Nifty]]-AVERAGE(Table2[6M Return vs Nifty]))/_xlfn.STDEV.P(Table2[6M Return vs Nifty])</f>
        <v>-0.6653550726987576</v>
      </c>
      <c r="M657">
        <v>1.49645164265782</v>
      </c>
      <c r="N657">
        <f>(Table2[[#This Row],[1W Return vs Nifty]]-AVERAGE(Table2[1W Return vs Nifty]))/_xlfn.STDEV.P(Table2[1W Return vs Nifty])</f>
        <v>-0.45655696164450771</v>
      </c>
      <c r="O657">
        <v>154.4</v>
      </c>
      <c r="P657">
        <v>160.51574189729499</v>
      </c>
      <c r="Q657">
        <v>165.162308637959</v>
      </c>
      <c r="R657">
        <v>53.949920776195803</v>
      </c>
      <c r="S657" s="1">
        <f>(Table2[[#This Row],[Close Price]]-Table2[[#This Row],[20D EMA]])/Table2[[#This Row],[20D EMA]]</f>
        <v>-4.2746113989637086E-3</v>
      </c>
      <c r="T657" s="1">
        <f>(Table2[[#This Row],[Close Price]]-Table2[[#This Row],[50D EMA]])/Table2[[#This Row],[50D EMA]]</f>
        <v>-4.2212320219847312E-2</v>
      </c>
      <c r="U657" s="1">
        <f>(Table2[[#This Row],[Close Price]]-Table2[[#This Row],[200D EMA]])/Table2[[#This Row],[200D EMA]]</f>
        <v>-6.9158082931603082E-2</v>
      </c>
      <c r="V657">
        <v>0.47630616003142301</v>
      </c>
      <c r="W657">
        <v>150.9</v>
      </c>
      <c r="X657">
        <v>154.09</v>
      </c>
      <c r="Y657">
        <v>149.54</v>
      </c>
      <c r="Z657">
        <v>154.09</v>
      </c>
      <c r="AA657">
        <v>144.22999999999999</v>
      </c>
      <c r="AB657">
        <v>166.3</v>
      </c>
      <c r="AC657" s="1">
        <f>(Table2[[#This Row],[Close Price]]/Table2[[#This Row],[Day Low]])-1</f>
        <v>1.8820410868124693E-2</v>
      </c>
      <c r="AD657" s="1">
        <f>(Table2[[#This Row],[Day High]]/Table2[[#This Row],[Close Price]])-1</f>
        <v>2.2765708338754465E-3</v>
      </c>
      <c r="AE657" s="1">
        <f>(Table2[[#This Row],[Close Price]]/Table2[[#This Row],[Current Week Low]])-1</f>
        <v>2.8086130801123543E-2</v>
      </c>
      <c r="AF657" s="1">
        <f>(Table2[[#This Row],[Current Week High]]/Table2[[#This Row],[Close Price]])-1</f>
        <v>2.2765708338754465E-3</v>
      </c>
      <c r="AG657" s="1">
        <f>(Table2[[#This Row],[Close Price]]/Table2[[#This Row],[Current Month Low]])-1</f>
        <v>6.5936351660542236E-2</v>
      </c>
      <c r="AH657" s="1">
        <f>(Table2[[#This Row],[Current Month High]]/Table2[[#This Row],[Close Price]])-1</f>
        <v>8.1696370495641935E-2</v>
      </c>
      <c r="AI657">
        <v>42.838558605437697</v>
      </c>
      <c r="AJ657">
        <v>18.2160707420222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0</v>
      </c>
      <c r="AM657" t="s">
        <v>3187</v>
      </c>
      <c r="AN657">
        <v>-0.77</v>
      </c>
      <c r="AO657" t="s">
        <v>3189</v>
      </c>
      <c r="AP657">
        <v>-5.4377730231646E-2</v>
      </c>
      <c r="AQ657">
        <f>(Table2[[#This Row],[Sharpe Ratio]]-AVERAGE(Table2[Sharpe Ratio]))/_xlfn.STDEV.P(Table2[Sharpe Ratio])</f>
        <v>-1.3291741791610647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543</v>
      </c>
      <c r="AT657">
        <f>_xlfn.RANK.AVG(Table2[[#This Row],[6M Return vs Nifty Z-Score]],Table2[6M Return vs Nifty Z-Score])</f>
        <v>565</v>
      </c>
      <c r="AU657">
        <f>_xlfn.RANK.AVG(Table2[[#This Row],[Sharpe Ratio Z-Score]],Table2[Sharpe Ratio Z-Score])</f>
        <v>674</v>
      </c>
      <c r="AV657">
        <f>(Table2[[#This Row],[Rank 1Y]]+Table2[[#This Row],[Rank 6M]]+Table2[[#This Row],[Rank Sharpe]])/3</f>
        <v>594</v>
      </c>
    </row>
    <row r="658" spans="1:48" x14ac:dyDescent="0.3">
      <c r="A658" t="s">
        <v>1500</v>
      </c>
      <c r="B658" t="s">
        <v>1501</v>
      </c>
      <c r="C658" t="s">
        <v>3142</v>
      </c>
      <c r="D658" t="s">
        <v>24</v>
      </c>
      <c r="E658">
        <v>6890.7809423440003</v>
      </c>
      <c r="F658">
        <v>35.840000000000003</v>
      </c>
      <c r="G658">
        <v>-54.2536802523883</v>
      </c>
      <c r="H658">
        <f>(Table2[[#This Row],[1Y Return vs Nifty]]-AVERAGE(Table2[1Y Return vs Nifty]))/_xlfn.STDEV.P(Table2[1Y Return vs Nifty])</f>
        <v>-1.3939898806143201</v>
      </c>
      <c r="I658">
        <v>-0.83783057623298796</v>
      </c>
      <c r="J658">
        <f>(Table2[[#This Row],[1M Return vs Nifty]]-AVERAGE(Table2[1M Return vs Nifty]))/_xlfn.STDEV.P(Table2[1M Return vs Nifty])</f>
        <v>-0.43574722622463241</v>
      </c>
      <c r="K658">
        <v>-35.241765387983897</v>
      </c>
      <c r="L658">
        <f>(Table2[[#This Row],[6M Return vs Nifty]]-AVERAGE(Table2[6M Return vs Nifty]))/_xlfn.STDEV.P(Table2[6M Return vs Nifty])</f>
        <v>-1.3397592705245187</v>
      </c>
      <c r="M658">
        <v>8.8003541088383095</v>
      </c>
      <c r="N658">
        <f>(Table2[[#This Row],[1W Return vs Nifty]]-AVERAGE(Table2[1W Return vs Nifty]))/_xlfn.STDEV.P(Table2[1W Return vs Nifty])</f>
        <v>0.95500340819473595</v>
      </c>
      <c r="O658">
        <v>35.26</v>
      </c>
      <c r="P658">
        <v>37.692518853619802</v>
      </c>
      <c r="Q658">
        <v>43.647748628562098</v>
      </c>
      <c r="R658">
        <v>59.693889713145502</v>
      </c>
      <c r="S658" s="1">
        <f>(Table2[[#This Row],[Close Price]]-Table2[[#This Row],[20D EMA]])/Table2[[#This Row],[20D EMA]]</f>
        <v>1.6449234259784614E-2</v>
      </c>
      <c r="T658" s="1">
        <f>(Table2[[#This Row],[Close Price]]-Table2[[#This Row],[50D EMA]])/Table2[[#This Row],[50D EMA]]</f>
        <v>-4.9148184041881614E-2</v>
      </c>
      <c r="U658" s="1">
        <f>(Table2[[#This Row],[Close Price]]-Table2[[#This Row],[200D EMA]])/Table2[[#This Row],[200D EMA]]</f>
        <v>-0.17888090162462311</v>
      </c>
      <c r="V658">
        <v>1.4831175025755601</v>
      </c>
      <c r="W658">
        <v>35.409999999999997</v>
      </c>
      <c r="X658">
        <v>36.99</v>
      </c>
      <c r="Y658">
        <v>32.229999999999997</v>
      </c>
      <c r="Z658">
        <v>36.99</v>
      </c>
      <c r="AA658">
        <v>32.01</v>
      </c>
      <c r="AB658">
        <v>40.1</v>
      </c>
      <c r="AC658" s="1">
        <f>(Table2[[#This Row],[Close Price]]/Table2[[#This Row],[Day Low]])-1</f>
        <v>1.2143462298785934E-2</v>
      </c>
      <c r="AD658" s="1">
        <f>(Table2[[#This Row],[Day High]]/Table2[[#This Row],[Close Price]])-1</f>
        <v>3.2087053571428603E-2</v>
      </c>
      <c r="AE658" s="1">
        <f>(Table2[[#This Row],[Close Price]]/Table2[[#This Row],[Current Week Low]])-1</f>
        <v>0.11200744647843641</v>
      </c>
      <c r="AF658" s="1">
        <f>(Table2[[#This Row],[Current Week High]]/Table2[[#This Row],[Close Price]])-1</f>
        <v>3.2087053571428603E-2</v>
      </c>
      <c r="AG658" s="1">
        <f>(Table2[[#This Row],[Close Price]]/Table2[[#This Row],[Current Month Low]])-1</f>
        <v>0.11965010934083109</v>
      </c>
      <c r="AH658" s="1">
        <f>(Table2[[#This Row],[Current Month High]]/Table2[[#This Row],[Close Price]])-1</f>
        <v>0.11886160714285698</v>
      </c>
      <c r="AI658">
        <v>75.781249999999901</v>
      </c>
      <c r="AJ658">
        <v>11.9650109340831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-0.18</v>
      </c>
      <c r="AM658" t="s">
        <v>3189</v>
      </c>
      <c r="AN658">
        <v>-0.5</v>
      </c>
      <c r="AO658" t="s">
        <v>3189</v>
      </c>
      <c r="AP658">
        <v>6.3068296326628998E-2</v>
      </c>
      <c r="AQ658">
        <f>(Table2[[#This Row],[Sharpe Ratio]]-AVERAGE(Table2[Sharpe Ratio]))/_xlfn.STDEV.P(Table2[Sharpe Ratio])</f>
        <v>3.3171779958365323E-2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724</v>
      </c>
      <c r="AT658">
        <f>_xlfn.RANK.AVG(Table2[[#This Row],[6M Return vs Nifty Z-Score]],Table2[6M Return vs Nifty Z-Score])</f>
        <v>718</v>
      </c>
      <c r="AU658">
        <f>_xlfn.RANK.AVG(Table2[[#This Row],[Sharpe Ratio Z-Score]],Table2[Sharpe Ratio Z-Score])</f>
        <v>342</v>
      </c>
      <c r="AV658">
        <f>(Table2[[#This Row],[Rank 1Y]]+Table2[[#This Row],[Rank 6M]]+Table2[[#This Row],[Rank Sharpe]])/3</f>
        <v>594.66666666666663</v>
      </c>
    </row>
    <row r="659" spans="1:48" x14ac:dyDescent="0.3">
      <c r="A659" t="s">
        <v>2133</v>
      </c>
      <c r="B659" t="s">
        <v>2134</v>
      </c>
      <c r="C659" t="s">
        <v>3144</v>
      </c>
      <c r="D659" t="s">
        <v>195</v>
      </c>
      <c r="E659">
        <v>2882.9057111050001</v>
      </c>
      <c r="F659">
        <v>210.35</v>
      </c>
      <c r="G659">
        <v>-24.913955272872201</v>
      </c>
      <c r="H659">
        <f>(Table2[[#This Row],[1Y Return vs Nifty]]-AVERAGE(Table2[1Y Return vs Nifty]))/_xlfn.STDEV.P(Table2[1Y Return vs Nifty])</f>
        <v>-0.82589329140368095</v>
      </c>
      <c r="I659">
        <v>-2.6041843536417</v>
      </c>
      <c r="J659">
        <f>(Table2[[#This Row],[1M Return vs Nifty]]-AVERAGE(Table2[1M Return vs Nifty]))/_xlfn.STDEV.P(Table2[1M Return vs Nifty])</f>
        <v>-0.60974889474022109</v>
      </c>
      <c r="K659">
        <v>-16.293094866527301</v>
      </c>
      <c r="L659">
        <f>(Table2[[#This Row],[6M Return vs Nifty]]-AVERAGE(Table2[6M Return vs Nifty]))/_xlfn.STDEV.P(Table2[6M Return vs Nifty])</f>
        <v>-0.72046790940608951</v>
      </c>
      <c r="M659">
        <v>1.43933708400967</v>
      </c>
      <c r="N659">
        <f>(Table2[[#This Row],[1W Return vs Nifty]]-AVERAGE(Table2[1W Return vs Nifty]))/_xlfn.STDEV.P(Table2[1W Return vs Nifty])</f>
        <v>-0.46759498520819687</v>
      </c>
      <c r="O659">
        <v>214.74</v>
      </c>
      <c r="P659">
        <v>227.00902306561301</v>
      </c>
      <c r="Q659">
        <v>238.31808985441501</v>
      </c>
      <c r="R659">
        <v>44.902526821847502</v>
      </c>
      <c r="S659" s="1">
        <f>(Table2[[#This Row],[Close Price]]-Table2[[#This Row],[20D EMA]])/Table2[[#This Row],[20D EMA]]</f>
        <v>-2.0443326813821432E-2</v>
      </c>
      <c r="T659" s="1">
        <f>(Table2[[#This Row],[Close Price]]-Table2[[#This Row],[50D EMA]])/Table2[[#This Row],[50D EMA]]</f>
        <v>-7.3384849820696388E-2</v>
      </c>
      <c r="U659" s="1">
        <f>(Table2[[#This Row],[Close Price]]-Table2[[#This Row],[200D EMA]])/Table2[[#This Row],[200D EMA]]</f>
        <v>-0.11735613470005699</v>
      </c>
      <c r="V659">
        <v>0.61686825617881802</v>
      </c>
      <c r="W659">
        <v>209.76</v>
      </c>
      <c r="X659">
        <v>212.85</v>
      </c>
      <c r="Y659">
        <v>204.43</v>
      </c>
      <c r="Z659">
        <v>214.9</v>
      </c>
      <c r="AA659">
        <v>200.1</v>
      </c>
      <c r="AB659">
        <v>236.4</v>
      </c>
      <c r="AC659" s="1">
        <f>(Table2[[#This Row],[Close Price]]/Table2[[#This Row],[Day Low]])-1</f>
        <v>2.812738367658385E-3</v>
      </c>
      <c r="AD659" s="1">
        <f>(Table2[[#This Row],[Day High]]/Table2[[#This Row],[Close Price]])-1</f>
        <v>1.1884953648680696E-2</v>
      </c>
      <c r="AE659" s="1">
        <f>(Table2[[#This Row],[Close Price]]/Table2[[#This Row],[Current Week Low]])-1</f>
        <v>2.895856772489358E-2</v>
      </c>
      <c r="AF659" s="1">
        <f>(Table2[[#This Row],[Current Week High]]/Table2[[#This Row],[Close Price]])-1</f>
        <v>2.1630615640598982E-2</v>
      </c>
      <c r="AG659" s="1">
        <f>(Table2[[#This Row],[Close Price]]/Table2[[#This Row],[Current Month Low]])-1</f>
        <v>5.1224387806096949E-2</v>
      </c>
      <c r="AH659" s="1">
        <f>(Table2[[#This Row],[Current Month High]]/Table2[[#This Row],[Close Price]])-1</f>
        <v>0.12384121701925377</v>
      </c>
      <c r="AI659">
        <v>37.366294271452297</v>
      </c>
      <c r="AJ659">
        <v>5.30663329161451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-0.12</v>
      </c>
      <c r="AM659" t="s">
        <v>3189</v>
      </c>
      <c r="AN659">
        <v>-5.72</v>
      </c>
      <c r="AO659" t="s">
        <v>3189</v>
      </c>
      <c r="AP659">
        <v>-1.3020590778501999E-2</v>
      </c>
      <c r="AQ659">
        <f>(Table2[[#This Row],[Sharpe Ratio]]-AVERAGE(Table2[Sharpe Ratio]))/_xlfn.STDEV.P(Table2[Sharpe Ratio])</f>
        <v>-0.84944120337773299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609</v>
      </c>
      <c r="AT659">
        <f>_xlfn.RANK.AVG(Table2[[#This Row],[6M Return vs Nifty Z-Score]],Table2[6M Return vs Nifty Z-Score])</f>
        <v>585</v>
      </c>
      <c r="AU659">
        <f>_xlfn.RANK.AVG(Table2[[#This Row],[Sharpe Ratio Z-Score]],Table2[Sharpe Ratio Z-Score])</f>
        <v>591</v>
      </c>
      <c r="AV659">
        <f>(Table2[[#This Row],[Rank 1Y]]+Table2[[#This Row],[Rank 6M]]+Table2[[#This Row],[Rank Sharpe]])/3</f>
        <v>595</v>
      </c>
    </row>
    <row r="660" spans="1:48" x14ac:dyDescent="0.3">
      <c r="A660" t="s">
        <v>1626</v>
      </c>
      <c r="B660" t="s">
        <v>1627</v>
      </c>
      <c r="C660" t="s">
        <v>3150</v>
      </c>
      <c r="D660" t="s">
        <v>1628</v>
      </c>
      <c r="E660">
        <v>5771.1036109999995</v>
      </c>
      <c r="F660">
        <v>442</v>
      </c>
      <c r="G660">
        <v>-19.8261303357679</v>
      </c>
      <c r="H660">
        <f>(Table2[[#This Row],[1Y Return vs Nifty]]-AVERAGE(Table2[1Y Return vs Nifty]))/_xlfn.STDEV.P(Table2[1Y Return vs Nifty])</f>
        <v>-0.72737921210376444</v>
      </c>
      <c r="I660">
        <v>7.2510963393451204</v>
      </c>
      <c r="J660">
        <f>(Table2[[#This Row],[1M Return vs Nifty]]-AVERAGE(Table2[1M Return vs Nifty]))/_xlfn.STDEV.P(Table2[1M Return vs Nifty])</f>
        <v>0.36108452844009037</v>
      </c>
      <c r="K660">
        <v>-14.2445145836079</v>
      </c>
      <c r="L660">
        <f>(Table2[[#This Row],[6M Return vs Nifty]]-AVERAGE(Table2[6M Return vs Nifty]))/_xlfn.STDEV.P(Table2[6M Return vs Nifty])</f>
        <v>-0.65351502897403224</v>
      </c>
      <c r="M660">
        <v>2.4059660131883498</v>
      </c>
      <c r="N660">
        <f>(Table2[[#This Row],[1W Return vs Nifty]]-AVERAGE(Table2[1W Return vs Nifty]))/_xlfn.STDEV.P(Table2[1W Return vs Nifty])</f>
        <v>-0.28078319588233269</v>
      </c>
      <c r="O660">
        <v>445.06</v>
      </c>
      <c r="P660">
        <v>458.09457832407202</v>
      </c>
      <c r="Q660">
        <v>485.427827710109</v>
      </c>
      <c r="R660">
        <v>48.895257448316201</v>
      </c>
      <c r="S660" s="1">
        <f>(Table2[[#This Row],[Close Price]]-Table2[[#This Row],[20D EMA]])/Table2[[#This Row],[20D EMA]]</f>
        <v>-6.8754774637127631E-3</v>
      </c>
      <c r="T660" s="1">
        <f>(Table2[[#This Row],[Close Price]]-Table2[[#This Row],[50D EMA]])/Table2[[#This Row],[50D EMA]]</f>
        <v>-3.513374548756644E-2</v>
      </c>
      <c r="U660" s="1">
        <f>(Table2[[#This Row],[Close Price]]-Table2[[#This Row],[200D EMA]])/Table2[[#This Row],[200D EMA]]</f>
        <v>-8.9462995796861317E-2</v>
      </c>
      <c r="V660">
        <v>0.543718794283234</v>
      </c>
      <c r="W660">
        <v>439.1</v>
      </c>
      <c r="X660">
        <v>445</v>
      </c>
      <c r="Y660">
        <v>433.85</v>
      </c>
      <c r="Z660">
        <v>451.3</v>
      </c>
      <c r="AA660">
        <v>423.75</v>
      </c>
      <c r="AB660">
        <v>514.79999999999995</v>
      </c>
      <c r="AC660" s="1">
        <f>(Table2[[#This Row],[Close Price]]/Table2[[#This Row],[Day Low]])-1</f>
        <v>6.6044181279889536E-3</v>
      </c>
      <c r="AD660" s="1">
        <f>(Table2[[#This Row],[Day High]]/Table2[[#This Row],[Close Price]])-1</f>
        <v>6.7873303167420573E-3</v>
      </c>
      <c r="AE660" s="1">
        <f>(Table2[[#This Row],[Close Price]]/Table2[[#This Row],[Current Week Low]])-1</f>
        <v>1.8785294456609369E-2</v>
      </c>
      <c r="AF660" s="1">
        <f>(Table2[[#This Row],[Current Week High]]/Table2[[#This Row],[Close Price]])-1</f>
        <v>2.1040723981900378E-2</v>
      </c>
      <c r="AG660" s="1">
        <f>(Table2[[#This Row],[Close Price]]/Table2[[#This Row],[Current Month Low]])-1</f>
        <v>4.3067846607669713E-2</v>
      </c>
      <c r="AH660" s="1">
        <f>(Table2[[#This Row],[Current Month High]]/Table2[[#This Row],[Close Price]])-1</f>
        <v>0.16470588235294104</v>
      </c>
      <c r="AI660">
        <v>51.4366515837104</v>
      </c>
      <c r="AJ660">
        <v>9.7318768619662297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-7.0000000000000007E-2</v>
      </c>
      <c r="AM660" t="s">
        <v>3189</v>
      </c>
      <c r="AN660">
        <v>-12.14</v>
      </c>
      <c r="AO660" t="s">
        <v>3189</v>
      </c>
      <c r="AP660">
        <v>-4.5026249229354998E-2</v>
      </c>
      <c r="AQ660">
        <f>(Table2[[#This Row],[Sharpe Ratio]]-AVERAGE(Table2[Sharpe Ratio]))/_xlfn.STDEV.P(Table2[Sharpe Ratio])</f>
        <v>-1.2206992249323503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572</v>
      </c>
      <c r="AT660">
        <f>_xlfn.RANK.AVG(Table2[[#This Row],[6M Return vs Nifty Z-Score]],Table2[6M Return vs Nifty Z-Score])</f>
        <v>555</v>
      </c>
      <c r="AU660">
        <f>_xlfn.RANK.AVG(Table2[[#This Row],[Sharpe Ratio Z-Score]],Table2[Sharpe Ratio Z-Score])</f>
        <v>661</v>
      </c>
      <c r="AV660">
        <f>(Table2[[#This Row],[Rank 1Y]]+Table2[[#This Row],[Rank 6M]]+Table2[[#This Row],[Rank Sharpe]])/3</f>
        <v>596</v>
      </c>
    </row>
    <row r="661" spans="1:48" x14ac:dyDescent="0.3">
      <c r="A661" t="s">
        <v>1205</v>
      </c>
      <c r="B661" t="s">
        <v>1206</v>
      </c>
      <c r="C661" t="s">
        <v>3141</v>
      </c>
      <c r="D661" t="s">
        <v>251</v>
      </c>
      <c r="E661">
        <v>9924.5594148</v>
      </c>
      <c r="F661">
        <v>717</v>
      </c>
      <c r="G661">
        <v>-17.331392441071198</v>
      </c>
      <c r="H661">
        <f>(Table2[[#This Row],[1Y Return vs Nifty]]-AVERAGE(Table2[1Y Return vs Nifty]))/_xlfn.STDEV.P(Table2[1Y Return vs Nifty])</f>
        <v>-0.67907432547169133</v>
      </c>
      <c r="I661">
        <v>-3.1677430665632298</v>
      </c>
      <c r="J661">
        <f>(Table2[[#This Row],[1M Return vs Nifty]]-AVERAGE(Table2[1M Return vs Nifty]))/_xlfn.STDEV.P(Table2[1M Return vs Nifty])</f>
        <v>-0.66526447582539905</v>
      </c>
      <c r="K661">
        <v>-26.166192069997798</v>
      </c>
      <c r="L661">
        <f>(Table2[[#This Row],[6M Return vs Nifty]]-AVERAGE(Table2[6M Return vs Nifty]))/_xlfn.STDEV.P(Table2[6M Return vs Nifty])</f>
        <v>-1.0431461573954788</v>
      </c>
      <c r="M661">
        <v>-0.36826457000173501</v>
      </c>
      <c r="N661">
        <f>(Table2[[#This Row],[1W Return vs Nifty]]-AVERAGE(Table2[1W Return vs Nifty]))/_xlfn.STDEV.P(Table2[1W Return vs Nifty])</f>
        <v>-0.81693410509278519</v>
      </c>
      <c r="O661">
        <v>740.45</v>
      </c>
      <c r="P661">
        <v>806.67276975959999</v>
      </c>
      <c r="Q661">
        <v>887.88812699162997</v>
      </c>
      <c r="R661">
        <v>38.008838916668701</v>
      </c>
      <c r="S661" s="1">
        <f>(Table2[[#This Row],[Close Price]]-Table2[[#This Row],[20D EMA]])/Table2[[#This Row],[20D EMA]]</f>
        <v>-3.1669930447700785E-2</v>
      </c>
      <c r="T661" s="1">
        <f>(Table2[[#This Row],[Close Price]]-Table2[[#This Row],[50D EMA]])/Table2[[#This Row],[50D EMA]]</f>
        <v>-0.11116374956641185</v>
      </c>
      <c r="U661" s="1">
        <f>(Table2[[#This Row],[Close Price]]-Table2[[#This Row],[200D EMA]])/Table2[[#This Row],[200D EMA]]</f>
        <v>-0.19246583189555469</v>
      </c>
      <c r="V661">
        <v>0.73289186439278597</v>
      </c>
      <c r="W661">
        <v>693</v>
      </c>
      <c r="X661">
        <v>722</v>
      </c>
      <c r="Y661">
        <v>693</v>
      </c>
      <c r="Z661">
        <v>740.9</v>
      </c>
      <c r="AA661">
        <v>693</v>
      </c>
      <c r="AB661">
        <v>799.8</v>
      </c>
      <c r="AC661" s="1">
        <f>(Table2[[#This Row],[Close Price]]/Table2[[#This Row],[Day Low]])-1</f>
        <v>3.463203463203457E-2</v>
      </c>
      <c r="AD661" s="1">
        <f>(Table2[[#This Row],[Day High]]/Table2[[#This Row],[Close Price]])-1</f>
        <v>6.9735006973501434E-3</v>
      </c>
      <c r="AE661" s="1">
        <f>(Table2[[#This Row],[Close Price]]/Table2[[#This Row],[Current Week Low]])-1</f>
        <v>3.463203463203457E-2</v>
      </c>
      <c r="AF661" s="1">
        <f>(Table2[[#This Row],[Current Week High]]/Table2[[#This Row],[Close Price]])-1</f>
        <v>3.3333333333333215E-2</v>
      </c>
      <c r="AG661" s="1">
        <f>(Table2[[#This Row],[Close Price]]/Table2[[#This Row],[Current Month Low]])-1</f>
        <v>3.463203463203457E-2</v>
      </c>
      <c r="AH661" s="1">
        <f>(Table2[[#This Row],[Current Month High]]/Table2[[#This Row],[Close Price]])-1</f>
        <v>0.11548117154811699</v>
      </c>
      <c r="AI661">
        <v>67.224546722454605</v>
      </c>
      <c r="AJ661">
        <v>3.4632034632034499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-0.28999999999999998</v>
      </c>
      <c r="AM661" t="s">
        <v>3189</v>
      </c>
      <c r="AN661">
        <v>-3.69</v>
      </c>
      <c r="AO661" t="s">
        <v>3189</v>
      </c>
      <c r="AP661">
        <v>-9.5745197941600002E-4</v>
      </c>
      <c r="AQ661">
        <f>(Table2[[#This Row],[Sharpe Ratio]]-AVERAGE(Table2[Sharpe Ratio]))/_xlfn.STDEV.P(Table2[Sharpe Ratio])</f>
        <v>-0.70951166400692045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551</v>
      </c>
      <c r="AT661">
        <f>_xlfn.RANK.AVG(Table2[[#This Row],[6M Return vs Nifty Z-Score]],Table2[6M Return vs Nifty Z-Score])</f>
        <v>680</v>
      </c>
      <c r="AU661">
        <f>_xlfn.RANK.AVG(Table2[[#This Row],[Sharpe Ratio Z-Score]],Table2[Sharpe Ratio Z-Score])</f>
        <v>563</v>
      </c>
      <c r="AV661">
        <f>(Table2[[#This Row],[Rank 1Y]]+Table2[[#This Row],[Rank 6M]]+Table2[[#This Row],[Rank Sharpe]])/3</f>
        <v>598</v>
      </c>
    </row>
    <row r="662" spans="1:48" x14ac:dyDescent="0.3">
      <c r="A662" t="s">
        <v>1040</v>
      </c>
      <c r="B662" t="s">
        <v>1041</v>
      </c>
      <c r="C662" t="s">
        <v>3142</v>
      </c>
      <c r="D662" t="s">
        <v>54</v>
      </c>
      <c r="E662">
        <v>13226.389075354</v>
      </c>
      <c r="F662">
        <v>156.26</v>
      </c>
      <c r="G662">
        <v>-23.3111016980328</v>
      </c>
      <c r="H662">
        <f>(Table2[[#This Row],[1Y Return vs Nifty]]-AVERAGE(Table2[1Y Return vs Nifty]))/_xlfn.STDEV.P(Table2[1Y Return vs Nifty])</f>
        <v>-0.79485770230030406</v>
      </c>
      <c r="I662">
        <v>7.25740005685575</v>
      </c>
      <c r="J662">
        <f>(Table2[[#This Row],[1M Return vs Nifty]]-AVERAGE(Table2[1M Return vs Nifty]))/_xlfn.STDEV.P(Table2[1M Return vs Nifty])</f>
        <v>0.36170550107803473</v>
      </c>
      <c r="K662">
        <v>-15.0658688295361</v>
      </c>
      <c r="L662">
        <f>(Table2[[#This Row],[6M Return vs Nifty]]-AVERAGE(Table2[6M Return vs Nifty]))/_xlfn.STDEV.P(Table2[6M Return vs Nifty])</f>
        <v>-0.68035900139654581</v>
      </c>
      <c r="M662">
        <v>2.5026170479307401</v>
      </c>
      <c r="N662">
        <f>(Table2[[#This Row],[1W Return vs Nifty]]-AVERAGE(Table2[1W Return vs Nifty]))/_xlfn.STDEV.P(Table2[1W Return vs Nifty])</f>
        <v>-0.26210430867401835</v>
      </c>
      <c r="O662">
        <v>156.41999999999999</v>
      </c>
      <c r="P662">
        <v>167.87053490487</v>
      </c>
      <c r="Q662">
        <v>179.472872170307</v>
      </c>
      <c r="R662">
        <v>53.9285919275016</v>
      </c>
      <c r="S662" s="1">
        <f>(Table2[[#This Row],[Close Price]]-Table2[[#This Row],[20D EMA]])/Table2[[#This Row],[20D EMA]]</f>
        <v>-1.0228870988364441E-3</v>
      </c>
      <c r="T662" s="1">
        <f>(Table2[[#This Row],[Close Price]]-Table2[[#This Row],[50D EMA]])/Table2[[#This Row],[50D EMA]]</f>
        <v>-6.9163626073209E-2</v>
      </c>
      <c r="U662" s="1">
        <f>(Table2[[#This Row],[Close Price]]-Table2[[#This Row],[200D EMA]])/Table2[[#This Row],[200D EMA]]</f>
        <v>-0.12933916914351068</v>
      </c>
      <c r="V662">
        <v>0.84407836802125402</v>
      </c>
      <c r="W662">
        <v>154.5</v>
      </c>
      <c r="X662">
        <v>157.5</v>
      </c>
      <c r="Y662">
        <v>149.77000000000001</v>
      </c>
      <c r="Z662">
        <v>157.9</v>
      </c>
      <c r="AA662">
        <v>147.66999999999999</v>
      </c>
      <c r="AB662">
        <v>164</v>
      </c>
      <c r="AC662" s="1">
        <f>(Table2[[#This Row],[Close Price]]/Table2[[#This Row],[Day Low]])-1</f>
        <v>1.1391585760517797E-2</v>
      </c>
      <c r="AD662" s="1">
        <f>(Table2[[#This Row],[Day High]]/Table2[[#This Row],[Close Price]])-1</f>
        <v>7.9354921285037516E-3</v>
      </c>
      <c r="AE662" s="1">
        <f>(Table2[[#This Row],[Close Price]]/Table2[[#This Row],[Current Week Low]])-1</f>
        <v>4.3333110769846916E-2</v>
      </c>
      <c r="AF662" s="1">
        <f>(Table2[[#This Row],[Current Week High]]/Table2[[#This Row],[Close Price]])-1</f>
        <v>1.0495328298989026E-2</v>
      </c>
      <c r="AG662" s="1">
        <f>(Table2[[#This Row],[Close Price]]/Table2[[#This Row],[Current Month Low]])-1</f>
        <v>5.8170244464007537E-2</v>
      </c>
      <c r="AH662" s="1">
        <f>(Table2[[#This Row],[Current Month High]]/Table2[[#This Row],[Close Price]])-1</f>
        <v>4.9532829898886632E-2</v>
      </c>
      <c r="AI662">
        <v>47.4465634199411</v>
      </c>
      <c r="AJ662">
        <v>12.9454282616552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-0.25</v>
      </c>
      <c r="AM662" t="s">
        <v>3189</v>
      </c>
      <c r="AN662">
        <v>0.1</v>
      </c>
      <c r="AO662" t="s">
        <v>3188</v>
      </c>
      <c r="AP662">
        <v>-3.0609134149445001E-2</v>
      </c>
      <c r="AQ662">
        <f>(Table2[[#This Row],[Sharpe Ratio]]-AVERAGE(Table2[Sharpe Ratio]))/_xlfn.STDEV.P(Table2[Sharpe Ratio])</f>
        <v>-1.0534641208862414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593</v>
      </c>
      <c r="AT662">
        <f>_xlfn.RANK.AVG(Table2[[#This Row],[6M Return vs Nifty Z-Score]],Table2[6M Return vs Nifty Z-Score])</f>
        <v>571</v>
      </c>
      <c r="AU662">
        <f>_xlfn.RANK.AVG(Table2[[#This Row],[Sharpe Ratio Z-Score]],Table2[Sharpe Ratio Z-Score])</f>
        <v>631</v>
      </c>
      <c r="AV662">
        <f>(Table2[[#This Row],[Rank 1Y]]+Table2[[#This Row],[Rank 6M]]+Table2[[#This Row],[Rank Sharpe]])/3</f>
        <v>598.33333333333337</v>
      </c>
    </row>
    <row r="663" spans="1:48" x14ac:dyDescent="0.3">
      <c r="A663" t="s">
        <v>1844</v>
      </c>
      <c r="B663" t="s">
        <v>1845</v>
      </c>
      <c r="C663" t="s">
        <v>3146</v>
      </c>
      <c r="D663" t="s">
        <v>51</v>
      </c>
      <c r="E663">
        <v>4205.7215999999999</v>
      </c>
      <c r="F663">
        <v>458.4</v>
      </c>
      <c r="G663">
        <v>-28.2144437269592</v>
      </c>
      <c r="H663">
        <f>(Table2[[#This Row],[1Y Return vs Nifty]]-AVERAGE(Table2[1Y Return vs Nifty]))/_xlfn.STDEV.P(Table2[1Y Return vs Nifty])</f>
        <v>-0.88979969253065028</v>
      </c>
      <c r="I663">
        <v>-2.9514775496375099</v>
      </c>
      <c r="J663">
        <f>(Table2[[#This Row],[1M Return vs Nifty]]-AVERAGE(Table2[1M Return vs Nifty]))/_xlfn.STDEV.P(Table2[1M Return vs Nifty])</f>
        <v>-0.64396038529226329</v>
      </c>
      <c r="K663">
        <v>-12.007381507101201</v>
      </c>
      <c r="L663">
        <f>(Table2[[#This Row],[6M Return vs Nifty]]-AVERAGE(Table2[6M Return vs Nifty]))/_xlfn.STDEV.P(Table2[6M Return vs Nifty])</f>
        <v>-0.58039975756836359</v>
      </c>
      <c r="M663">
        <v>-3.40562900651096</v>
      </c>
      <c r="N663">
        <f>(Table2[[#This Row],[1W Return vs Nifty]]-AVERAGE(Table2[1W Return vs Nifty]))/_xlfn.STDEV.P(Table2[1W Return vs Nifty])</f>
        <v>-1.4039385574643402</v>
      </c>
      <c r="O663">
        <v>468.67</v>
      </c>
      <c r="P663">
        <v>489.069105297801</v>
      </c>
      <c r="Q663">
        <v>504.41296595773599</v>
      </c>
      <c r="R663">
        <v>43.599590169347501</v>
      </c>
      <c r="S663" s="1">
        <f>(Table2[[#This Row],[Close Price]]-Table2[[#This Row],[20D EMA]])/Table2[[#This Row],[20D EMA]]</f>
        <v>-2.1913073164486822E-2</v>
      </c>
      <c r="T663" s="1">
        <f>(Table2[[#This Row],[Close Price]]-Table2[[#This Row],[50D EMA]])/Table2[[#This Row],[50D EMA]]</f>
        <v>-6.2709144711003931E-2</v>
      </c>
      <c r="U663" s="1">
        <f>(Table2[[#This Row],[Close Price]]-Table2[[#This Row],[200D EMA]])/Table2[[#This Row],[200D EMA]]</f>
        <v>-9.1220823141154886E-2</v>
      </c>
      <c r="V663">
        <v>0.78982889094478603</v>
      </c>
      <c r="W663">
        <v>457.45</v>
      </c>
      <c r="X663">
        <v>466.8</v>
      </c>
      <c r="Y663">
        <v>450.15</v>
      </c>
      <c r="Z663">
        <v>469.15</v>
      </c>
      <c r="AA663">
        <v>439.3</v>
      </c>
      <c r="AB663">
        <v>502</v>
      </c>
      <c r="AC663" s="1">
        <f>(Table2[[#This Row],[Close Price]]/Table2[[#This Row],[Day Low]])-1</f>
        <v>2.0767296972346028E-3</v>
      </c>
      <c r="AD663" s="1">
        <f>(Table2[[#This Row],[Day High]]/Table2[[#This Row],[Close Price]])-1</f>
        <v>1.832460732984309E-2</v>
      </c>
      <c r="AE663" s="1">
        <f>(Table2[[#This Row],[Close Price]]/Table2[[#This Row],[Current Week Low]])-1</f>
        <v>1.8327224258580577E-2</v>
      </c>
      <c r="AF663" s="1">
        <f>(Table2[[#This Row],[Current Week High]]/Table2[[#This Row],[Close Price]])-1</f>
        <v>2.3451134380453764E-2</v>
      </c>
      <c r="AG663" s="1">
        <f>(Table2[[#This Row],[Close Price]]/Table2[[#This Row],[Current Month Low]])-1</f>
        <v>4.3478260869565188E-2</v>
      </c>
      <c r="AH663" s="1">
        <f>(Table2[[#This Row],[Current Month High]]/Table2[[#This Row],[Close Price]])-1</f>
        <v>9.5113438045375309E-2</v>
      </c>
      <c r="AI663">
        <v>38.525305410122101</v>
      </c>
      <c r="AJ663">
        <v>6.3449715810230698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-0.11</v>
      </c>
      <c r="AM663" t="s">
        <v>3189</v>
      </c>
      <c r="AN663">
        <v>-3.67</v>
      </c>
      <c r="AO663" t="s">
        <v>3189</v>
      </c>
      <c r="AP663">
        <v>-3.6024273630338E-2</v>
      </c>
      <c r="AQ663">
        <f>(Table2[[#This Row],[Sharpe Ratio]]-AVERAGE(Table2[Sharpe Ratio]))/_xlfn.STDEV.P(Table2[Sharpe Ratio])</f>
        <v>-1.1162784502088445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635</v>
      </c>
      <c r="AT663">
        <f>_xlfn.RANK.AVG(Table2[[#This Row],[6M Return vs Nifty Z-Score]],Table2[6M Return vs Nifty Z-Score])</f>
        <v>528</v>
      </c>
      <c r="AU663">
        <f>_xlfn.RANK.AVG(Table2[[#This Row],[Sharpe Ratio Z-Score]],Table2[Sharpe Ratio Z-Score])</f>
        <v>642</v>
      </c>
      <c r="AV663">
        <f>(Table2[[#This Row],[Rank 1Y]]+Table2[[#This Row],[Rank 6M]]+Table2[[#This Row],[Rank Sharpe]])/3</f>
        <v>601.66666666666663</v>
      </c>
    </row>
    <row r="664" spans="1:48" x14ac:dyDescent="0.3">
      <c r="A664" t="s">
        <v>523</v>
      </c>
      <c r="B664" t="s">
        <v>524</v>
      </c>
      <c r="C664" t="s">
        <v>3144</v>
      </c>
      <c r="D664" t="s">
        <v>123</v>
      </c>
      <c r="E664">
        <v>40764.419445824999</v>
      </c>
      <c r="F664">
        <v>313.64999999999998</v>
      </c>
      <c r="G664">
        <v>-29.8365486981209</v>
      </c>
      <c r="H664">
        <f>(Table2[[#This Row],[1Y Return vs Nifty]]-AVERAGE(Table2[1Y Return vs Nifty]))/_xlfn.STDEV.P(Table2[1Y Return vs Nifty])</f>
        <v>-0.92120804084004815</v>
      </c>
      <c r="I664">
        <v>-3.7299303848653098</v>
      </c>
      <c r="J664">
        <f>(Table2[[#This Row],[1M Return vs Nifty]]-AVERAGE(Table2[1M Return vs Nifty]))/_xlfn.STDEV.P(Table2[1M Return vs Nifty])</f>
        <v>-0.72064496225681662</v>
      </c>
      <c r="K664">
        <v>-15.283561119547301</v>
      </c>
      <c r="L664">
        <f>(Table2[[#This Row],[6M Return vs Nifty]]-AVERAGE(Table2[6M Return vs Nifty]))/_xlfn.STDEV.P(Table2[6M Return vs Nifty])</f>
        <v>-0.68747374617156143</v>
      </c>
      <c r="M664">
        <v>8.2242443830780196</v>
      </c>
      <c r="N664">
        <f>(Table2[[#This Row],[1W Return vs Nifty]]-AVERAGE(Table2[1W Return vs Nifty]))/_xlfn.STDEV.P(Table2[1W Return vs Nifty])</f>
        <v>0.84366379744176778</v>
      </c>
      <c r="O664">
        <v>318.45999999999998</v>
      </c>
      <c r="P664">
        <v>330.118192217071</v>
      </c>
      <c r="Q664">
        <v>347.21580164296603</v>
      </c>
      <c r="R664">
        <v>48.948684443872096</v>
      </c>
      <c r="S664" s="1">
        <f>(Table2[[#This Row],[Close Price]]-Table2[[#This Row],[20D EMA]])/Table2[[#This Row],[20D EMA]]</f>
        <v>-1.5103937700182134E-2</v>
      </c>
      <c r="T664" s="1">
        <f>(Table2[[#This Row],[Close Price]]-Table2[[#This Row],[50D EMA]])/Table2[[#This Row],[50D EMA]]</f>
        <v>-4.9885745788412268E-2</v>
      </c>
      <c r="U664" s="1">
        <f>(Table2[[#This Row],[Close Price]]-Table2[[#This Row],[200D EMA]])/Table2[[#This Row],[200D EMA]]</f>
        <v>-9.667129630661507E-2</v>
      </c>
      <c r="V664">
        <v>2.0626469604891402</v>
      </c>
      <c r="W664">
        <v>310.2</v>
      </c>
      <c r="X664">
        <v>320.64999999999998</v>
      </c>
      <c r="Y664">
        <v>287.05</v>
      </c>
      <c r="Z664">
        <v>325</v>
      </c>
      <c r="AA664">
        <v>279</v>
      </c>
      <c r="AB664">
        <v>352.8</v>
      </c>
      <c r="AC664" s="1">
        <f>(Table2[[#This Row],[Close Price]]/Table2[[#This Row],[Day Low]])-1</f>
        <v>1.112185686653766E-2</v>
      </c>
      <c r="AD664" s="1">
        <f>(Table2[[#This Row],[Day High]]/Table2[[#This Row],[Close Price]])-1</f>
        <v>2.2317870237525961E-2</v>
      </c>
      <c r="AE664" s="1">
        <f>(Table2[[#This Row],[Close Price]]/Table2[[#This Row],[Current Week Low]])-1</f>
        <v>9.2666782790454594E-2</v>
      </c>
      <c r="AF664" s="1">
        <f>(Table2[[#This Row],[Current Week High]]/Table2[[#This Row],[Close Price]])-1</f>
        <v>3.6186832456559959E-2</v>
      </c>
      <c r="AG664" s="1">
        <f>(Table2[[#This Row],[Close Price]]/Table2[[#This Row],[Current Month Low]])-1</f>
        <v>0.12419354838709662</v>
      </c>
      <c r="AH664" s="1">
        <f>(Table2[[#This Row],[Current Month High]]/Table2[[#This Row],[Close Price]])-1</f>
        <v>0.12482065997130576</v>
      </c>
      <c r="AI664">
        <v>30.878367607205501</v>
      </c>
      <c r="AJ664">
        <v>12.4193548387096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-0.03</v>
      </c>
      <c r="AM664" t="s">
        <v>3189</v>
      </c>
      <c r="AN664">
        <v>-4.33</v>
      </c>
      <c r="AO664" t="s">
        <v>3189</v>
      </c>
      <c r="AP664">
        <v>-1.4617460755125E-2</v>
      </c>
      <c r="AQ664">
        <f>(Table2[[#This Row],[Sharpe Ratio]]-AVERAGE(Table2[Sharpe Ratio]))/_xlfn.STDEV.P(Table2[Sharpe Ratio])</f>
        <v>-0.86796451509498407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640</v>
      </c>
      <c r="AT664">
        <f>_xlfn.RANK.AVG(Table2[[#This Row],[6M Return vs Nifty Z-Score]],Table2[6M Return vs Nifty Z-Score])</f>
        <v>573</v>
      </c>
      <c r="AU664">
        <f>_xlfn.RANK.AVG(Table2[[#This Row],[Sharpe Ratio Z-Score]],Table2[Sharpe Ratio Z-Score])</f>
        <v>595</v>
      </c>
      <c r="AV664">
        <f>(Table2[[#This Row],[Rank 1Y]]+Table2[[#This Row],[Rank 6M]]+Table2[[#This Row],[Rank Sharpe]])/3</f>
        <v>602.66666666666663</v>
      </c>
    </row>
    <row r="665" spans="1:48" x14ac:dyDescent="0.3">
      <c r="A665" t="s">
        <v>371</v>
      </c>
      <c r="B665" t="s">
        <v>372</v>
      </c>
      <c r="C665" t="s">
        <v>3154</v>
      </c>
      <c r="D665" t="s">
        <v>97</v>
      </c>
      <c r="E665">
        <v>65276</v>
      </c>
      <c r="F665">
        <v>815.95</v>
      </c>
      <c r="G665">
        <v>-3.8228585056234001</v>
      </c>
      <c r="H665">
        <f>(Table2[[#This Row],[1Y Return vs Nifty]]-AVERAGE(Table2[1Y Return vs Nifty]))/_xlfn.STDEV.P(Table2[1Y Return vs Nifty])</f>
        <v>-0.41751249899506715</v>
      </c>
      <c r="I665">
        <v>0.59249032531488999</v>
      </c>
      <c r="J665">
        <f>(Table2[[#This Row],[1M Return vs Nifty]]-AVERAGE(Table2[1M Return vs Nifty]))/_xlfn.STDEV.P(Table2[1M Return vs Nifty])</f>
        <v>-0.29484780586776443</v>
      </c>
      <c r="K665">
        <v>-28.043834140959</v>
      </c>
      <c r="L665">
        <f>(Table2[[#This Row],[6M Return vs Nifty]]-AVERAGE(Table2[6M Return vs Nifty]))/_xlfn.STDEV.P(Table2[6M Return vs Nifty])</f>
        <v>-1.10451233675366</v>
      </c>
      <c r="M665">
        <v>1.6460249832320399</v>
      </c>
      <c r="N665">
        <f>(Table2[[#This Row],[1W Return vs Nifty]]-AVERAGE(Table2[1W Return vs Nifty]))/_xlfn.STDEV.P(Table2[1W Return vs Nifty])</f>
        <v>-0.42765025034645188</v>
      </c>
      <c r="O665">
        <v>820.48</v>
      </c>
      <c r="P665">
        <v>850.84006961704199</v>
      </c>
      <c r="Q665">
        <v>895.70051543544901</v>
      </c>
      <c r="R665">
        <v>50.172645590264302</v>
      </c>
      <c r="S665" s="1">
        <f>(Table2[[#This Row],[Close Price]]-Table2[[#This Row],[20D EMA]])/Table2[[#This Row],[20D EMA]]</f>
        <v>-5.5211583463338201E-3</v>
      </c>
      <c r="T665" s="1">
        <f>(Table2[[#This Row],[Close Price]]-Table2[[#This Row],[50D EMA]])/Table2[[#This Row],[50D EMA]]</f>
        <v>-4.1006613184949969E-2</v>
      </c>
      <c r="U665" s="1">
        <f>(Table2[[#This Row],[Close Price]]-Table2[[#This Row],[200D EMA]])/Table2[[#This Row],[200D EMA]]</f>
        <v>-8.903703197790154E-2</v>
      </c>
      <c r="V665">
        <v>0.67969021208427705</v>
      </c>
      <c r="W665">
        <v>810</v>
      </c>
      <c r="X665">
        <v>822.9</v>
      </c>
      <c r="Y665">
        <v>810</v>
      </c>
      <c r="Z665">
        <v>831</v>
      </c>
      <c r="AA665">
        <v>783</v>
      </c>
      <c r="AB665">
        <v>863.3</v>
      </c>
      <c r="AC665" s="1">
        <f>(Table2[[#This Row],[Close Price]]/Table2[[#This Row],[Day Low]])-1</f>
        <v>7.3456790123458404E-3</v>
      </c>
      <c r="AD665" s="1">
        <f>(Table2[[#This Row],[Day High]]/Table2[[#This Row],[Close Price]])-1</f>
        <v>8.5176787793368458E-3</v>
      </c>
      <c r="AE665" s="1">
        <f>(Table2[[#This Row],[Close Price]]/Table2[[#This Row],[Current Week Low]])-1</f>
        <v>7.3456790123458404E-3</v>
      </c>
      <c r="AF665" s="1">
        <f>(Table2[[#This Row],[Current Week High]]/Table2[[#This Row],[Close Price]])-1</f>
        <v>1.8444757644463516E-2</v>
      </c>
      <c r="AG665" s="1">
        <f>(Table2[[#This Row],[Close Price]]/Table2[[#This Row],[Current Month Low]])-1</f>
        <v>4.2081736909323153E-2</v>
      </c>
      <c r="AH665" s="1">
        <f>(Table2[[#This Row],[Current Month High]]/Table2[[#This Row],[Close Price]])-1</f>
        <v>5.8030516575770408E-2</v>
      </c>
      <c r="AI665">
        <v>39.579631104847103</v>
      </c>
      <c r="AJ665">
        <v>17.099598163031001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-0.12</v>
      </c>
      <c r="AM665" t="s">
        <v>3189</v>
      </c>
      <c r="AN665">
        <v>-2.42</v>
      </c>
      <c r="AO665" t="s">
        <v>3189</v>
      </c>
      <c r="AP665">
        <v>-4.8668233156994999E-2</v>
      </c>
      <c r="AQ665">
        <f>(Table2[[#This Row],[Sharpe Ratio]]-AVERAGE(Table2[Sharpe Ratio]))/_xlfn.STDEV.P(Table2[Sharpe Ratio])</f>
        <v>-1.2629453717999617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455</v>
      </c>
      <c r="AT665">
        <f>_xlfn.RANK.AVG(Table2[[#This Row],[6M Return vs Nifty Z-Score]],Table2[6M Return vs Nifty Z-Score])</f>
        <v>692</v>
      </c>
      <c r="AU665">
        <f>_xlfn.RANK.AVG(Table2[[#This Row],[Sharpe Ratio Z-Score]],Table2[Sharpe Ratio Z-Score])</f>
        <v>666</v>
      </c>
      <c r="AV665">
        <f>(Table2[[#This Row],[Rank 1Y]]+Table2[[#This Row],[Rank 6M]]+Table2[[#This Row],[Rank Sharpe]])/3</f>
        <v>604.33333333333337</v>
      </c>
    </row>
    <row r="666" spans="1:48" x14ac:dyDescent="0.3">
      <c r="A666" t="s">
        <v>2074</v>
      </c>
      <c r="B666" t="s">
        <v>2075</v>
      </c>
      <c r="C666" t="s">
        <v>3154</v>
      </c>
      <c r="D666" t="s">
        <v>1349</v>
      </c>
      <c r="E666">
        <v>3147.917016332</v>
      </c>
      <c r="F666">
        <v>117.56</v>
      </c>
      <c r="G666">
        <v>-33.627773971122402</v>
      </c>
      <c r="H666">
        <f>(Table2[[#This Row],[1Y Return vs Nifty]]-AVERAGE(Table2[1Y Return vs Nifty]))/_xlfn.STDEV.P(Table2[1Y Return vs Nifty])</f>
        <v>-0.99461643672736533</v>
      </c>
      <c r="I666">
        <v>2.7462038383216498</v>
      </c>
      <c r="J666">
        <f>(Table2[[#This Row],[1M Return vs Nifty]]-AVERAGE(Table2[1M Return vs Nifty]))/_xlfn.STDEV.P(Table2[1M Return vs Nifty])</f>
        <v>-8.2687733768553304E-2</v>
      </c>
      <c r="K666">
        <v>-5.4642969813632698</v>
      </c>
      <c r="L666">
        <f>(Table2[[#This Row],[6M Return vs Nifty]]-AVERAGE(Table2[6M Return vs Nifty]))/_xlfn.STDEV.P(Table2[6M Return vs Nifty])</f>
        <v>-0.36655490142034036</v>
      </c>
      <c r="M666">
        <v>2.18839495537518</v>
      </c>
      <c r="N666">
        <f>(Table2[[#This Row],[1W Return vs Nifty]]-AVERAGE(Table2[1W Return vs Nifty]))/_xlfn.STDEV.P(Table2[1W Return vs Nifty])</f>
        <v>-0.32283122216076632</v>
      </c>
      <c r="O666">
        <v>116.06</v>
      </c>
      <c r="P666">
        <v>119.774737981068</v>
      </c>
      <c r="Q666">
        <v>130.601200413626</v>
      </c>
      <c r="R666">
        <v>62.167869334650298</v>
      </c>
      <c r="S666" s="1">
        <f>(Table2[[#This Row],[Close Price]]-Table2[[#This Row],[20D EMA]])/Table2[[#This Row],[20D EMA]]</f>
        <v>1.2924349474409787E-2</v>
      </c>
      <c r="T666" s="1">
        <f>(Table2[[#This Row],[Close Price]]-Table2[[#This Row],[50D EMA]])/Table2[[#This Row],[50D EMA]]</f>
        <v>-1.8490860580451171E-2</v>
      </c>
      <c r="U666" s="1">
        <f>(Table2[[#This Row],[Close Price]]-Table2[[#This Row],[200D EMA]])/Table2[[#This Row],[200D EMA]]</f>
        <v>-9.985513435039893E-2</v>
      </c>
      <c r="V666">
        <v>0.43537593148466203</v>
      </c>
      <c r="W666">
        <v>116.2</v>
      </c>
      <c r="X666">
        <v>119.25</v>
      </c>
      <c r="Y666">
        <v>112</v>
      </c>
      <c r="Z666">
        <v>119.25</v>
      </c>
      <c r="AA666">
        <v>111.42</v>
      </c>
      <c r="AB666">
        <v>124.8</v>
      </c>
      <c r="AC666" s="1">
        <f>(Table2[[#This Row],[Close Price]]/Table2[[#This Row],[Day Low]])-1</f>
        <v>1.1703958691910543E-2</v>
      </c>
      <c r="AD666" s="1">
        <f>(Table2[[#This Row],[Day High]]/Table2[[#This Row],[Close Price]])-1</f>
        <v>1.4375637972099398E-2</v>
      </c>
      <c r="AE666" s="1">
        <f>(Table2[[#This Row],[Close Price]]/Table2[[#This Row],[Current Week Low]])-1</f>
        <v>4.96428571428571E-2</v>
      </c>
      <c r="AF666" s="1">
        <f>(Table2[[#This Row],[Current Week High]]/Table2[[#This Row],[Close Price]])-1</f>
        <v>1.4375637972099398E-2</v>
      </c>
      <c r="AG666" s="1">
        <f>(Table2[[#This Row],[Close Price]]/Table2[[#This Row],[Current Month Low]])-1</f>
        <v>5.5106803087416889E-2</v>
      </c>
      <c r="AH666" s="1">
        <f>(Table2[[#This Row],[Current Month High]]/Table2[[#This Row],[Close Price]])-1</f>
        <v>6.1585573324259846E-2</v>
      </c>
      <c r="AI666">
        <v>35.930588635590297</v>
      </c>
      <c r="AJ666">
        <v>12.551460028721801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-0.09</v>
      </c>
      <c r="AM666" t="s">
        <v>3189</v>
      </c>
      <c r="AN666">
        <v>-2.16</v>
      </c>
      <c r="AO666" t="s">
        <v>3189</v>
      </c>
      <c r="AP666">
        <v>-0.102311678663054</v>
      </c>
      <c r="AQ666">
        <f>(Table2[[#This Row],[Sharpe Ratio]]-AVERAGE(Table2[Sharpe Ratio]))/_xlfn.STDEV.P(Table2[Sharpe Ratio])</f>
        <v>-1.8851965739907921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661</v>
      </c>
      <c r="AT666">
        <f>_xlfn.RANK.AVG(Table2[[#This Row],[6M Return vs Nifty Z-Score]],Table2[6M Return vs Nifty Z-Score])</f>
        <v>438</v>
      </c>
      <c r="AU666">
        <f>_xlfn.RANK.AVG(Table2[[#This Row],[Sharpe Ratio Z-Score]],Table2[Sharpe Ratio Z-Score])</f>
        <v>714</v>
      </c>
      <c r="AV666">
        <f>(Table2[[#This Row],[Rank 1Y]]+Table2[[#This Row],[Rank 6M]]+Table2[[#This Row],[Rank Sharpe]])/3</f>
        <v>604.33333333333337</v>
      </c>
    </row>
    <row r="667" spans="1:48" x14ac:dyDescent="0.3">
      <c r="A667" t="s">
        <v>730</v>
      </c>
      <c r="B667" t="s">
        <v>731</v>
      </c>
      <c r="C667" t="s">
        <v>3147</v>
      </c>
      <c r="D667" t="s">
        <v>213</v>
      </c>
      <c r="E667">
        <v>23678.373162240001</v>
      </c>
      <c r="F667">
        <v>12492.7</v>
      </c>
      <c r="G667">
        <v>-39.444177701425303</v>
      </c>
      <c r="H667">
        <f>(Table2[[#This Row],[1Y Return vs Nifty]]-AVERAGE(Table2[1Y Return vs Nifty]))/_xlfn.STDEV.P(Table2[1Y Return vs Nifty])</f>
        <v>-1.1072377759854546</v>
      </c>
      <c r="I667">
        <v>-8.7554283267236794</v>
      </c>
      <c r="J667">
        <f>(Table2[[#This Row],[1M Return vs Nifty]]-AVERAGE(Table2[1M Return vs Nifty]))/_xlfn.STDEV.P(Table2[1M Return vs Nifty])</f>
        <v>-1.2157015235125392</v>
      </c>
      <c r="K667">
        <v>-30.224269489165899</v>
      </c>
      <c r="L667">
        <f>(Table2[[#This Row],[6M Return vs Nifty]]-AVERAGE(Table2[6M Return vs Nifty]))/_xlfn.STDEV.P(Table2[6M Return vs Nifty])</f>
        <v>-1.1757745803550115</v>
      </c>
      <c r="M667">
        <v>-16.269043441793801</v>
      </c>
      <c r="N667">
        <f>(Table2[[#This Row],[1W Return vs Nifty]]-AVERAGE(Table2[1W Return vs Nifty]))/_xlfn.STDEV.P(Table2[1W Return vs Nifty])</f>
        <v>-3.8899364362337439</v>
      </c>
      <c r="O667">
        <v>14104.01</v>
      </c>
      <c r="P667">
        <v>14754.487895672301</v>
      </c>
      <c r="Q667">
        <v>15034.5347147473</v>
      </c>
      <c r="R667">
        <v>21.440152798440799</v>
      </c>
      <c r="S667" s="1">
        <f>(Table2[[#This Row],[Close Price]]-Table2[[#This Row],[20D EMA]])/Table2[[#This Row],[20D EMA]]</f>
        <v>-0.11424481406351807</v>
      </c>
      <c r="T667" s="1">
        <f>(Table2[[#This Row],[Close Price]]-Table2[[#This Row],[50D EMA]])/Table2[[#This Row],[50D EMA]]</f>
        <v>-0.15329491010906005</v>
      </c>
      <c r="U667" s="1">
        <f>(Table2[[#This Row],[Close Price]]-Table2[[#This Row],[200D EMA]])/Table2[[#This Row],[200D EMA]]</f>
        <v>-0.16906640364826367</v>
      </c>
      <c r="V667">
        <v>5.2651916045029497</v>
      </c>
      <c r="W667">
        <v>12269.5</v>
      </c>
      <c r="X667">
        <v>12547.6</v>
      </c>
      <c r="Y667">
        <v>12205.1</v>
      </c>
      <c r="Z667">
        <v>15149.9</v>
      </c>
      <c r="AA667">
        <v>12205.1</v>
      </c>
      <c r="AB667">
        <v>15290</v>
      </c>
      <c r="AC667" s="1">
        <f>(Table2[[#This Row],[Close Price]]/Table2[[#This Row],[Day Low]])-1</f>
        <v>1.819145034434988E-2</v>
      </c>
      <c r="AD667" s="1">
        <f>(Table2[[#This Row],[Day High]]/Table2[[#This Row],[Close Price]])-1</f>
        <v>4.394566426793256E-3</v>
      </c>
      <c r="AE667" s="1">
        <f>(Table2[[#This Row],[Close Price]]/Table2[[#This Row],[Current Week Low]])-1</f>
        <v>2.3563920000655436E-2</v>
      </c>
      <c r="AF667" s="1">
        <f>(Table2[[#This Row],[Current Week High]]/Table2[[#This Row],[Close Price]])-1</f>
        <v>0.21270021692668517</v>
      </c>
      <c r="AG667" s="1">
        <f>(Table2[[#This Row],[Close Price]]/Table2[[#This Row],[Current Month Low]])-1</f>
        <v>2.3563920000655436E-2</v>
      </c>
      <c r="AH667" s="1">
        <f>(Table2[[#This Row],[Current Month High]]/Table2[[#This Row],[Close Price]])-1</f>
        <v>0.22391476622347439</v>
      </c>
      <c r="AI667">
        <v>46.085313823272699</v>
      </c>
      <c r="AJ667">
        <v>2.3563920000655401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-0.19</v>
      </c>
      <c r="AM667" t="s">
        <v>3189</v>
      </c>
      <c r="AN667">
        <v>-15.7</v>
      </c>
      <c r="AO667" t="s">
        <v>3189</v>
      </c>
      <c r="AP667">
        <v>3.4053032341289001E-2</v>
      </c>
      <c r="AQ667">
        <f>(Table2[[#This Row],[Sharpe Ratio]]-AVERAGE(Table2[Sharpe Ratio]))/_xlfn.STDEV.P(Table2[Sharpe Ratio])</f>
        <v>-0.30339837742876302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686</v>
      </c>
      <c r="AT667">
        <f>_xlfn.RANK.AVG(Table2[[#This Row],[6M Return vs Nifty Z-Score]],Table2[6M Return vs Nifty Z-Score])</f>
        <v>701</v>
      </c>
      <c r="AU667">
        <f>_xlfn.RANK.AVG(Table2[[#This Row],[Sharpe Ratio Z-Score]],Table2[Sharpe Ratio Z-Score])</f>
        <v>428</v>
      </c>
      <c r="AV667">
        <f>(Table2[[#This Row],[Rank 1Y]]+Table2[[#This Row],[Rank 6M]]+Table2[[#This Row],[Rank Sharpe]])/3</f>
        <v>605</v>
      </c>
    </row>
    <row r="668" spans="1:48" x14ac:dyDescent="0.3">
      <c r="A668" t="s">
        <v>284</v>
      </c>
      <c r="B668" t="s">
        <v>285</v>
      </c>
      <c r="C668" t="s">
        <v>3144</v>
      </c>
      <c r="D668" t="s">
        <v>195</v>
      </c>
      <c r="E668">
        <v>93427.586437444901</v>
      </c>
      <c r="F668">
        <v>527.15</v>
      </c>
      <c r="G668">
        <v>-21.684214551609401</v>
      </c>
      <c r="H668">
        <f>(Table2[[#This Row],[1Y Return vs Nifty]]-AVERAGE(Table2[1Y Return vs Nifty]))/_xlfn.STDEV.P(Table2[1Y Return vs Nifty])</f>
        <v>-0.76335675811766346</v>
      </c>
      <c r="I668">
        <v>-2.9043501829199601</v>
      </c>
      <c r="J668">
        <f>(Table2[[#This Row],[1M Return vs Nifty]]-AVERAGE(Table2[1M Return vs Nifty]))/_xlfn.STDEV.P(Table2[1M Return vs Nifty])</f>
        <v>-0.63931791754515688</v>
      </c>
      <c r="K668">
        <v>-11.377367723289799</v>
      </c>
      <c r="L668">
        <f>(Table2[[#This Row],[6M Return vs Nifty]]-AVERAGE(Table2[6M Return vs Nifty]))/_xlfn.STDEV.P(Table2[6M Return vs Nifty])</f>
        <v>-0.55980928430755439</v>
      </c>
      <c r="M668">
        <v>2.8726330903875499</v>
      </c>
      <c r="N668">
        <f>(Table2[[#This Row],[1W Return vs Nifty]]-AVERAGE(Table2[1W Return vs Nifty]))/_xlfn.STDEV.P(Table2[1W Return vs Nifty])</f>
        <v>-0.1905945939488819</v>
      </c>
      <c r="O668">
        <v>527.85</v>
      </c>
      <c r="P668">
        <v>554.96810134367001</v>
      </c>
      <c r="Q668">
        <v>575.19768772467501</v>
      </c>
      <c r="R668">
        <v>57.3913366329149</v>
      </c>
      <c r="S668" s="1">
        <f>(Table2[[#This Row],[Close Price]]-Table2[[#This Row],[20D EMA]])/Table2[[#This Row],[20D EMA]]</f>
        <v>-1.3261343184617703E-3</v>
      </c>
      <c r="T668" s="1">
        <f>(Table2[[#This Row],[Close Price]]-Table2[[#This Row],[50D EMA]])/Table2[[#This Row],[50D EMA]]</f>
        <v>-5.0125586094620193E-2</v>
      </c>
      <c r="U668" s="1">
        <f>(Table2[[#This Row],[Close Price]]-Table2[[#This Row],[200D EMA]])/Table2[[#This Row],[200D EMA]]</f>
        <v>-8.3532477181434028E-2</v>
      </c>
      <c r="V668">
        <v>0.76604442446008303</v>
      </c>
      <c r="W668">
        <v>518.25</v>
      </c>
      <c r="X668">
        <v>529.65</v>
      </c>
      <c r="Y668">
        <v>515.20000000000005</v>
      </c>
      <c r="Z668">
        <v>534.35</v>
      </c>
      <c r="AA668">
        <v>499</v>
      </c>
      <c r="AB668">
        <v>545.4</v>
      </c>
      <c r="AC668" s="1">
        <f>(Table2[[#This Row],[Close Price]]/Table2[[#This Row],[Day Low]])-1</f>
        <v>1.717317896767967E-2</v>
      </c>
      <c r="AD668" s="1">
        <f>(Table2[[#This Row],[Day High]]/Table2[[#This Row],[Close Price]])-1</f>
        <v>4.7424831641846854E-3</v>
      </c>
      <c r="AE668" s="1">
        <f>(Table2[[#This Row],[Close Price]]/Table2[[#This Row],[Current Week Low]])-1</f>
        <v>2.3194875776397339E-2</v>
      </c>
      <c r="AF668" s="1">
        <f>(Table2[[#This Row],[Current Week High]]/Table2[[#This Row],[Close Price]])-1</f>
        <v>1.3658351512852107E-2</v>
      </c>
      <c r="AG668" s="1">
        <f>(Table2[[#This Row],[Close Price]]/Table2[[#This Row],[Current Month Low]])-1</f>
        <v>5.6412825651302567E-2</v>
      </c>
      <c r="AH668" s="1">
        <f>(Table2[[#This Row],[Current Month High]]/Table2[[#This Row],[Close Price]])-1</f>
        <v>3.4620127098548892E-2</v>
      </c>
      <c r="AI668">
        <v>27.4779474532865</v>
      </c>
      <c r="AJ668">
        <v>7.7575633687653101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-0.12</v>
      </c>
      <c r="AM668" t="s">
        <v>3189</v>
      </c>
      <c r="AN668">
        <v>0.84</v>
      </c>
      <c r="AO668" t="s">
        <v>3188</v>
      </c>
      <c r="AP668">
        <v>-9.6408962984607993E-2</v>
      </c>
      <c r="AQ668">
        <f>(Table2[[#This Row],[Sharpe Ratio]]-AVERAGE(Table2[Sharpe Ratio]))/_xlfn.STDEV.P(Table2[Sharpe Ratio])</f>
        <v>-1.816726476806434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583</v>
      </c>
      <c r="AT668">
        <f>_xlfn.RANK.AVG(Table2[[#This Row],[6M Return vs Nifty Z-Score]],Table2[6M Return vs Nifty Z-Score])</f>
        <v>521</v>
      </c>
      <c r="AU668">
        <f>_xlfn.RANK.AVG(Table2[[#This Row],[Sharpe Ratio Z-Score]],Table2[Sharpe Ratio Z-Score])</f>
        <v>712</v>
      </c>
      <c r="AV668">
        <f>(Table2[[#This Row],[Rank 1Y]]+Table2[[#This Row],[Rank 6M]]+Table2[[#This Row],[Rank Sharpe]])/3</f>
        <v>605.33333333333337</v>
      </c>
    </row>
    <row r="669" spans="1:48" x14ac:dyDescent="0.3">
      <c r="A669" t="s">
        <v>52</v>
      </c>
      <c r="B669" t="s">
        <v>53</v>
      </c>
      <c r="C669" t="s">
        <v>3142</v>
      </c>
      <c r="D669" t="s">
        <v>54</v>
      </c>
      <c r="E669">
        <v>406827.89762230002</v>
      </c>
      <c r="F669">
        <v>6575.9</v>
      </c>
      <c r="G669">
        <v>-28.780882916235701</v>
      </c>
      <c r="H669">
        <f>(Table2[[#This Row],[1Y Return vs Nifty]]-AVERAGE(Table2[1Y Return vs Nifty]))/_xlfn.STDEV.P(Table2[1Y Return vs Nifty])</f>
        <v>-0.90076749034224812</v>
      </c>
      <c r="I669">
        <v>-4.1660782915777999</v>
      </c>
      <c r="J669">
        <f>(Table2[[#This Row],[1M Return vs Nifty]]-AVERAGE(Table2[1M Return vs Nifty]))/_xlfn.STDEV.P(Table2[1M Return vs Nifty])</f>
        <v>-0.7636094376966619</v>
      </c>
      <c r="K669">
        <v>-9.6731764140494096</v>
      </c>
      <c r="L669">
        <f>(Table2[[#This Row],[6M Return vs Nifty]]-AVERAGE(Table2[6M Return vs Nifty]))/_xlfn.STDEV.P(Table2[6M Return vs Nifty])</f>
        <v>-0.50411192262138216</v>
      </c>
      <c r="M669">
        <v>-0.54381919294503001</v>
      </c>
      <c r="N669">
        <f>(Table2[[#This Row],[1W Return vs Nifty]]-AVERAGE(Table2[1W Return vs Nifty]))/_xlfn.STDEV.P(Table2[1W Return vs Nifty])</f>
        <v>-0.85086198811644975</v>
      </c>
      <c r="O669">
        <v>6709.97</v>
      </c>
      <c r="P669">
        <v>6885.7364786879698</v>
      </c>
      <c r="Q669">
        <v>6993.3056567481099</v>
      </c>
      <c r="R669">
        <v>43.053908882638702</v>
      </c>
      <c r="S669" s="1">
        <f>(Table2[[#This Row],[Close Price]]-Table2[[#This Row],[20D EMA]])/Table2[[#This Row],[20D EMA]]</f>
        <v>-1.9980715264002764E-2</v>
      </c>
      <c r="T669" s="1">
        <f>(Table2[[#This Row],[Close Price]]-Table2[[#This Row],[50D EMA]])/Table2[[#This Row],[50D EMA]]</f>
        <v>-4.4996853952651898E-2</v>
      </c>
      <c r="U669" s="1">
        <f>(Table2[[#This Row],[Close Price]]-Table2[[#This Row],[200D EMA]])/Table2[[#This Row],[200D EMA]]</f>
        <v>-5.9686459771043962E-2</v>
      </c>
      <c r="V669">
        <v>0.74071888858035995</v>
      </c>
      <c r="W669">
        <v>6510.35</v>
      </c>
      <c r="X669">
        <v>6609</v>
      </c>
      <c r="Y669">
        <v>6495</v>
      </c>
      <c r="Z669">
        <v>6863</v>
      </c>
      <c r="AA669">
        <v>6451</v>
      </c>
      <c r="AB669">
        <v>7038.95</v>
      </c>
      <c r="AC669" s="1">
        <f>(Table2[[#This Row],[Close Price]]/Table2[[#This Row],[Day Low]])-1</f>
        <v>1.0068583102290862E-2</v>
      </c>
      <c r="AD669" s="1">
        <f>(Table2[[#This Row],[Day High]]/Table2[[#This Row],[Close Price]])-1</f>
        <v>5.033531531805524E-3</v>
      </c>
      <c r="AE669" s="1">
        <f>(Table2[[#This Row],[Close Price]]/Table2[[#This Row],[Current Week Low]])-1</f>
        <v>1.2455735180908256E-2</v>
      </c>
      <c r="AF669" s="1">
        <f>(Table2[[#This Row],[Current Week High]]/Table2[[#This Row],[Close Price]])-1</f>
        <v>4.3659423044754453E-2</v>
      </c>
      <c r="AG669" s="1">
        <f>(Table2[[#This Row],[Close Price]]/Table2[[#This Row],[Current Month Low]])-1</f>
        <v>1.9361339327236049E-2</v>
      </c>
      <c r="AH669" s="1">
        <f>(Table2[[#This Row],[Current Month High]]/Table2[[#This Row],[Close Price]])-1</f>
        <v>7.0416216791617803E-2</v>
      </c>
      <c r="AI669">
        <v>19.071153758420898</v>
      </c>
      <c r="AJ669">
        <v>6.2720191344257801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-0.11</v>
      </c>
      <c r="AM669" t="s">
        <v>3189</v>
      </c>
      <c r="AN669">
        <v>-2.99</v>
      </c>
      <c r="AO669" t="s">
        <v>3189</v>
      </c>
      <c r="AP669">
        <v>-6.8249271591539998E-2</v>
      </c>
      <c r="AQ669">
        <f>(Table2[[#This Row],[Sharpe Ratio]]-AVERAGE(Table2[Sharpe Ratio]))/_xlfn.STDEV.P(Table2[Sharpe Ratio])</f>
        <v>-1.4900807578866786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638</v>
      </c>
      <c r="AT669">
        <f>_xlfn.RANK.AVG(Table2[[#This Row],[6M Return vs Nifty Z-Score]],Table2[6M Return vs Nifty Z-Score])</f>
        <v>492</v>
      </c>
      <c r="AU669">
        <f>_xlfn.RANK.AVG(Table2[[#This Row],[Sharpe Ratio Z-Score]],Table2[Sharpe Ratio Z-Score])</f>
        <v>687</v>
      </c>
      <c r="AV669">
        <f>(Table2[[#This Row],[Rank 1Y]]+Table2[[#This Row],[Rank 6M]]+Table2[[#This Row],[Rank Sharpe]])/3</f>
        <v>605.66666666666663</v>
      </c>
    </row>
    <row r="670" spans="1:48" x14ac:dyDescent="0.3">
      <c r="A670" t="s">
        <v>560</v>
      </c>
      <c r="B670" t="s">
        <v>561</v>
      </c>
      <c r="C670" t="s">
        <v>3150</v>
      </c>
      <c r="D670" t="s">
        <v>120</v>
      </c>
      <c r="E670">
        <v>36104.491793344998</v>
      </c>
      <c r="F670">
        <v>40835.15</v>
      </c>
      <c r="G670">
        <v>-8.3353974102730604</v>
      </c>
      <c r="H670">
        <f>(Table2[[#This Row],[1Y Return vs Nifty]]-AVERAGE(Table2[1Y Return vs Nifty]))/_xlfn.STDEV.P(Table2[1Y Return vs Nifty])</f>
        <v>-0.50488748162362163</v>
      </c>
      <c r="I670">
        <v>-14.8655188452005</v>
      </c>
      <c r="J670">
        <f>(Table2[[#This Row],[1M Return vs Nifty]]-AVERAGE(Table2[1M Return vs Nifty]))/_xlfn.STDEV.P(Table2[1M Return vs Nifty])</f>
        <v>-1.8176001683898628</v>
      </c>
      <c r="K670">
        <v>-27.8527378426874</v>
      </c>
      <c r="L670">
        <f>(Table2[[#This Row],[6M Return vs Nifty]]-AVERAGE(Table2[6M Return vs Nifty]))/_xlfn.STDEV.P(Table2[6M Return vs Nifty])</f>
        <v>-1.0982668174953403</v>
      </c>
      <c r="M670">
        <v>-1.5400313638045899</v>
      </c>
      <c r="N670">
        <f>(Table2[[#This Row],[1W Return vs Nifty]]-AVERAGE(Table2[1W Return vs Nifty]))/_xlfn.STDEV.P(Table2[1W Return vs Nifty])</f>
        <v>-1.0433910678581517</v>
      </c>
      <c r="O670">
        <v>43060.97</v>
      </c>
      <c r="P670">
        <v>45951.499208696703</v>
      </c>
      <c r="Q670">
        <v>47018.893027796097</v>
      </c>
      <c r="R670">
        <v>21.197953277394699</v>
      </c>
      <c r="S670" s="1">
        <f>(Table2[[#This Row],[Close Price]]-Table2[[#This Row],[20D EMA]])/Table2[[#This Row],[20D EMA]]</f>
        <v>-5.1689964253011478E-2</v>
      </c>
      <c r="T670" s="1">
        <f>(Table2[[#This Row],[Close Price]]-Table2[[#This Row],[50D EMA]])/Table2[[#This Row],[50D EMA]]</f>
        <v>-0.1113423783076133</v>
      </c>
      <c r="U670" s="1">
        <f>(Table2[[#This Row],[Close Price]]-Table2[[#This Row],[200D EMA]])/Table2[[#This Row],[200D EMA]]</f>
        <v>-0.13151613382604435</v>
      </c>
      <c r="V670">
        <v>0.78509912918287095</v>
      </c>
      <c r="W670">
        <v>40420.050000000003</v>
      </c>
      <c r="X670">
        <v>41485.449999999997</v>
      </c>
      <c r="Y670">
        <v>40420.050000000003</v>
      </c>
      <c r="Z670">
        <v>42690</v>
      </c>
      <c r="AA670">
        <v>40420.050000000003</v>
      </c>
      <c r="AB670">
        <v>46599</v>
      </c>
      <c r="AC670" s="1">
        <f>(Table2[[#This Row],[Close Price]]/Table2[[#This Row],[Day Low]])-1</f>
        <v>1.0269655777269016E-2</v>
      </c>
      <c r="AD670" s="1">
        <f>(Table2[[#This Row],[Day High]]/Table2[[#This Row],[Close Price]])-1</f>
        <v>1.5925005785456747E-2</v>
      </c>
      <c r="AE670" s="1">
        <f>(Table2[[#This Row],[Close Price]]/Table2[[#This Row],[Current Week Low]])-1</f>
        <v>1.0269655777269016E-2</v>
      </c>
      <c r="AF670" s="1">
        <f>(Table2[[#This Row],[Current Week High]]/Table2[[#This Row],[Close Price]])-1</f>
        <v>4.5422877104651205E-2</v>
      </c>
      <c r="AG670" s="1">
        <f>(Table2[[#This Row],[Close Price]]/Table2[[#This Row],[Current Month Low]])-1</f>
        <v>1.0269655777269016E-2</v>
      </c>
      <c r="AH670" s="1">
        <f>(Table2[[#This Row],[Current Month High]]/Table2[[#This Row],[Close Price]])-1</f>
        <v>0.14114923050362238</v>
      </c>
      <c r="AI670">
        <v>46.917545301045699</v>
      </c>
      <c r="AJ670">
        <v>16.746241176521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-0.13</v>
      </c>
      <c r="AM670" t="s">
        <v>3189</v>
      </c>
      <c r="AN670">
        <v>-6.44</v>
      </c>
      <c r="AO670" t="s">
        <v>3189</v>
      </c>
      <c r="AP670">
        <v>-3.5815128858422002E-2</v>
      </c>
      <c r="AQ670">
        <f>(Table2[[#This Row],[Sharpe Ratio]]-AVERAGE(Table2[Sharpe Ratio]))/_xlfn.STDEV.P(Table2[Sharpe Ratio])</f>
        <v>-1.1138524206253801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488</v>
      </c>
      <c r="AT670">
        <f>_xlfn.RANK.AVG(Table2[[#This Row],[6M Return vs Nifty Z-Score]],Table2[6M Return vs Nifty Z-Score])</f>
        <v>690</v>
      </c>
      <c r="AU670">
        <f>_xlfn.RANK.AVG(Table2[[#This Row],[Sharpe Ratio Z-Score]],Table2[Sharpe Ratio Z-Score])</f>
        <v>641</v>
      </c>
      <c r="AV670">
        <f>(Table2[[#This Row],[Rank 1Y]]+Table2[[#This Row],[Rank 6M]]+Table2[[#This Row],[Rank Sharpe]])/3</f>
        <v>606.33333333333337</v>
      </c>
    </row>
    <row r="671" spans="1:48" x14ac:dyDescent="0.3">
      <c r="A671" t="s">
        <v>1008</v>
      </c>
      <c r="B671" t="s">
        <v>1009</v>
      </c>
      <c r="C671" t="s">
        <v>3142</v>
      </c>
      <c r="D671" t="s">
        <v>54</v>
      </c>
      <c r="E671">
        <v>14391.303654200001</v>
      </c>
      <c r="F671">
        <v>902</v>
      </c>
      <c r="G671">
        <v>-61.7766818728009</v>
      </c>
      <c r="H671">
        <f>(Table2[[#This Row],[1Y Return vs Nifty]]-AVERAGE(Table2[1Y Return vs Nifty]))/_xlfn.STDEV.P(Table2[1Y Return vs Nifty])</f>
        <v>-1.5396555800769534</v>
      </c>
      <c r="I671">
        <v>4.6011099685571697</v>
      </c>
      <c r="J671">
        <f>(Table2[[#This Row],[1M Return vs Nifty]]-AVERAGE(Table2[1M Return vs Nifty]))/_xlfn.STDEV.P(Table2[1M Return vs Nifty])</f>
        <v>0.10003713467443043</v>
      </c>
      <c r="K671">
        <v>-31.743403306931</v>
      </c>
      <c r="L671">
        <f>(Table2[[#This Row],[6M Return vs Nifty]]-AVERAGE(Table2[6M Return vs Nifty]))/_xlfn.STDEV.P(Table2[6M Return vs Nifty])</f>
        <v>-1.2254237865438828</v>
      </c>
      <c r="M671">
        <v>12.236363916593501</v>
      </c>
      <c r="N671">
        <f>(Table2[[#This Row],[1W Return vs Nifty]]-AVERAGE(Table2[1W Return vs Nifty]))/_xlfn.STDEV.P(Table2[1W Return vs Nifty])</f>
        <v>1.6190505114335776</v>
      </c>
      <c r="O671">
        <v>943.46</v>
      </c>
      <c r="P671">
        <v>1019.16554535009</v>
      </c>
      <c r="Q671">
        <v>1226.9073134011501</v>
      </c>
      <c r="R671">
        <v>40.869193314178901</v>
      </c>
      <c r="S671" s="1">
        <f>(Table2[[#This Row],[Close Price]]-Table2[[#This Row],[20D EMA]])/Table2[[#This Row],[20D EMA]]</f>
        <v>-4.3944629343056443E-2</v>
      </c>
      <c r="T671" s="1">
        <f>(Table2[[#This Row],[Close Price]]-Table2[[#This Row],[50D EMA]])/Table2[[#This Row],[50D EMA]]</f>
        <v>-0.11496223148894119</v>
      </c>
      <c r="U671" s="1">
        <f>(Table2[[#This Row],[Close Price]]-Table2[[#This Row],[200D EMA]])/Table2[[#This Row],[200D EMA]]</f>
        <v>-0.26481814058183728</v>
      </c>
      <c r="V671">
        <v>1.9384342798935701</v>
      </c>
      <c r="W671">
        <v>858.8</v>
      </c>
      <c r="X671">
        <v>939.8</v>
      </c>
      <c r="Y671">
        <v>858.8</v>
      </c>
      <c r="Z671">
        <v>1015</v>
      </c>
      <c r="AA671">
        <v>858.8</v>
      </c>
      <c r="AB671">
        <v>1015</v>
      </c>
      <c r="AC671" s="1">
        <f>(Table2[[#This Row],[Close Price]]/Table2[[#This Row],[Day Low]])-1</f>
        <v>5.0302748020493837E-2</v>
      </c>
      <c r="AD671" s="1">
        <f>(Table2[[#This Row],[Day High]]/Table2[[#This Row],[Close Price]])-1</f>
        <v>4.1906873614190543E-2</v>
      </c>
      <c r="AE671" s="1">
        <f>(Table2[[#This Row],[Close Price]]/Table2[[#This Row],[Current Week Low]])-1</f>
        <v>5.0302748020493837E-2</v>
      </c>
      <c r="AF671" s="1">
        <f>(Table2[[#This Row],[Current Week High]]/Table2[[#This Row],[Close Price]])-1</f>
        <v>0.12527716186252769</v>
      </c>
      <c r="AG671" s="1">
        <f>(Table2[[#This Row],[Close Price]]/Table2[[#This Row],[Current Month Low]])-1</f>
        <v>5.0302748020493837E-2</v>
      </c>
      <c r="AH671" s="1">
        <f>(Table2[[#This Row],[Current Month High]]/Table2[[#This Row],[Close Price]])-1</f>
        <v>0.12527716186252769</v>
      </c>
      <c r="AI671">
        <v>99.113082039911305</v>
      </c>
      <c r="AJ671">
        <v>5.0302748020493802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-0.27</v>
      </c>
      <c r="AM671" t="s">
        <v>3189</v>
      </c>
      <c r="AN671">
        <v>-1.67</v>
      </c>
      <c r="AO671" t="s">
        <v>3189</v>
      </c>
      <c r="AP671">
        <v>5.2093017740056001E-2</v>
      </c>
      <c r="AQ671">
        <f>(Table2[[#This Row],[Sharpe Ratio]]-AVERAGE(Table2[Sharpe Ratio]))/_xlfn.STDEV.P(Table2[Sharpe Ratio])</f>
        <v>-9.4138839828407164E-2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731</v>
      </c>
      <c r="AT671">
        <f>_xlfn.RANK.AVG(Table2[[#This Row],[6M Return vs Nifty Z-Score]],Table2[6M Return vs Nifty Z-Score])</f>
        <v>709</v>
      </c>
      <c r="AU671">
        <f>_xlfn.RANK.AVG(Table2[[#This Row],[Sharpe Ratio Z-Score]],Table2[Sharpe Ratio Z-Score])</f>
        <v>380</v>
      </c>
      <c r="AV671">
        <f>(Table2[[#This Row],[Rank 1Y]]+Table2[[#This Row],[Rank 6M]]+Table2[[#This Row],[Rank Sharpe]])/3</f>
        <v>606.66666666666663</v>
      </c>
    </row>
    <row r="672" spans="1:48" x14ac:dyDescent="0.3">
      <c r="A672" t="s">
        <v>762</v>
      </c>
      <c r="B672" t="s">
        <v>763</v>
      </c>
      <c r="C672" t="s">
        <v>3151</v>
      </c>
      <c r="D672" t="s">
        <v>114</v>
      </c>
      <c r="E672">
        <v>22712.166345239999</v>
      </c>
      <c r="F672">
        <v>280.95</v>
      </c>
      <c r="G672">
        <v>-34.347864959031099</v>
      </c>
      <c r="H672">
        <f>(Table2[[#This Row],[1Y Return vs Nifty]]-AVERAGE(Table2[1Y Return vs Nifty]))/_xlfn.STDEV.P(Table2[1Y Return vs Nifty])</f>
        <v>-1.0085593497723191</v>
      </c>
      <c r="I672">
        <v>-2.1426735668558301</v>
      </c>
      <c r="J672">
        <f>(Table2[[#This Row],[1M Return vs Nifty]]-AVERAGE(Table2[1M Return vs Nifty]))/_xlfn.STDEV.P(Table2[1M Return vs Nifty])</f>
        <v>-0.56428594843481505</v>
      </c>
      <c r="K672">
        <v>-5.5299680405287104</v>
      </c>
      <c r="L672">
        <f>(Table2[[#This Row],[6M Return vs Nifty]]-AVERAGE(Table2[6M Return vs Nifty]))/_xlfn.STDEV.P(Table2[6M Return vs Nifty])</f>
        <v>-0.3687012007910852</v>
      </c>
      <c r="M672">
        <v>6.5211012216563899</v>
      </c>
      <c r="N672">
        <f>(Table2[[#This Row],[1W Return vs Nifty]]-AVERAGE(Table2[1W Return vs Nifty]))/_xlfn.STDEV.P(Table2[1W Return vs Nifty])</f>
        <v>0.51451244281220754</v>
      </c>
      <c r="O672">
        <v>273.25</v>
      </c>
      <c r="P672">
        <v>280.57098003815003</v>
      </c>
      <c r="Q672">
        <v>289.50571684663299</v>
      </c>
      <c r="R672">
        <v>66.265202031502497</v>
      </c>
      <c r="S672" s="1">
        <f>(Table2[[#This Row],[Close Price]]-Table2[[#This Row],[20D EMA]])/Table2[[#This Row],[20D EMA]]</f>
        <v>2.8179322964318347E-2</v>
      </c>
      <c r="T672" s="1">
        <f>(Table2[[#This Row],[Close Price]]-Table2[[#This Row],[50D EMA]])/Table2[[#This Row],[50D EMA]]</f>
        <v>1.3508879706604952E-3</v>
      </c>
      <c r="U672" s="1">
        <f>(Table2[[#This Row],[Close Price]]-Table2[[#This Row],[200D EMA]])/Table2[[#This Row],[200D EMA]]</f>
        <v>-2.9552842478635526E-2</v>
      </c>
      <c r="V672">
        <v>0.72869103712370298</v>
      </c>
      <c r="W672">
        <v>271.64999999999998</v>
      </c>
      <c r="X672">
        <v>281.89999999999998</v>
      </c>
      <c r="Y672">
        <v>264</v>
      </c>
      <c r="Z672">
        <v>281.89999999999998</v>
      </c>
      <c r="AA672">
        <v>252.75</v>
      </c>
      <c r="AB672">
        <v>289.64999999999998</v>
      </c>
      <c r="AC672" s="1">
        <f>(Table2[[#This Row],[Close Price]]/Table2[[#This Row],[Day Low]])-1</f>
        <v>3.4235229155162861E-2</v>
      </c>
      <c r="AD672" s="1">
        <f>(Table2[[#This Row],[Day High]]/Table2[[#This Row],[Close Price]])-1</f>
        <v>3.3813845880048543E-3</v>
      </c>
      <c r="AE672" s="1">
        <f>(Table2[[#This Row],[Close Price]]/Table2[[#This Row],[Current Week Low]])-1</f>
        <v>6.4204545454545459E-2</v>
      </c>
      <c r="AF672" s="1">
        <f>(Table2[[#This Row],[Current Week High]]/Table2[[#This Row],[Close Price]])-1</f>
        <v>3.3813845880048543E-3</v>
      </c>
      <c r="AG672" s="1">
        <f>(Table2[[#This Row],[Close Price]]/Table2[[#This Row],[Current Month Low]])-1</f>
        <v>0.11157270029673594</v>
      </c>
      <c r="AH672" s="1">
        <f>(Table2[[#This Row],[Current Month High]]/Table2[[#This Row],[Close Price]])-1</f>
        <v>3.0966364121729706E-2</v>
      </c>
      <c r="AI672">
        <v>27.1756540309663</v>
      </c>
      <c r="AJ672">
        <v>11.5544967242406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-0.01</v>
      </c>
      <c r="AM672" t="s">
        <v>3189</v>
      </c>
      <c r="AN672">
        <v>4.7300000000000004</v>
      </c>
      <c r="AO672" t="s">
        <v>3188</v>
      </c>
      <c r="AP672">
        <v>-0.105776085417984</v>
      </c>
      <c r="AQ672">
        <f>(Table2[[#This Row],[Sharpe Ratio]]-AVERAGE(Table2[Sharpe Ratio]))/_xlfn.STDEV.P(Table2[Sharpe Ratio])</f>
        <v>-1.9253828679134997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663</v>
      </c>
      <c r="AT672">
        <f>_xlfn.RANK.AVG(Table2[[#This Row],[6M Return vs Nifty Z-Score]],Table2[6M Return vs Nifty Z-Score])</f>
        <v>440</v>
      </c>
      <c r="AU672">
        <f>_xlfn.RANK.AVG(Table2[[#This Row],[Sharpe Ratio Z-Score]],Table2[Sharpe Ratio Z-Score])</f>
        <v>718</v>
      </c>
      <c r="AV672">
        <f>(Table2[[#This Row],[Rank 1Y]]+Table2[[#This Row],[Rank 6M]]+Table2[[#This Row],[Rank Sharpe]])/3</f>
        <v>607</v>
      </c>
    </row>
    <row r="673" spans="1:48" x14ac:dyDescent="0.3">
      <c r="A673" t="s">
        <v>1269</v>
      </c>
      <c r="B673" t="s">
        <v>1270</v>
      </c>
      <c r="C673" t="s">
        <v>3141</v>
      </c>
      <c r="D673" t="s">
        <v>21</v>
      </c>
      <c r="E673">
        <v>9226.6419994799999</v>
      </c>
      <c r="F673">
        <v>447.9</v>
      </c>
      <c r="G673">
        <v>-25.481224259305701</v>
      </c>
      <c r="H673">
        <f>(Table2[[#This Row],[1Y Return vs Nifty]]-AVERAGE(Table2[1Y Return vs Nifty]))/_xlfn.STDEV.P(Table2[1Y Return vs Nifty])</f>
        <v>-0.83687715633707205</v>
      </c>
      <c r="I673">
        <v>2.2114727095688802</v>
      </c>
      <c r="J673">
        <f>(Table2[[#This Row],[1M Return vs Nifty]]-AVERAGE(Table2[1M Return vs Nifty]))/_xlfn.STDEV.P(Table2[1M Return vs Nifty])</f>
        <v>-0.135363539601009</v>
      </c>
      <c r="K673">
        <v>-11.317913301751</v>
      </c>
      <c r="L673">
        <f>(Table2[[#This Row],[6M Return vs Nifty]]-AVERAGE(Table2[6M Return vs Nifty]))/_xlfn.STDEV.P(Table2[6M Return vs Nifty])</f>
        <v>-0.55786616066742467</v>
      </c>
      <c r="M673">
        <v>2.2820902878901701</v>
      </c>
      <c r="N673">
        <f>(Table2[[#This Row],[1W Return vs Nifty]]-AVERAGE(Table2[1W Return vs Nifty]))/_xlfn.STDEV.P(Table2[1W Return vs Nifty])</f>
        <v>-0.30472355727484229</v>
      </c>
      <c r="O673">
        <v>455.18</v>
      </c>
      <c r="P673">
        <v>464.20524844879202</v>
      </c>
      <c r="Q673">
        <v>474.81266324971699</v>
      </c>
      <c r="R673">
        <v>43.436712079143803</v>
      </c>
      <c r="S673" s="1">
        <f>(Table2[[#This Row],[Close Price]]-Table2[[#This Row],[20D EMA]])/Table2[[#This Row],[20D EMA]]</f>
        <v>-1.599367283272558E-2</v>
      </c>
      <c r="T673" s="1">
        <f>(Table2[[#This Row],[Close Price]]-Table2[[#This Row],[50D EMA]])/Table2[[#This Row],[50D EMA]]</f>
        <v>-3.5125084223580738E-2</v>
      </c>
      <c r="U673" s="1">
        <f>(Table2[[#This Row],[Close Price]]-Table2[[#This Row],[200D EMA]])/Table2[[#This Row],[200D EMA]]</f>
        <v>-5.6680592858499454E-2</v>
      </c>
      <c r="V673">
        <v>0.66169648653742696</v>
      </c>
      <c r="W673">
        <v>446.75</v>
      </c>
      <c r="X673">
        <v>454.5</v>
      </c>
      <c r="Y673">
        <v>442.05</v>
      </c>
      <c r="Z673">
        <v>458.8</v>
      </c>
      <c r="AA673">
        <v>434</v>
      </c>
      <c r="AB673">
        <v>510</v>
      </c>
      <c r="AC673" s="1">
        <f>(Table2[[#This Row],[Close Price]]/Table2[[#This Row],[Day Low]])-1</f>
        <v>2.5741466144375558E-3</v>
      </c>
      <c r="AD673" s="1">
        <f>(Table2[[#This Row],[Day High]]/Table2[[#This Row],[Close Price]])-1</f>
        <v>1.4735432016075078E-2</v>
      </c>
      <c r="AE673" s="1">
        <f>(Table2[[#This Row],[Close Price]]/Table2[[#This Row],[Current Week Low]])-1</f>
        <v>1.3233797081777965E-2</v>
      </c>
      <c r="AF673" s="1">
        <f>(Table2[[#This Row],[Current Week High]]/Table2[[#This Row],[Close Price]])-1</f>
        <v>2.4335789238669525E-2</v>
      </c>
      <c r="AG673" s="1">
        <f>(Table2[[#This Row],[Close Price]]/Table2[[#This Row],[Current Month Low]])-1</f>
        <v>3.2027649769585276E-2</v>
      </c>
      <c r="AH673" s="1">
        <f>(Table2[[#This Row],[Current Month High]]/Table2[[#This Row],[Close Price]])-1</f>
        <v>0.13864701942397861</v>
      </c>
      <c r="AI673">
        <v>28.3768698370171</v>
      </c>
      <c r="AJ673">
        <v>4.1627906976744198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0</v>
      </c>
      <c r="AM673">
        <v>0</v>
      </c>
      <c r="AN673">
        <v>-7.9</v>
      </c>
      <c r="AO673" t="s">
        <v>3189</v>
      </c>
      <c r="AP673">
        <v>-7.0131633283654002E-2</v>
      </c>
      <c r="AQ673">
        <f>(Table2[[#This Row],[Sharpe Ratio]]-AVERAGE(Table2[Sharpe Ratio]))/_xlfn.STDEV.P(Table2[Sharpe Ratio])</f>
        <v>-1.5119157055643704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612</v>
      </c>
      <c r="AT673">
        <f>_xlfn.RANK.AVG(Table2[[#This Row],[6M Return vs Nifty Z-Score]],Table2[6M Return vs Nifty Z-Score])</f>
        <v>519</v>
      </c>
      <c r="AU673">
        <f>_xlfn.RANK.AVG(Table2[[#This Row],[Sharpe Ratio Z-Score]],Table2[Sharpe Ratio Z-Score])</f>
        <v>692</v>
      </c>
      <c r="AV673">
        <f>(Table2[[#This Row],[Rank 1Y]]+Table2[[#This Row],[Rank 6M]]+Table2[[#This Row],[Rank Sharpe]])/3</f>
        <v>607.66666666666663</v>
      </c>
    </row>
    <row r="674" spans="1:48" x14ac:dyDescent="0.3">
      <c r="A674" t="s">
        <v>474</v>
      </c>
      <c r="B674" t="s">
        <v>475</v>
      </c>
      <c r="C674" t="s">
        <v>3142</v>
      </c>
      <c r="D674" t="s">
        <v>24</v>
      </c>
      <c r="E674">
        <v>46901.390205023999</v>
      </c>
      <c r="F674">
        <v>64.08</v>
      </c>
      <c r="G674">
        <v>-44.386489228756503</v>
      </c>
      <c r="H674">
        <f>(Table2[[#This Row],[1Y Return vs Nifty]]-AVERAGE(Table2[1Y Return vs Nifty]))/_xlfn.STDEV.P(Table2[1Y Return vs Nifty])</f>
        <v>-1.2029343213161801</v>
      </c>
      <c r="I674">
        <v>-1.4408022289145901</v>
      </c>
      <c r="J674">
        <f>(Table2[[#This Row],[1M Return vs Nifty]]-AVERAGE(Table2[1M Return vs Nifty]))/_xlfn.STDEV.P(Table2[1M Return vs Nifty])</f>
        <v>-0.49514533490256579</v>
      </c>
      <c r="K674">
        <v>-23.2234236586227</v>
      </c>
      <c r="L674">
        <f>(Table2[[#This Row],[6M Return vs Nifty]]-AVERAGE(Table2[6M Return vs Nifty]))/_xlfn.STDEV.P(Table2[6M Return vs Nifty])</f>
        <v>-0.9469689056525048</v>
      </c>
      <c r="M674">
        <v>0.69264674202778698</v>
      </c>
      <c r="N674">
        <f>(Table2[[#This Row],[1W Return vs Nifty]]-AVERAGE(Table2[1W Return vs Nifty]))/_xlfn.STDEV.P(Table2[1W Return vs Nifty])</f>
        <v>-0.611901196875686</v>
      </c>
      <c r="O674">
        <v>65.44</v>
      </c>
      <c r="P674">
        <v>68.135335526406394</v>
      </c>
      <c r="Q674">
        <v>74.251176356726305</v>
      </c>
      <c r="R674">
        <v>42.532389067112</v>
      </c>
      <c r="S674" s="1">
        <f>(Table2[[#This Row],[Close Price]]-Table2[[#This Row],[20D EMA]])/Table2[[#This Row],[20D EMA]]</f>
        <v>-2.0782396088019552E-2</v>
      </c>
      <c r="T674" s="1">
        <f>(Table2[[#This Row],[Close Price]]-Table2[[#This Row],[50D EMA]])/Table2[[#This Row],[50D EMA]]</f>
        <v>-5.9518831089262307E-2</v>
      </c>
      <c r="U674" s="1">
        <f>(Table2[[#This Row],[Close Price]]-Table2[[#This Row],[200D EMA]])/Table2[[#This Row],[200D EMA]]</f>
        <v>-0.13698336990461585</v>
      </c>
      <c r="V674">
        <v>0.70350973644023795</v>
      </c>
      <c r="W674">
        <v>63.8</v>
      </c>
      <c r="X674">
        <v>64.75</v>
      </c>
      <c r="Y674">
        <v>63.8</v>
      </c>
      <c r="Z674">
        <v>66.14</v>
      </c>
      <c r="AA674">
        <v>62.4</v>
      </c>
      <c r="AB674">
        <v>68.12</v>
      </c>
      <c r="AC674" s="1">
        <f>(Table2[[#This Row],[Close Price]]/Table2[[#This Row],[Day Low]])-1</f>
        <v>4.3887147335424093E-3</v>
      </c>
      <c r="AD674" s="1">
        <f>(Table2[[#This Row],[Day High]]/Table2[[#This Row],[Close Price]])-1</f>
        <v>1.0455680399500622E-2</v>
      </c>
      <c r="AE674" s="1">
        <f>(Table2[[#This Row],[Close Price]]/Table2[[#This Row],[Current Week Low]])-1</f>
        <v>4.3887147335424093E-3</v>
      </c>
      <c r="AF674" s="1">
        <f>(Table2[[#This Row],[Current Week High]]/Table2[[#This Row],[Close Price]])-1</f>
        <v>3.2147315855181047E-2</v>
      </c>
      <c r="AG674" s="1">
        <f>(Table2[[#This Row],[Close Price]]/Table2[[#This Row],[Current Month Low]])-1</f>
        <v>2.6923076923076827E-2</v>
      </c>
      <c r="AH674" s="1">
        <f>(Table2[[#This Row],[Current Month High]]/Table2[[#This Row],[Close Price]])-1</f>
        <v>6.3046192259675449E-2</v>
      </c>
      <c r="AI674">
        <v>44.272784019974999</v>
      </c>
      <c r="AJ674">
        <v>8.0607082630691398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-0.13</v>
      </c>
      <c r="AM674" t="s">
        <v>3189</v>
      </c>
      <c r="AN674">
        <v>-3.73</v>
      </c>
      <c r="AO674" t="s">
        <v>3189</v>
      </c>
      <c r="AP674">
        <v>1.7764471076389E-2</v>
      </c>
      <c r="AQ674">
        <f>(Table2[[#This Row],[Sharpe Ratio]]-AVERAGE(Table2[Sharpe Ratio]))/_xlfn.STDEV.P(Table2[Sharpe Ratio])</f>
        <v>-0.49234181186751869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703</v>
      </c>
      <c r="AT674">
        <f>_xlfn.RANK.AVG(Table2[[#This Row],[6M Return vs Nifty Z-Score]],Table2[6M Return vs Nifty Z-Score])</f>
        <v>657</v>
      </c>
      <c r="AU674">
        <f>_xlfn.RANK.AVG(Table2[[#This Row],[Sharpe Ratio Z-Score]],Table2[Sharpe Ratio Z-Score])</f>
        <v>464</v>
      </c>
      <c r="AV674">
        <f>(Table2[[#This Row],[Rank 1Y]]+Table2[[#This Row],[Rank 6M]]+Table2[[#This Row],[Rank Sharpe]])/3</f>
        <v>608</v>
      </c>
    </row>
    <row r="675" spans="1:48" x14ac:dyDescent="0.3">
      <c r="A675" t="s">
        <v>514</v>
      </c>
      <c r="B675" t="s">
        <v>515</v>
      </c>
      <c r="C675" t="s">
        <v>3141</v>
      </c>
      <c r="D675" t="s">
        <v>251</v>
      </c>
      <c r="E675">
        <v>41546.749140200001</v>
      </c>
      <c r="F675">
        <v>6670.75</v>
      </c>
      <c r="G675">
        <v>-39.525261279915803</v>
      </c>
      <c r="H675">
        <f>(Table2[[#This Row],[1Y Return vs Nifty]]-AVERAGE(Table2[1Y Return vs Nifty]))/_xlfn.STDEV.P(Table2[1Y Return vs Nifty])</f>
        <v>-1.108807773809688</v>
      </c>
      <c r="I675">
        <v>-2.5807705717336402</v>
      </c>
      <c r="J675">
        <f>(Table2[[#This Row],[1M Return vs Nifty]]-AVERAGE(Table2[1M Return vs Nifty]))/_xlfn.STDEV.P(Table2[1M Return vs Nifty])</f>
        <v>-0.60744242750224842</v>
      </c>
      <c r="K675">
        <v>-13.5963279666513</v>
      </c>
      <c r="L675">
        <f>(Table2[[#This Row],[6M Return vs Nifty]]-AVERAGE(Table2[6M Return vs Nifty]))/_xlfn.STDEV.P(Table2[6M Return vs Nifty])</f>
        <v>-0.63233062071598278</v>
      </c>
      <c r="M675">
        <v>2.9767534066727501</v>
      </c>
      <c r="N675">
        <f>(Table2[[#This Row],[1W Return vs Nifty]]-AVERAGE(Table2[1W Return vs Nifty]))/_xlfn.STDEV.P(Table2[1W Return vs Nifty])</f>
        <v>-0.1704721850251803</v>
      </c>
      <c r="O675">
        <v>6782.84</v>
      </c>
      <c r="P675">
        <v>7037.5021465708896</v>
      </c>
      <c r="Q675">
        <v>7309.4510036436204</v>
      </c>
      <c r="R675">
        <v>45.916979599251597</v>
      </c>
      <c r="S675" s="1">
        <f>(Table2[[#This Row],[Close Price]]-Table2[[#This Row],[20D EMA]])/Table2[[#This Row],[20D EMA]]</f>
        <v>-1.6525526180773856E-2</v>
      </c>
      <c r="T675" s="1">
        <f>(Table2[[#This Row],[Close Price]]-Table2[[#This Row],[50D EMA]])/Table2[[#This Row],[50D EMA]]</f>
        <v>-5.2113965855000721E-2</v>
      </c>
      <c r="U675" s="1">
        <f>(Table2[[#This Row],[Close Price]]-Table2[[#This Row],[200D EMA]])/Table2[[#This Row],[200D EMA]]</f>
        <v>-8.7380160743295257E-2</v>
      </c>
      <c r="V675">
        <v>0.69281255976249001</v>
      </c>
      <c r="W675">
        <v>6654.3</v>
      </c>
      <c r="X675">
        <v>6779.3</v>
      </c>
      <c r="Y675">
        <v>6610.15</v>
      </c>
      <c r="Z675">
        <v>6879</v>
      </c>
      <c r="AA675">
        <v>6286</v>
      </c>
      <c r="AB675">
        <v>7390</v>
      </c>
      <c r="AC675" s="1">
        <f>(Table2[[#This Row],[Close Price]]/Table2[[#This Row],[Day Low]])-1</f>
        <v>2.4720857190088097E-3</v>
      </c>
      <c r="AD675" s="1">
        <f>(Table2[[#This Row],[Day High]]/Table2[[#This Row],[Close Price]])-1</f>
        <v>1.6272533073492523E-2</v>
      </c>
      <c r="AE675" s="1">
        <f>(Table2[[#This Row],[Close Price]]/Table2[[#This Row],[Current Week Low]])-1</f>
        <v>9.1677193407109225E-3</v>
      </c>
      <c r="AF675" s="1">
        <f>(Table2[[#This Row],[Current Week High]]/Table2[[#This Row],[Close Price]])-1</f>
        <v>3.1218378743019803E-2</v>
      </c>
      <c r="AG675" s="1">
        <f>(Table2[[#This Row],[Close Price]]/Table2[[#This Row],[Current Month Low]])-1</f>
        <v>6.1207445116131076E-2</v>
      </c>
      <c r="AH675" s="1">
        <f>(Table2[[#This Row],[Current Month High]]/Table2[[#This Row],[Close Price]])-1</f>
        <v>0.1078214593561444</v>
      </c>
      <c r="AI675">
        <v>37.915526739871801</v>
      </c>
      <c r="AJ675">
        <v>6.1207445116130996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-0.16</v>
      </c>
      <c r="AM675" t="s">
        <v>3189</v>
      </c>
      <c r="AN675">
        <v>2.2400000000000002</v>
      </c>
      <c r="AO675" t="s">
        <v>3188</v>
      </c>
      <c r="AP675">
        <v>-1.3054349950064E-2</v>
      </c>
      <c r="AQ675">
        <f>(Table2[[#This Row],[Sharpe Ratio]]-AVERAGE(Table2[Sharpe Ratio]))/_xlfn.STDEV.P(Table2[Sharpe Ratio])</f>
        <v>-0.84983280173408848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687</v>
      </c>
      <c r="AT675">
        <f>_xlfn.RANK.AVG(Table2[[#This Row],[6M Return vs Nifty Z-Score]],Table2[6M Return vs Nifty Z-Score])</f>
        <v>545</v>
      </c>
      <c r="AU675">
        <f>_xlfn.RANK.AVG(Table2[[#This Row],[Sharpe Ratio Z-Score]],Table2[Sharpe Ratio Z-Score])</f>
        <v>592</v>
      </c>
      <c r="AV675">
        <f>(Table2[[#This Row],[Rank 1Y]]+Table2[[#This Row],[Rank 6M]]+Table2[[#This Row],[Rank Sharpe]])/3</f>
        <v>608</v>
      </c>
    </row>
    <row r="676" spans="1:48" x14ac:dyDescent="0.3">
      <c r="A676" t="s">
        <v>2177</v>
      </c>
      <c r="B676" t="s">
        <v>2178</v>
      </c>
      <c r="C676" t="s">
        <v>3153</v>
      </c>
      <c r="D676" t="s">
        <v>447</v>
      </c>
      <c r="E676">
        <v>2758.8075568899999</v>
      </c>
      <c r="F676">
        <v>382.9</v>
      </c>
      <c r="G676">
        <v>-12.158462673152799</v>
      </c>
      <c r="H676">
        <f>(Table2[[#This Row],[1Y Return vs Nifty]]-AVERAGE(Table2[1Y Return vs Nifty]))/_xlfn.STDEV.P(Table2[1Y Return vs Nifty])</f>
        <v>-0.57891238600455819</v>
      </c>
      <c r="I676">
        <v>-4.3069275870961103</v>
      </c>
      <c r="J676">
        <f>(Table2[[#This Row],[1M Return vs Nifty]]-AVERAGE(Table2[1M Return vs Nifty]))/_xlfn.STDEV.P(Table2[1M Return vs Nifty])</f>
        <v>-0.77748435490910461</v>
      </c>
      <c r="K676">
        <v>-16.3160384683651</v>
      </c>
      <c r="L676">
        <f>(Table2[[#This Row],[6M Return vs Nifty]]-AVERAGE(Table2[6M Return vs Nifty]))/_xlfn.STDEV.P(Table2[6M Return vs Nifty])</f>
        <v>-0.72121776541287386</v>
      </c>
      <c r="M676">
        <v>-1.43664756486793</v>
      </c>
      <c r="N676">
        <f>(Table2[[#This Row],[1W Return vs Nifty]]-AVERAGE(Table2[1W Return vs Nifty]))/_xlfn.STDEV.P(Table2[1W Return vs Nifty])</f>
        <v>-1.0234109991020128</v>
      </c>
      <c r="O676">
        <v>401.75</v>
      </c>
      <c r="P676">
        <v>430.99638646818897</v>
      </c>
      <c r="Q676">
        <v>449.96103557570001</v>
      </c>
      <c r="R676">
        <v>30.044122141871998</v>
      </c>
      <c r="S676" s="1">
        <f>(Table2[[#This Row],[Close Price]]-Table2[[#This Row],[20D EMA]])/Table2[[#This Row],[20D EMA]]</f>
        <v>-4.6919726197884315E-2</v>
      </c>
      <c r="T676" s="1">
        <f>(Table2[[#This Row],[Close Price]]-Table2[[#This Row],[50D EMA]])/Table2[[#This Row],[50D EMA]]</f>
        <v>-0.11159347961665311</v>
      </c>
      <c r="U676" s="1">
        <f>(Table2[[#This Row],[Close Price]]-Table2[[#This Row],[200D EMA]])/Table2[[#This Row],[200D EMA]]</f>
        <v>-0.14903742829620609</v>
      </c>
      <c r="V676">
        <v>1.16156138785547</v>
      </c>
      <c r="W676">
        <v>381.1</v>
      </c>
      <c r="X676">
        <v>389.9</v>
      </c>
      <c r="Y676">
        <v>381.1</v>
      </c>
      <c r="Z676">
        <v>400.4</v>
      </c>
      <c r="AA676">
        <v>381.1</v>
      </c>
      <c r="AB676">
        <v>425.6</v>
      </c>
      <c r="AC676" s="1">
        <f>(Table2[[#This Row],[Close Price]]/Table2[[#This Row],[Day Low]])-1</f>
        <v>4.7231697717133869E-3</v>
      </c>
      <c r="AD676" s="1">
        <f>(Table2[[#This Row],[Day High]]/Table2[[#This Row],[Close Price]])-1</f>
        <v>1.8281535648994485E-2</v>
      </c>
      <c r="AE676" s="1">
        <f>(Table2[[#This Row],[Close Price]]/Table2[[#This Row],[Current Week Low]])-1</f>
        <v>4.7231697717133869E-3</v>
      </c>
      <c r="AF676" s="1">
        <f>(Table2[[#This Row],[Current Week High]]/Table2[[#This Row],[Close Price]])-1</f>
        <v>4.5703839122486212E-2</v>
      </c>
      <c r="AG676" s="1">
        <f>(Table2[[#This Row],[Close Price]]/Table2[[#This Row],[Current Month Low]])-1</f>
        <v>4.7231697717133869E-3</v>
      </c>
      <c r="AH676" s="1">
        <f>(Table2[[#This Row],[Current Month High]]/Table2[[#This Row],[Close Price]])-1</f>
        <v>0.11151736745886676</v>
      </c>
      <c r="AI676">
        <v>44.868111778532203</v>
      </c>
      <c r="AJ676">
        <v>7.5561797752808904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-0.14000000000000001</v>
      </c>
      <c r="AM676" t="s">
        <v>3189</v>
      </c>
      <c r="AN676">
        <v>-4.75</v>
      </c>
      <c r="AO676" t="s">
        <v>3189</v>
      </c>
      <c r="AP676">
        <v>-0.113630075196803</v>
      </c>
      <c r="AQ676">
        <f>(Table2[[#This Row],[Sharpe Ratio]]-AVERAGE(Table2[Sharpe Ratio]))/_xlfn.STDEV.P(Table2[Sharpe Ratio])</f>
        <v>-2.0164872803120772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514</v>
      </c>
      <c r="AT676">
        <f>_xlfn.RANK.AVG(Table2[[#This Row],[6M Return vs Nifty Z-Score]],Table2[6M Return vs Nifty Z-Score])</f>
        <v>586</v>
      </c>
      <c r="AU676">
        <f>_xlfn.RANK.AVG(Table2[[#This Row],[Sharpe Ratio Z-Score]],Table2[Sharpe Ratio Z-Score])</f>
        <v>724</v>
      </c>
      <c r="AV676">
        <f>(Table2[[#This Row],[Rank 1Y]]+Table2[[#This Row],[Rank 6M]]+Table2[[#This Row],[Rank Sharpe]])/3</f>
        <v>608</v>
      </c>
    </row>
    <row r="677" spans="1:48" x14ac:dyDescent="0.3">
      <c r="A677" t="s">
        <v>1690</v>
      </c>
      <c r="B677" t="s">
        <v>1691</v>
      </c>
      <c r="C677" t="s">
        <v>3142</v>
      </c>
      <c r="D677" t="s">
        <v>24</v>
      </c>
      <c r="E677">
        <v>5200.3589210949904</v>
      </c>
      <c r="F677">
        <v>307.55</v>
      </c>
      <c r="G677">
        <v>-39.080119317084197</v>
      </c>
      <c r="H677">
        <f>(Table2[[#This Row],[1Y Return vs Nifty]]-AVERAGE(Table2[1Y Return vs Nifty]))/_xlfn.STDEV.P(Table2[1Y Return vs Nifty])</f>
        <v>-1.1001886190297534</v>
      </c>
      <c r="I677">
        <v>0.79348678667237804</v>
      </c>
      <c r="J677">
        <f>(Table2[[#This Row],[1M Return vs Nifty]]-AVERAGE(Table2[1M Return vs Nifty]))/_xlfn.STDEV.P(Table2[1M Return vs Nifty])</f>
        <v>-0.27504785407484594</v>
      </c>
      <c r="K677">
        <v>-14.229122217523701</v>
      </c>
      <c r="L677">
        <f>(Table2[[#This Row],[6M Return vs Nifty]]-AVERAGE(Table2[6M Return vs Nifty]))/_xlfn.STDEV.P(Table2[6M Return vs Nifty])</f>
        <v>-0.65301196680234463</v>
      </c>
      <c r="M677">
        <v>0.19204600717988499</v>
      </c>
      <c r="N677">
        <f>(Table2[[#This Row],[1W Return vs Nifty]]-AVERAGE(Table2[1W Return vs Nifty]))/_xlfn.STDEV.P(Table2[1W Return vs Nifty])</f>
        <v>-0.70864785548669929</v>
      </c>
      <c r="O677">
        <v>308.3</v>
      </c>
      <c r="P677">
        <v>312.65317632750401</v>
      </c>
      <c r="Q677">
        <v>331.48514537659003</v>
      </c>
      <c r="R677">
        <v>49.405347072413399</v>
      </c>
      <c r="S677" s="1">
        <f>(Table2[[#This Row],[Close Price]]-Table2[[#This Row],[20D EMA]])/Table2[[#This Row],[20D EMA]]</f>
        <v>-2.4326954265325982E-3</v>
      </c>
      <c r="T677" s="1">
        <f>(Table2[[#This Row],[Close Price]]-Table2[[#This Row],[50D EMA]])/Table2[[#This Row],[50D EMA]]</f>
        <v>-1.6322163706913466E-2</v>
      </c>
      <c r="U677" s="1">
        <f>(Table2[[#This Row],[Close Price]]-Table2[[#This Row],[200D EMA]])/Table2[[#This Row],[200D EMA]]</f>
        <v>-7.2205785720497476E-2</v>
      </c>
      <c r="V677">
        <v>0.54388135751251399</v>
      </c>
      <c r="W677">
        <v>305.10000000000002</v>
      </c>
      <c r="X677">
        <v>310.85000000000002</v>
      </c>
      <c r="Y677">
        <v>302.05</v>
      </c>
      <c r="Z677">
        <v>312.75</v>
      </c>
      <c r="AA677">
        <v>297.05</v>
      </c>
      <c r="AB677">
        <v>322.89999999999998</v>
      </c>
      <c r="AC677" s="1">
        <f>(Table2[[#This Row],[Close Price]]/Table2[[#This Row],[Day Low]])-1</f>
        <v>8.0301540478531219E-3</v>
      </c>
      <c r="AD677" s="1">
        <f>(Table2[[#This Row],[Day High]]/Table2[[#This Row],[Close Price]])-1</f>
        <v>1.07299626077062E-2</v>
      </c>
      <c r="AE677" s="1">
        <f>(Table2[[#This Row],[Close Price]]/Table2[[#This Row],[Current Week Low]])-1</f>
        <v>1.8208905810296327E-2</v>
      </c>
      <c r="AF677" s="1">
        <f>(Table2[[#This Row],[Current Week High]]/Table2[[#This Row],[Close Price]])-1</f>
        <v>1.6907819866688323E-2</v>
      </c>
      <c r="AG677" s="1">
        <f>(Table2[[#This Row],[Close Price]]/Table2[[#This Row],[Current Month Low]])-1</f>
        <v>3.5347584581720159E-2</v>
      </c>
      <c r="AH677" s="1">
        <f>(Table2[[#This Row],[Current Month High]]/Table2[[#This Row],[Close Price]])-1</f>
        <v>4.9910583644935613E-2</v>
      </c>
      <c r="AI677">
        <v>37.294748821329797</v>
      </c>
      <c r="AJ677">
        <v>5.3073103920561602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-7.0000000000000007E-2</v>
      </c>
      <c r="AM677" t="s">
        <v>3189</v>
      </c>
      <c r="AN677">
        <v>-2.46</v>
      </c>
      <c r="AO677" t="s">
        <v>3189</v>
      </c>
      <c r="AP677">
        <v>-1.1106110930153E-2</v>
      </c>
      <c r="AQ677">
        <f>(Table2[[#This Row],[Sharpe Ratio]]-AVERAGE(Table2[Sharpe Ratio]))/_xlfn.STDEV.P(Table2[Sharpe Ratio])</f>
        <v>-0.82723369273096203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684</v>
      </c>
      <c r="AT677">
        <f>_xlfn.RANK.AVG(Table2[[#This Row],[6M Return vs Nifty Z-Score]],Table2[6M Return vs Nifty Z-Score])</f>
        <v>554</v>
      </c>
      <c r="AU677">
        <f>_xlfn.RANK.AVG(Table2[[#This Row],[Sharpe Ratio Z-Score]],Table2[Sharpe Ratio Z-Score])</f>
        <v>587</v>
      </c>
      <c r="AV677">
        <f>(Table2[[#This Row],[Rank 1Y]]+Table2[[#This Row],[Rank 6M]]+Table2[[#This Row],[Rank Sharpe]])/3</f>
        <v>608.33333333333337</v>
      </c>
    </row>
    <row r="678" spans="1:48" x14ac:dyDescent="0.3">
      <c r="A678" t="s">
        <v>2263</v>
      </c>
      <c r="B678" t="s">
        <v>2264</v>
      </c>
      <c r="C678" t="s">
        <v>3144</v>
      </c>
      <c r="D678" t="s">
        <v>370</v>
      </c>
      <c r="E678">
        <v>2470.2848042800001</v>
      </c>
      <c r="F678">
        <v>1749.25</v>
      </c>
      <c r="G678">
        <v>-32.685132247559302</v>
      </c>
      <c r="H678">
        <f>(Table2[[#This Row],[1Y Return vs Nifty]]-AVERAGE(Table2[1Y Return vs Nifty]))/_xlfn.STDEV.P(Table2[1Y Return vs Nifty])</f>
        <v>-0.97636433830525293</v>
      </c>
      <c r="I678">
        <v>3.9164511045620101</v>
      </c>
      <c r="J678">
        <f>(Table2[[#This Row],[1M Return vs Nifty]]-AVERAGE(Table2[1M Return vs Nifty]))/_xlfn.STDEV.P(Table2[1M Return vs Nifty])</f>
        <v>3.2592104000046064E-2</v>
      </c>
      <c r="K678">
        <v>-8.8528575160553</v>
      </c>
      <c r="L678">
        <f>(Table2[[#This Row],[6M Return vs Nifty]]-AVERAGE(Table2[6M Return vs Nifty]))/_xlfn.STDEV.P(Table2[6M Return vs Nifty])</f>
        <v>-0.4773017880362308</v>
      </c>
      <c r="M678">
        <v>1.8247247029611799</v>
      </c>
      <c r="N678">
        <f>(Table2[[#This Row],[1W Return vs Nifty]]-AVERAGE(Table2[1W Return vs Nifty]))/_xlfn.STDEV.P(Table2[1W Return vs Nifty])</f>
        <v>-0.3931145423959399</v>
      </c>
      <c r="O678">
        <v>1748.95</v>
      </c>
      <c r="P678">
        <v>1848.37839314341</v>
      </c>
      <c r="Q678">
        <v>1924.40441801207</v>
      </c>
      <c r="R678">
        <v>57.3835772402104</v>
      </c>
      <c r="S678" s="1">
        <f>(Table2[[#This Row],[Close Price]]-Table2[[#This Row],[20D EMA]])/Table2[[#This Row],[20D EMA]]</f>
        <v>1.7153149032273908E-4</v>
      </c>
      <c r="T678" s="1">
        <f>(Table2[[#This Row],[Close Price]]-Table2[[#This Row],[50D EMA]])/Table2[[#This Row],[50D EMA]]</f>
        <v>-5.3629924214180599E-2</v>
      </c>
      <c r="U678" s="1">
        <f>(Table2[[#This Row],[Close Price]]-Table2[[#This Row],[200D EMA]])/Table2[[#This Row],[200D EMA]]</f>
        <v>-9.1017468247659883E-2</v>
      </c>
      <c r="V678">
        <v>0.46675794970361301</v>
      </c>
      <c r="W678">
        <v>1739.05</v>
      </c>
      <c r="X678">
        <v>1769.9</v>
      </c>
      <c r="Y678">
        <v>1685</v>
      </c>
      <c r="Z678">
        <v>1769.9</v>
      </c>
      <c r="AA678">
        <v>1654.95</v>
      </c>
      <c r="AB678">
        <v>1930</v>
      </c>
      <c r="AC678" s="1">
        <f>(Table2[[#This Row],[Close Price]]/Table2[[#This Row],[Day Low]])-1</f>
        <v>5.8652712687961017E-3</v>
      </c>
      <c r="AD678" s="1">
        <f>(Table2[[#This Row],[Day High]]/Table2[[#This Row],[Close Price]])-1</f>
        <v>1.1805059311133403E-2</v>
      </c>
      <c r="AE678" s="1">
        <f>(Table2[[#This Row],[Close Price]]/Table2[[#This Row],[Current Week Low]])-1</f>
        <v>3.8130563798219663E-2</v>
      </c>
      <c r="AF678" s="1">
        <f>(Table2[[#This Row],[Current Week High]]/Table2[[#This Row],[Close Price]])-1</f>
        <v>1.1805059311133403E-2</v>
      </c>
      <c r="AG678" s="1">
        <f>(Table2[[#This Row],[Close Price]]/Table2[[#This Row],[Current Month Low]])-1</f>
        <v>5.6980573431221426E-2</v>
      </c>
      <c r="AH678" s="1">
        <f>(Table2[[#This Row],[Current Month High]]/Table2[[#This Row],[Close Price]])-1</f>
        <v>0.10332999857081604</v>
      </c>
      <c r="AI678">
        <v>46.3455766757181</v>
      </c>
      <c r="AJ678">
        <v>14.2553886348791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-0.18</v>
      </c>
      <c r="AM678" t="s">
        <v>3189</v>
      </c>
      <c r="AN678">
        <v>0.56000000000000005</v>
      </c>
      <c r="AO678" t="s">
        <v>3188</v>
      </c>
      <c r="AP678">
        <v>-6.9008025038942003E-2</v>
      </c>
      <c r="AQ678">
        <f>(Table2[[#This Row],[Sharpe Ratio]]-AVERAGE(Table2[Sharpe Ratio]))/_xlfn.STDEV.P(Table2[Sharpe Ratio])</f>
        <v>-1.4988821173138804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652</v>
      </c>
      <c r="AT678">
        <f>_xlfn.RANK.AVG(Table2[[#This Row],[6M Return vs Nifty Z-Score]],Table2[6M Return vs Nifty Z-Score])</f>
        <v>484</v>
      </c>
      <c r="AU678">
        <f>_xlfn.RANK.AVG(Table2[[#This Row],[Sharpe Ratio Z-Score]],Table2[Sharpe Ratio Z-Score])</f>
        <v>690</v>
      </c>
      <c r="AV678">
        <f>(Table2[[#This Row],[Rank 1Y]]+Table2[[#This Row],[Rank 6M]]+Table2[[#This Row],[Rank Sharpe]])/3</f>
        <v>608.66666666666663</v>
      </c>
    </row>
    <row r="679" spans="1:48" x14ac:dyDescent="0.3">
      <c r="A679" t="s">
        <v>1148</v>
      </c>
      <c r="B679" t="s">
        <v>1149</v>
      </c>
      <c r="C679" t="s">
        <v>3150</v>
      </c>
      <c r="D679" t="s">
        <v>72</v>
      </c>
      <c r="E679">
        <v>10754.594266079999</v>
      </c>
      <c r="F679">
        <v>520.79999999999995</v>
      </c>
      <c r="G679">
        <v>-49.495755577227001</v>
      </c>
      <c r="H679">
        <f>(Table2[[#This Row],[1Y Return vs Nifty]]-AVERAGE(Table2[1Y Return vs Nifty]))/_xlfn.STDEV.P(Table2[1Y Return vs Nifty])</f>
        <v>-1.3018635644485286</v>
      </c>
      <c r="I679">
        <v>-8.4887369141042104</v>
      </c>
      <c r="J679">
        <f>(Table2[[#This Row],[1M Return vs Nifty]]-AVERAGE(Table2[1M Return vs Nifty]))/_xlfn.STDEV.P(Table2[1M Return vs Nifty])</f>
        <v>-1.1894300305828251</v>
      </c>
      <c r="K679">
        <v>-28.855051177446601</v>
      </c>
      <c r="L679">
        <f>(Table2[[#This Row],[6M Return vs Nifty]]-AVERAGE(Table2[6M Return vs Nifty]))/_xlfn.STDEV.P(Table2[6M Return vs Nifty])</f>
        <v>-1.1310249990599677</v>
      </c>
      <c r="M679">
        <v>3.0261655915328198</v>
      </c>
      <c r="N679">
        <f>(Table2[[#This Row],[1W Return vs Nifty]]-AVERAGE(Table2[1W Return vs Nifty]))/_xlfn.STDEV.P(Table2[1W Return vs Nifty])</f>
        <v>-0.1609227308452261</v>
      </c>
      <c r="O679">
        <v>540.32000000000005</v>
      </c>
      <c r="P679">
        <v>566.42567161759905</v>
      </c>
      <c r="Q679">
        <v>613.109790722978</v>
      </c>
      <c r="R679">
        <v>40.889039902960299</v>
      </c>
      <c r="S679" s="1">
        <f>(Table2[[#This Row],[Close Price]]-Table2[[#This Row],[20D EMA]])/Table2[[#This Row],[20D EMA]]</f>
        <v>-3.6126739709801771E-2</v>
      </c>
      <c r="T679" s="1">
        <f>(Table2[[#This Row],[Close Price]]-Table2[[#This Row],[50D EMA]])/Table2[[#This Row],[50D EMA]]</f>
        <v>-8.0550147890192283E-2</v>
      </c>
      <c r="U679" s="1">
        <f>(Table2[[#This Row],[Close Price]]-Table2[[#This Row],[200D EMA]])/Table2[[#This Row],[200D EMA]]</f>
        <v>-0.15055996840977945</v>
      </c>
      <c r="V679">
        <v>0.57077361717416697</v>
      </c>
      <c r="W679">
        <v>509.4</v>
      </c>
      <c r="X679">
        <v>524</v>
      </c>
      <c r="Y679">
        <v>509.4</v>
      </c>
      <c r="Z679">
        <v>536</v>
      </c>
      <c r="AA679">
        <v>490</v>
      </c>
      <c r="AB679">
        <v>602.75</v>
      </c>
      <c r="AC679" s="1">
        <f>(Table2[[#This Row],[Close Price]]/Table2[[#This Row],[Day Low]])-1</f>
        <v>2.2379269729092988E-2</v>
      </c>
      <c r="AD679" s="1">
        <f>(Table2[[#This Row],[Day High]]/Table2[[#This Row],[Close Price]])-1</f>
        <v>6.1443932411675561E-3</v>
      </c>
      <c r="AE679" s="1">
        <f>(Table2[[#This Row],[Close Price]]/Table2[[#This Row],[Current Week Low]])-1</f>
        <v>2.2379269729092988E-2</v>
      </c>
      <c r="AF679" s="1">
        <f>(Table2[[#This Row],[Current Week High]]/Table2[[#This Row],[Close Price]])-1</f>
        <v>2.9185867895545448E-2</v>
      </c>
      <c r="AG679" s="1">
        <f>(Table2[[#This Row],[Close Price]]/Table2[[#This Row],[Current Month Low]])-1</f>
        <v>6.2857142857142723E-2</v>
      </c>
      <c r="AH679" s="1">
        <f>(Table2[[#This Row],[Current Month High]]/Table2[[#This Row],[Close Price]])-1</f>
        <v>0.15735407066052232</v>
      </c>
      <c r="AI679">
        <v>58.2181259600614</v>
      </c>
      <c r="AJ679">
        <v>6.2857142857142696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-7.0000000000000007E-2</v>
      </c>
      <c r="AM679" t="s">
        <v>3189</v>
      </c>
      <c r="AN679">
        <v>-7.15</v>
      </c>
      <c r="AO679" t="s">
        <v>3189</v>
      </c>
      <c r="AP679">
        <v>3.7064954475663998E-2</v>
      </c>
      <c r="AQ679">
        <f>(Table2[[#This Row],[Sharpe Ratio]]-AVERAGE(Table2[Sharpe Ratio]))/_xlfn.STDEV.P(Table2[Sharpe Ratio])</f>
        <v>-0.26846079742547396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714</v>
      </c>
      <c r="AT679">
        <f>_xlfn.RANK.AVG(Table2[[#This Row],[6M Return vs Nifty Z-Score]],Table2[6M Return vs Nifty Z-Score])</f>
        <v>697</v>
      </c>
      <c r="AU679">
        <f>_xlfn.RANK.AVG(Table2[[#This Row],[Sharpe Ratio Z-Score]],Table2[Sharpe Ratio Z-Score])</f>
        <v>416</v>
      </c>
      <c r="AV679">
        <f>(Table2[[#This Row],[Rank 1Y]]+Table2[[#This Row],[Rank 6M]]+Table2[[#This Row],[Rank Sharpe]])/3</f>
        <v>609</v>
      </c>
    </row>
    <row r="680" spans="1:48" x14ac:dyDescent="0.3">
      <c r="A680" t="s">
        <v>1389</v>
      </c>
      <c r="B680" t="s">
        <v>1390</v>
      </c>
      <c r="C680" t="s">
        <v>3156</v>
      </c>
      <c r="D680" t="s">
        <v>493</v>
      </c>
      <c r="E680">
        <v>8052.00557622</v>
      </c>
      <c r="F680">
        <v>735.65</v>
      </c>
      <c r="G680">
        <v>-44.409663801359002</v>
      </c>
      <c r="H680">
        <f>(Table2[[#This Row],[1Y Return vs Nifty]]-AVERAGE(Table2[1Y Return vs Nifty]))/_xlfn.STDEV.P(Table2[1Y Return vs Nifty])</f>
        <v>-1.2033830438471884</v>
      </c>
      <c r="I680">
        <v>6.5108170380835801</v>
      </c>
      <c r="J680">
        <f>(Table2[[#This Row],[1M Return vs Nifty]]-AVERAGE(Table2[1M Return vs Nifty]))/_xlfn.STDEV.P(Table2[1M Return vs Nifty])</f>
        <v>0.28816038649609677</v>
      </c>
      <c r="K680">
        <v>-7.8772848690540798</v>
      </c>
      <c r="L680">
        <f>(Table2[[#This Row],[6M Return vs Nifty]]-AVERAGE(Table2[6M Return vs Nifty]))/_xlfn.STDEV.P(Table2[6M Return vs Nifty])</f>
        <v>-0.44541756102689167</v>
      </c>
      <c r="M680">
        <v>-2.6437243515259099</v>
      </c>
      <c r="N680">
        <f>(Table2[[#This Row],[1W Return vs Nifty]]-AVERAGE(Table2[1W Return vs Nifty]))/_xlfn.STDEV.P(Table2[1W Return vs Nifty])</f>
        <v>-1.2566920106282145</v>
      </c>
      <c r="O680">
        <v>729.82</v>
      </c>
      <c r="P680">
        <v>736.45383236001305</v>
      </c>
      <c r="Q680">
        <v>793.746213130868</v>
      </c>
      <c r="R680">
        <v>53.002486484425901</v>
      </c>
      <c r="S680" s="1">
        <f>(Table2[[#This Row],[Close Price]]-Table2[[#This Row],[20D EMA]])/Table2[[#This Row],[20D EMA]]</f>
        <v>7.988271080540307E-3</v>
      </c>
      <c r="T680" s="1">
        <f>(Table2[[#This Row],[Close Price]]-Table2[[#This Row],[50D EMA]])/Table2[[#This Row],[50D EMA]]</f>
        <v>-1.0914904976964319E-3</v>
      </c>
      <c r="U680" s="1">
        <f>(Table2[[#This Row],[Close Price]]-Table2[[#This Row],[200D EMA]])/Table2[[#This Row],[200D EMA]]</f>
        <v>-7.3192428725690789E-2</v>
      </c>
      <c r="V680">
        <v>0.96450136024122102</v>
      </c>
      <c r="W680">
        <v>730</v>
      </c>
      <c r="X680">
        <v>742</v>
      </c>
      <c r="Y680">
        <v>721.9</v>
      </c>
      <c r="Z680">
        <v>744.05</v>
      </c>
      <c r="AA680">
        <v>702</v>
      </c>
      <c r="AB680">
        <v>744.8</v>
      </c>
      <c r="AC680" s="1">
        <f>(Table2[[#This Row],[Close Price]]/Table2[[#This Row],[Day Low]])-1</f>
        <v>7.7397260273972535E-3</v>
      </c>
      <c r="AD680" s="1">
        <f>(Table2[[#This Row],[Day High]]/Table2[[#This Row],[Close Price]])-1</f>
        <v>8.6318221980561383E-3</v>
      </c>
      <c r="AE680" s="1">
        <f>(Table2[[#This Row],[Close Price]]/Table2[[#This Row],[Current Week Low]])-1</f>
        <v>1.9046959412660991E-2</v>
      </c>
      <c r="AF680" s="1">
        <f>(Table2[[#This Row],[Current Week High]]/Table2[[#This Row],[Close Price]])-1</f>
        <v>1.1418473458845835E-2</v>
      </c>
      <c r="AG680" s="1">
        <f>(Table2[[#This Row],[Close Price]]/Table2[[#This Row],[Current Month Low]])-1</f>
        <v>4.7934472934472838E-2</v>
      </c>
      <c r="AH680" s="1">
        <f>(Table2[[#This Row],[Current Month High]]/Table2[[#This Row],[Close Price]])-1</f>
        <v>1.2437980017671491E-2</v>
      </c>
      <c r="AI680">
        <v>50.3840141371576</v>
      </c>
      <c r="AJ680">
        <v>9.34155766944113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0.04</v>
      </c>
      <c r="AM680" t="s">
        <v>3188</v>
      </c>
      <c r="AN680">
        <v>-0.65</v>
      </c>
      <c r="AO680" t="s">
        <v>3189</v>
      </c>
      <c r="AP680">
        <v>-4.1736449312216997E-2</v>
      </c>
      <c r="AQ680">
        <f>(Table2[[#This Row],[Sharpe Ratio]]-AVERAGE(Table2[Sharpe Ratio]))/_xlfn.STDEV.P(Table2[Sharpe Ratio])</f>
        <v>-1.1825383287763567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704</v>
      </c>
      <c r="AT680">
        <f>_xlfn.RANK.AVG(Table2[[#This Row],[6M Return vs Nifty Z-Score]],Table2[6M Return vs Nifty Z-Score])</f>
        <v>469</v>
      </c>
      <c r="AU680">
        <f>_xlfn.RANK.AVG(Table2[[#This Row],[Sharpe Ratio Z-Score]],Table2[Sharpe Ratio Z-Score])</f>
        <v>654</v>
      </c>
      <c r="AV680">
        <f>(Table2[[#This Row],[Rank 1Y]]+Table2[[#This Row],[Rank 6M]]+Table2[[#This Row],[Rank Sharpe]])/3</f>
        <v>609</v>
      </c>
    </row>
    <row r="681" spans="1:48" x14ac:dyDescent="0.3">
      <c r="A681" t="s">
        <v>597</v>
      </c>
      <c r="B681" t="s">
        <v>598</v>
      </c>
      <c r="C681" t="s">
        <v>3140</v>
      </c>
      <c r="D681" t="s">
        <v>188</v>
      </c>
      <c r="E681">
        <v>33025.516246874999</v>
      </c>
      <c r="F681">
        <v>479.75</v>
      </c>
      <c r="G681">
        <v>-11.206892563376201</v>
      </c>
      <c r="H681">
        <f>(Table2[[#This Row],[1Y Return vs Nifty]]-AVERAGE(Table2[1Y Return vs Nifty]))/_xlfn.STDEV.P(Table2[1Y Return vs Nifty])</f>
        <v>-0.56048740982852741</v>
      </c>
      <c r="I681">
        <v>-9.4112149006024097</v>
      </c>
      <c r="J681">
        <f>(Table2[[#This Row],[1M Return vs Nifty]]-AVERAGE(Table2[1M Return vs Nifty]))/_xlfn.STDEV.P(Table2[1M Return vs Nifty])</f>
        <v>-1.2803023749979194</v>
      </c>
      <c r="K681">
        <v>-19.848745053652099</v>
      </c>
      <c r="L681">
        <f>(Table2[[#This Row],[6M Return vs Nifty]]-AVERAGE(Table2[6M Return vs Nifty]))/_xlfn.STDEV.P(Table2[6M Return vs Nifty])</f>
        <v>-0.83667571625734527</v>
      </c>
      <c r="M681">
        <v>2.61786358794234</v>
      </c>
      <c r="N681">
        <f>(Table2[[#This Row],[1W Return vs Nifty]]-AVERAGE(Table2[1W Return vs Nifty]))/_xlfn.STDEV.P(Table2[1W Return vs Nifty])</f>
        <v>-0.2398316332933273</v>
      </c>
      <c r="O681">
        <v>492.09</v>
      </c>
      <c r="P681">
        <v>536.14347474766896</v>
      </c>
      <c r="Q681">
        <v>562.29061216893899</v>
      </c>
      <c r="R681">
        <v>47.443013926991398</v>
      </c>
      <c r="S681" s="1">
        <f>(Table2[[#This Row],[Close Price]]-Table2[[#This Row],[20D EMA]])/Table2[[#This Row],[20D EMA]]</f>
        <v>-2.5076713609299063E-2</v>
      </c>
      <c r="T681" s="1">
        <f>(Table2[[#This Row],[Close Price]]-Table2[[#This Row],[50D EMA]])/Table2[[#This Row],[50D EMA]]</f>
        <v>-0.10518355142568887</v>
      </c>
      <c r="U681" s="1">
        <f>(Table2[[#This Row],[Close Price]]-Table2[[#This Row],[200D EMA]])/Table2[[#This Row],[200D EMA]]</f>
        <v>-0.14679350923280193</v>
      </c>
      <c r="V681">
        <v>0.53443990206592795</v>
      </c>
      <c r="W681">
        <v>472.05</v>
      </c>
      <c r="X681">
        <v>481</v>
      </c>
      <c r="Y681">
        <v>462.5</v>
      </c>
      <c r="Z681">
        <v>481</v>
      </c>
      <c r="AA681">
        <v>442.5</v>
      </c>
      <c r="AB681">
        <v>553</v>
      </c>
      <c r="AC681" s="1">
        <f>(Table2[[#This Row],[Close Price]]/Table2[[#This Row],[Day Low]])-1</f>
        <v>1.6311831373795105E-2</v>
      </c>
      <c r="AD681" s="1">
        <f>(Table2[[#This Row],[Day High]]/Table2[[#This Row],[Close Price]])-1</f>
        <v>2.6055237102657891E-3</v>
      </c>
      <c r="AE681" s="1">
        <f>(Table2[[#This Row],[Close Price]]/Table2[[#This Row],[Current Week Low]])-1</f>
        <v>3.729729729729736E-2</v>
      </c>
      <c r="AF681" s="1">
        <f>(Table2[[#This Row],[Current Week High]]/Table2[[#This Row],[Close Price]])-1</f>
        <v>2.6055237102657891E-3</v>
      </c>
      <c r="AG681" s="1">
        <f>(Table2[[#This Row],[Close Price]]/Table2[[#This Row],[Current Month Low]])-1</f>
        <v>8.4180790960451946E-2</v>
      </c>
      <c r="AH681" s="1">
        <f>(Table2[[#This Row],[Current Month High]]/Table2[[#This Row],[Close Price]])-1</f>
        <v>0.15268368942157373</v>
      </c>
      <c r="AI681">
        <v>43.814486711828998</v>
      </c>
      <c r="AJ681">
        <v>12.104217782451199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-0.17</v>
      </c>
      <c r="AM681" t="s">
        <v>3189</v>
      </c>
      <c r="AN681">
        <v>-7.32</v>
      </c>
      <c r="AO681" t="s">
        <v>3189</v>
      </c>
      <c r="AP681">
        <v>-8.1835716044896006E-2</v>
      </c>
      <c r="AQ681">
        <f>(Table2[[#This Row],[Sharpe Ratio]]-AVERAGE(Table2[Sharpe Ratio]))/_xlfn.STDEV.P(Table2[Sharpe Ratio])</f>
        <v>-1.6476802803417534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508</v>
      </c>
      <c r="AT681">
        <f>_xlfn.RANK.AVG(Table2[[#This Row],[6M Return vs Nifty Z-Score]],Table2[6M Return vs Nifty Z-Score])</f>
        <v>624</v>
      </c>
      <c r="AU681">
        <f>_xlfn.RANK.AVG(Table2[[#This Row],[Sharpe Ratio Z-Score]],Table2[Sharpe Ratio Z-Score])</f>
        <v>699</v>
      </c>
      <c r="AV681">
        <f>(Table2[[#This Row],[Rank 1Y]]+Table2[[#This Row],[Rank 6M]]+Table2[[#This Row],[Rank Sharpe]])/3</f>
        <v>610.33333333333337</v>
      </c>
    </row>
    <row r="682" spans="1:48" x14ac:dyDescent="0.3">
      <c r="A682" t="s">
        <v>402</v>
      </c>
      <c r="B682" t="s">
        <v>403</v>
      </c>
      <c r="C682" t="s">
        <v>3151</v>
      </c>
      <c r="D682" t="s">
        <v>114</v>
      </c>
      <c r="E682">
        <v>57555.350939130003</v>
      </c>
      <c r="F682">
        <v>493.7</v>
      </c>
      <c r="G682">
        <v>-34.812927378374098</v>
      </c>
      <c r="H682">
        <f>(Table2[[#This Row],[1Y Return vs Nifty]]-AVERAGE(Table2[1Y Return vs Nifty]))/_xlfn.STDEV.P(Table2[1Y Return vs Nifty])</f>
        <v>-1.0175642185767562</v>
      </c>
      <c r="I682">
        <v>-8.0559364106257902</v>
      </c>
      <c r="J682">
        <f>(Table2[[#This Row],[1M Return vs Nifty]]-AVERAGE(Table2[1M Return vs Nifty]))/_xlfn.STDEV.P(Table2[1M Return vs Nifty])</f>
        <v>-1.1467953043446246</v>
      </c>
      <c r="K682">
        <v>-6.9319480402668301</v>
      </c>
      <c r="L682">
        <f>(Table2[[#This Row],[6M Return vs Nifty]]-AVERAGE(Table2[6M Return vs Nifty]))/_xlfn.STDEV.P(Table2[6M Return vs Nifty])</f>
        <v>-0.41452151843899027</v>
      </c>
      <c r="M682">
        <v>3.8821762052598898</v>
      </c>
      <c r="N682">
        <f>(Table2[[#This Row],[1W Return vs Nifty]]-AVERAGE(Table2[1W Return vs Nifty]))/_xlfn.STDEV.P(Table2[1W Return vs Nifty])</f>
        <v>4.5108389612962454E-3</v>
      </c>
      <c r="O682">
        <v>499.92</v>
      </c>
      <c r="P682">
        <v>527.80825553677505</v>
      </c>
      <c r="Q682">
        <v>543.92804234254595</v>
      </c>
      <c r="R682">
        <v>51.528468196315202</v>
      </c>
      <c r="S682" s="1">
        <f>(Table2[[#This Row],[Close Price]]-Table2[[#This Row],[20D EMA]])/Table2[[#This Row],[20D EMA]]</f>
        <v>-1.2441990718515017E-2</v>
      </c>
      <c r="T682" s="1">
        <f>(Table2[[#This Row],[Close Price]]-Table2[[#This Row],[50D EMA]])/Table2[[#This Row],[50D EMA]]</f>
        <v>-6.4622436612112769E-2</v>
      </c>
      <c r="U682" s="1">
        <f>(Table2[[#This Row],[Close Price]]-Table2[[#This Row],[200D EMA]])/Table2[[#This Row],[200D EMA]]</f>
        <v>-9.2343174891715146E-2</v>
      </c>
      <c r="V682">
        <v>0.43480554113723402</v>
      </c>
      <c r="W682">
        <v>489.25</v>
      </c>
      <c r="X682">
        <v>495.55</v>
      </c>
      <c r="Y682">
        <v>474.55</v>
      </c>
      <c r="Z682">
        <v>495.55</v>
      </c>
      <c r="AA682">
        <v>463.75</v>
      </c>
      <c r="AB682">
        <v>542.75</v>
      </c>
      <c r="AC682" s="1">
        <f>(Table2[[#This Row],[Close Price]]/Table2[[#This Row],[Day Low]])-1</f>
        <v>9.0955544200306271E-3</v>
      </c>
      <c r="AD682" s="1">
        <f>(Table2[[#This Row],[Day High]]/Table2[[#This Row],[Close Price]])-1</f>
        <v>3.7472149078388028E-3</v>
      </c>
      <c r="AE682" s="1">
        <f>(Table2[[#This Row],[Close Price]]/Table2[[#This Row],[Current Week Low]])-1</f>
        <v>4.0354019597513391E-2</v>
      </c>
      <c r="AF682" s="1">
        <f>(Table2[[#This Row],[Current Week High]]/Table2[[#This Row],[Close Price]])-1</f>
        <v>3.7472149078388028E-3</v>
      </c>
      <c r="AG682" s="1">
        <f>(Table2[[#This Row],[Close Price]]/Table2[[#This Row],[Current Month Low]])-1</f>
        <v>6.4582210242587479E-2</v>
      </c>
      <c r="AH682" s="1">
        <f>(Table2[[#This Row],[Current Month High]]/Table2[[#This Row],[Close Price]])-1</f>
        <v>9.9351833097022446E-2</v>
      </c>
      <c r="AI682">
        <v>27.506582945108299</v>
      </c>
      <c r="AJ682">
        <v>12.4601366742596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-0.11</v>
      </c>
      <c r="AM682" t="s">
        <v>3189</v>
      </c>
      <c r="AN682">
        <v>0.59</v>
      </c>
      <c r="AO682" t="s">
        <v>3188</v>
      </c>
      <c r="AP682">
        <v>-9.3279249212882998E-2</v>
      </c>
      <c r="AQ682">
        <f>(Table2[[#This Row],[Sharpe Ratio]]-AVERAGE(Table2[Sharpe Ratio]))/_xlfn.STDEV.P(Table2[Sharpe Ratio])</f>
        <v>-1.7804225418410873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667</v>
      </c>
      <c r="AT682">
        <f>_xlfn.RANK.AVG(Table2[[#This Row],[6M Return vs Nifty Z-Score]],Table2[6M Return vs Nifty Z-Score])</f>
        <v>460</v>
      </c>
      <c r="AU682">
        <f>_xlfn.RANK.AVG(Table2[[#This Row],[Sharpe Ratio Z-Score]],Table2[Sharpe Ratio Z-Score])</f>
        <v>709</v>
      </c>
      <c r="AV682">
        <f>(Table2[[#This Row],[Rank 1Y]]+Table2[[#This Row],[Rank 6M]]+Table2[[#This Row],[Rank Sharpe]])/3</f>
        <v>612</v>
      </c>
    </row>
    <row r="683" spans="1:48" x14ac:dyDescent="0.3">
      <c r="A683" t="s">
        <v>931</v>
      </c>
      <c r="B683" t="s">
        <v>932</v>
      </c>
      <c r="C683" t="s">
        <v>3150</v>
      </c>
      <c r="D683" t="s">
        <v>522</v>
      </c>
      <c r="E683">
        <v>16271.681071229999</v>
      </c>
      <c r="F683">
        <v>1439.1</v>
      </c>
      <c r="G683">
        <v>-31.9786325237346</v>
      </c>
      <c r="H683">
        <f>(Table2[[#This Row],[1Y Return vs Nifty]]-AVERAGE(Table2[1Y Return vs Nifty]))/_xlfn.STDEV.P(Table2[1Y Return vs Nifty])</f>
        <v>-0.96268458896665887</v>
      </c>
      <c r="I683">
        <v>1.52430887624565</v>
      </c>
      <c r="J683">
        <f>(Table2[[#This Row],[1M Return vs Nifty]]-AVERAGE(Table2[1M Return vs Nifty]))/_xlfn.STDEV.P(Table2[1M Return vs Nifty])</f>
        <v>-0.2030553321915165</v>
      </c>
      <c r="K683">
        <v>-22.237162619770402</v>
      </c>
      <c r="L683">
        <f>(Table2[[#This Row],[6M Return vs Nifty]]-AVERAGE(Table2[6M Return vs Nifty]))/_xlfn.STDEV.P(Table2[6M Return vs Nifty])</f>
        <v>-0.91473535446603538</v>
      </c>
      <c r="M683">
        <v>-5.3963743148131202</v>
      </c>
      <c r="N683">
        <f>(Table2[[#This Row],[1W Return vs Nifty]]-AVERAGE(Table2[1W Return vs Nifty]))/_xlfn.STDEV.P(Table2[1W Return vs Nifty])</f>
        <v>-1.7886722250693279</v>
      </c>
      <c r="O683">
        <v>1509.82</v>
      </c>
      <c r="P683">
        <v>1572.21316017397</v>
      </c>
      <c r="Q683">
        <v>1600.2900185137</v>
      </c>
      <c r="R683">
        <v>22.155382466261099</v>
      </c>
      <c r="S683" s="1">
        <f>(Table2[[#This Row],[Close Price]]-Table2[[#This Row],[20D EMA]])/Table2[[#This Row],[20D EMA]]</f>
        <v>-4.6840020664715022E-2</v>
      </c>
      <c r="T683" s="1">
        <f>(Table2[[#This Row],[Close Price]]-Table2[[#This Row],[50D EMA]])/Table2[[#This Row],[50D EMA]]</f>
        <v>-8.4666102247382732E-2</v>
      </c>
      <c r="U683" s="1">
        <f>(Table2[[#This Row],[Close Price]]-Table2[[#This Row],[200D EMA]])/Table2[[#This Row],[200D EMA]]</f>
        <v>-0.10072550390797816</v>
      </c>
      <c r="V683">
        <v>0.63316297714655601</v>
      </c>
      <c r="W683">
        <v>1429</v>
      </c>
      <c r="X683">
        <v>1459.15</v>
      </c>
      <c r="Y683">
        <v>1429</v>
      </c>
      <c r="Z683">
        <v>1510.95</v>
      </c>
      <c r="AA683">
        <v>1429</v>
      </c>
      <c r="AB683">
        <v>1612</v>
      </c>
      <c r="AC683" s="1">
        <f>(Table2[[#This Row],[Close Price]]/Table2[[#This Row],[Day Low]])-1</f>
        <v>7.0678796361089979E-3</v>
      </c>
      <c r="AD683" s="1">
        <f>(Table2[[#This Row],[Day High]]/Table2[[#This Row],[Close Price]])-1</f>
        <v>1.3932318810367716E-2</v>
      </c>
      <c r="AE683" s="1">
        <f>(Table2[[#This Row],[Close Price]]/Table2[[#This Row],[Current Week Low]])-1</f>
        <v>7.0678796361089979E-3</v>
      </c>
      <c r="AF683" s="1">
        <f>(Table2[[#This Row],[Current Week High]]/Table2[[#This Row],[Close Price]])-1</f>
        <v>4.9927037731915869E-2</v>
      </c>
      <c r="AG683" s="1">
        <f>(Table2[[#This Row],[Close Price]]/Table2[[#This Row],[Current Month Low]])-1</f>
        <v>7.0678796361089979E-3</v>
      </c>
      <c r="AH683" s="1">
        <f>(Table2[[#This Row],[Current Month High]]/Table2[[#This Row],[Close Price]])-1</f>
        <v>0.12014453477868114</v>
      </c>
      <c r="AI683">
        <v>32.1624626502675</v>
      </c>
      <c r="AJ683">
        <v>9.8298099671830705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-0.02</v>
      </c>
      <c r="AM683" t="s">
        <v>3189</v>
      </c>
      <c r="AN683">
        <v>-4.17</v>
      </c>
      <c r="AO683" t="s">
        <v>3189</v>
      </c>
      <c r="AQ683">
        <f>(Table2[[#This Row],[Sharpe Ratio]]-AVERAGE(Table2[Sharpe Ratio]))/_xlfn.STDEV.P(Table2[Sharpe Ratio])</f>
        <v>-0.698405448893197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649</v>
      </c>
      <c r="AT683">
        <f>_xlfn.RANK.AVG(Table2[[#This Row],[6M Return vs Nifty Z-Score]],Table2[6M Return vs Nifty Z-Score])</f>
        <v>650</v>
      </c>
      <c r="AU683">
        <f>_xlfn.RANK.AVG(Table2[[#This Row],[Sharpe Ratio Z-Score]],Table2[Sharpe Ratio Z-Score])</f>
        <v>538</v>
      </c>
      <c r="AV683">
        <f>(Table2[[#This Row],[Rank 1Y]]+Table2[[#This Row],[Rank 6M]]+Table2[[#This Row],[Rank Sharpe]])/3</f>
        <v>612.33333333333337</v>
      </c>
    </row>
    <row r="684" spans="1:48" x14ac:dyDescent="0.3">
      <c r="A684" t="s">
        <v>1662</v>
      </c>
      <c r="B684" t="s">
        <v>1663</v>
      </c>
      <c r="C684" t="s">
        <v>3150</v>
      </c>
      <c r="D684" t="s">
        <v>269</v>
      </c>
      <c r="E684">
        <v>5498.7382851149996</v>
      </c>
      <c r="F684">
        <v>1787.65</v>
      </c>
      <c r="G684">
        <v>-40.163087078947299</v>
      </c>
      <c r="H684">
        <f>(Table2[[#This Row],[1Y Return vs Nifty]]-AVERAGE(Table2[1Y Return vs Nifty]))/_xlfn.STDEV.P(Table2[1Y Return vs Nifty])</f>
        <v>-1.1211578098510389</v>
      </c>
      <c r="I684">
        <v>18.110532720887601</v>
      </c>
      <c r="J684">
        <f>(Table2[[#This Row],[1M Return vs Nifty]]-AVERAGE(Table2[1M Return vs Nifty]))/_xlfn.STDEV.P(Table2[1M Return vs Nifty])</f>
        <v>1.4308362812850461</v>
      </c>
      <c r="K684">
        <v>-9.4408957890519396</v>
      </c>
      <c r="L684">
        <f>(Table2[[#This Row],[6M Return vs Nifty]]-AVERAGE(Table2[6M Return vs Nifty]))/_xlfn.STDEV.P(Table2[6M Return vs Nifty])</f>
        <v>-0.49652039348200355</v>
      </c>
      <c r="M684">
        <v>0.44785474905267098</v>
      </c>
      <c r="N684">
        <f>(Table2[[#This Row],[1W Return vs Nifty]]-AVERAGE(Table2[1W Return vs Nifty]))/_xlfn.STDEV.P(Table2[1W Return vs Nifty])</f>
        <v>-0.65920997156669536</v>
      </c>
      <c r="O684">
        <v>1705.29</v>
      </c>
      <c r="P684">
        <v>1704.77111532616</v>
      </c>
      <c r="Q684">
        <v>1825.82304040348</v>
      </c>
      <c r="R684">
        <v>73.572340159121794</v>
      </c>
      <c r="S684" s="1">
        <f>(Table2[[#This Row],[Close Price]]-Table2[[#This Row],[20D EMA]])/Table2[[#This Row],[20D EMA]]</f>
        <v>4.8296770637252392E-2</v>
      </c>
      <c r="T684" s="1">
        <f>(Table2[[#This Row],[Close Price]]-Table2[[#This Row],[50D EMA]])/Table2[[#This Row],[50D EMA]]</f>
        <v>4.8615842871072755E-2</v>
      </c>
      <c r="U684" s="1">
        <f>(Table2[[#This Row],[Close Price]]-Table2[[#This Row],[200D EMA]])/Table2[[#This Row],[200D EMA]]</f>
        <v>-2.0907305669143197E-2</v>
      </c>
      <c r="V684">
        <v>1.53071254248843</v>
      </c>
      <c r="W684">
        <v>1773.5</v>
      </c>
      <c r="X684">
        <v>1810</v>
      </c>
      <c r="Y684">
        <v>1744.05</v>
      </c>
      <c r="Z684">
        <v>1810</v>
      </c>
      <c r="AA684">
        <v>1530.55</v>
      </c>
      <c r="AB684">
        <v>1810</v>
      </c>
      <c r="AC684" s="1">
        <f>(Table2[[#This Row],[Close Price]]/Table2[[#This Row],[Day Low]])-1</f>
        <v>7.9785734423456489E-3</v>
      </c>
      <c r="AD684" s="1">
        <f>(Table2[[#This Row],[Day High]]/Table2[[#This Row],[Close Price]])-1</f>
        <v>1.2502447347075618E-2</v>
      </c>
      <c r="AE684" s="1">
        <f>(Table2[[#This Row],[Close Price]]/Table2[[#This Row],[Current Week Low]])-1</f>
        <v>2.4999283277429063E-2</v>
      </c>
      <c r="AF684" s="1">
        <f>(Table2[[#This Row],[Current Week High]]/Table2[[#This Row],[Close Price]])-1</f>
        <v>1.2502447347075618E-2</v>
      </c>
      <c r="AG684" s="1">
        <f>(Table2[[#This Row],[Close Price]]/Table2[[#This Row],[Current Month Low]])-1</f>
        <v>0.16797883113913303</v>
      </c>
      <c r="AH684" s="1">
        <f>(Table2[[#This Row],[Current Month High]]/Table2[[#This Row],[Close Price]])-1</f>
        <v>1.2502447347075618E-2</v>
      </c>
      <c r="AI684">
        <v>31.530221240175599</v>
      </c>
      <c r="AJ684">
        <v>19.5432660157817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0.05</v>
      </c>
      <c r="AM684" t="s">
        <v>3188</v>
      </c>
      <c r="AN684">
        <v>11.51</v>
      </c>
      <c r="AO684" t="s">
        <v>3188</v>
      </c>
      <c r="AP684">
        <v>-4.4695006745498998E-2</v>
      </c>
      <c r="AQ684">
        <f>(Table2[[#This Row],[Sharpe Ratio]]-AVERAGE(Table2[Sharpe Ratio]))/_xlfn.STDEV.P(Table2[Sharpe Ratio])</f>
        <v>-1.2168568909463129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689</v>
      </c>
      <c r="AT684">
        <f>_xlfn.RANK.AVG(Table2[[#This Row],[6M Return vs Nifty Z-Score]],Table2[6M Return vs Nifty Z-Score])</f>
        <v>491</v>
      </c>
      <c r="AU684">
        <f>_xlfn.RANK.AVG(Table2[[#This Row],[Sharpe Ratio Z-Score]],Table2[Sharpe Ratio Z-Score])</f>
        <v>660</v>
      </c>
      <c r="AV684">
        <f>(Table2[[#This Row],[Rank 1Y]]+Table2[[#This Row],[Rank 6M]]+Table2[[#This Row],[Rank Sharpe]])/3</f>
        <v>613.33333333333337</v>
      </c>
    </row>
    <row r="685" spans="1:48" x14ac:dyDescent="0.3">
      <c r="A685" t="s">
        <v>1026</v>
      </c>
      <c r="B685" t="s">
        <v>1027</v>
      </c>
      <c r="C685" t="s">
        <v>3156</v>
      </c>
      <c r="D685" t="s">
        <v>493</v>
      </c>
      <c r="E685">
        <v>13646.455370260001</v>
      </c>
      <c r="F685">
        <v>1284.2</v>
      </c>
      <c r="G685">
        <v>-24.6225106642786</v>
      </c>
      <c r="H685">
        <f>(Table2[[#This Row],[1Y Return vs Nifty]]-AVERAGE(Table2[1Y Return vs Nifty]))/_xlfn.STDEV.P(Table2[1Y Return vs Nifty])</f>
        <v>-0.82025013393709079</v>
      </c>
      <c r="I685">
        <v>-11.003161699439699</v>
      </c>
      <c r="J685">
        <f>(Table2[[#This Row],[1M Return vs Nifty]]-AVERAGE(Table2[1M Return vs Nifty]))/_xlfn.STDEV.P(Table2[1M Return vs Nifty])</f>
        <v>-1.4371233939401764</v>
      </c>
      <c r="K685">
        <v>-10.444555788212099</v>
      </c>
      <c r="L685">
        <f>(Table2[[#This Row],[6M Return vs Nifty]]-AVERAGE(Table2[6M Return vs Nifty]))/_xlfn.STDEV.P(Table2[6M Return vs Nifty])</f>
        <v>-0.52932258750802741</v>
      </c>
      <c r="M685">
        <v>-0.631591731596999</v>
      </c>
      <c r="N685">
        <f>(Table2[[#This Row],[1W Return vs Nifty]]-AVERAGE(Table2[1W Return vs Nifty]))/_xlfn.STDEV.P(Table2[1W Return vs Nifty])</f>
        <v>-0.8678250072278062</v>
      </c>
      <c r="O685">
        <v>1358.53</v>
      </c>
      <c r="P685">
        <v>1438.37760379008</v>
      </c>
      <c r="Q685">
        <v>1457.3686448388901</v>
      </c>
      <c r="R685">
        <v>27.5749951831991</v>
      </c>
      <c r="S685" s="1">
        <f>(Table2[[#This Row],[Close Price]]-Table2[[#This Row],[20D EMA]])/Table2[[#This Row],[20D EMA]]</f>
        <v>-5.4713550676098378E-2</v>
      </c>
      <c r="T685" s="1">
        <f>(Table2[[#This Row],[Close Price]]-Table2[[#This Row],[50D EMA]])/Table2[[#This Row],[50D EMA]]</f>
        <v>-0.10718854588935951</v>
      </c>
      <c r="U685" s="1">
        <f>(Table2[[#This Row],[Close Price]]-Table2[[#This Row],[200D EMA]])/Table2[[#This Row],[200D EMA]]</f>
        <v>-0.1188228149769433</v>
      </c>
      <c r="V685">
        <v>0.76000248943335402</v>
      </c>
      <c r="W685">
        <v>1278.55</v>
      </c>
      <c r="X685">
        <v>1306.25</v>
      </c>
      <c r="Y685">
        <v>1278.55</v>
      </c>
      <c r="Z685">
        <v>1329.95</v>
      </c>
      <c r="AA685">
        <v>1268</v>
      </c>
      <c r="AB685">
        <v>1585.2</v>
      </c>
      <c r="AC685" s="1">
        <f>(Table2[[#This Row],[Close Price]]/Table2[[#This Row],[Day Low]])-1</f>
        <v>4.4190684760081478E-3</v>
      </c>
      <c r="AD685" s="1">
        <f>(Table2[[#This Row],[Day High]]/Table2[[#This Row],[Close Price]])-1</f>
        <v>1.7170222706743399E-2</v>
      </c>
      <c r="AE685" s="1">
        <f>(Table2[[#This Row],[Close Price]]/Table2[[#This Row],[Current Week Low]])-1</f>
        <v>4.4190684760081478E-3</v>
      </c>
      <c r="AF685" s="1">
        <f>(Table2[[#This Row],[Current Week High]]/Table2[[#This Row],[Close Price]])-1</f>
        <v>3.562529201059017E-2</v>
      </c>
      <c r="AG685" s="1">
        <f>(Table2[[#This Row],[Close Price]]/Table2[[#This Row],[Current Month Low]])-1</f>
        <v>1.2776025236593158E-2</v>
      </c>
      <c r="AH685" s="1">
        <f>(Table2[[#This Row],[Current Month High]]/Table2[[#This Row],[Close Price]])-1</f>
        <v>0.23438716710792717</v>
      </c>
      <c r="AI685">
        <v>31.599439339666699</v>
      </c>
      <c r="AJ685">
        <v>3.31456154465004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-0.11</v>
      </c>
      <c r="AM685" t="s">
        <v>3189</v>
      </c>
      <c r="AN685">
        <v>-7.84</v>
      </c>
      <c r="AO685" t="s">
        <v>3189</v>
      </c>
      <c r="AP685">
        <v>-0.14979381586342899</v>
      </c>
      <c r="AQ685">
        <f>(Table2[[#This Row],[Sharpe Ratio]]-AVERAGE(Table2[Sharpe Ratio]))/_xlfn.STDEV.P(Table2[Sharpe Ratio])</f>
        <v>-2.4359780660593082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604</v>
      </c>
      <c r="AT685">
        <f>_xlfn.RANK.AVG(Table2[[#This Row],[6M Return vs Nifty Z-Score]],Table2[6M Return vs Nifty Z-Score])</f>
        <v>503</v>
      </c>
      <c r="AU685">
        <f>_xlfn.RANK.AVG(Table2[[#This Row],[Sharpe Ratio Z-Score]],Table2[Sharpe Ratio Z-Score])</f>
        <v>736</v>
      </c>
      <c r="AV685">
        <f>(Table2[[#This Row],[Rank 1Y]]+Table2[[#This Row],[Rank 6M]]+Table2[[#This Row],[Rank Sharpe]])/3</f>
        <v>614.33333333333337</v>
      </c>
    </row>
    <row r="686" spans="1:48" x14ac:dyDescent="0.3">
      <c r="A686" t="s">
        <v>1561</v>
      </c>
      <c r="B686" t="s">
        <v>1562</v>
      </c>
      <c r="C686" t="s">
        <v>3154</v>
      </c>
      <c r="D686" t="s">
        <v>896</v>
      </c>
      <c r="E686">
        <v>6375.8021435640003</v>
      </c>
      <c r="F686">
        <v>17.989999999999998</v>
      </c>
      <c r="G686">
        <v>-35.380334127538802</v>
      </c>
      <c r="H686">
        <f>(Table2[[#This Row],[1Y Return vs Nifty]]-AVERAGE(Table2[1Y Return vs Nifty]))/_xlfn.STDEV.P(Table2[1Y Return vs Nifty])</f>
        <v>-1.0285507509699743</v>
      </c>
      <c r="I686">
        <v>10.972802014704801</v>
      </c>
      <c r="J686">
        <f>(Table2[[#This Row],[1M Return vs Nifty]]-AVERAGE(Table2[1M Return vs Nifty]))/_xlfn.STDEV.P(Table2[1M Return vs Nifty])</f>
        <v>0.72770587322332037</v>
      </c>
      <c r="K686">
        <v>-30.855147947259901</v>
      </c>
      <c r="L686">
        <f>(Table2[[#This Row],[6M Return vs Nifty]]-AVERAGE(Table2[6M Return vs Nifty]))/_xlfn.STDEV.P(Table2[6M Return vs Nifty])</f>
        <v>-1.1963933133986264</v>
      </c>
      <c r="M686">
        <v>8.7010136505191191</v>
      </c>
      <c r="N686">
        <f>(Table2[[#This Row],[1W Return vs Nifty]]-AVERAGE(Table2[1W Return vs Nifty]))/_xlfn.STDEV.P(Table2[1W Return vs Nifty])</f>
        <v>0.93580475997423662</v>
      </c>
      <c r="O686">
        <v>16.14</v>
      </c>
      <c r="P686">
        <v>16.821900687040301</v>
      </c>
      <c r="Q686">
        <v>19.442169131195399</v>
      </c>
      <c r="R686">
        <v>74.883278528835007</v>
      </c>
      <c r="S686" s="1">
        <f>(Table2[[#This Row],[Close Price]]-Table2[[#This Row],[20D EMA]])/Table2[[#This Row],[20D EMA]]</f>
        <v>0.11462205700123902</v>
      </c>
      <c r="T686" s="1">
        <f>(Table2[[#This Row],[Close Price]]-Table2[[#This Row],[50D EMA]])/Table2[[#This Row],[50D EMA]]</f>
        <v>6.9439199213654143E-2</v>
      </c>
      <c r="U686" s="1">
        <f>(Table2[[#This Row],[Close Price]]-Table2[[#This Row],[200D EMA]])/Table2[[#This Row],[200D EMA]]</f>
        <v>-7.4691724025040124E-2</v>
      </c>
      <c r="V686">
        <v>0.62661682302424404</v>
      </c>
      <c r="W686">
        <v>17.04</v>
      </c>
      <c r="X686">
        <v>19</v>
      </c>
      <c r="Y686">
        <v>15.38</v>
      </c>
      <c r="Z686">
        <v>19</v>
      </c>
      <c r="AA686">
        <v>14.52</v>
      </c>
      <c r="AB686">
        <v>19</v>
      </c>
      <c r="AC686" s="1">
        <f>(Table2[[#This Row],[Close Price]]/Table2[[#This Row],[Day Low]])-1</f>
        <v>5.5751173708920243E-2</v>
      </c>
      <c r="AD686" s="1">
        <f>(Table2[[#This Row],[Day High]]/Table2[[#This Row],[Close Price]])-1</f>
        <v>5.6142301278488072E-2</v>
      </c>
      <c r="AE686" s="1">
        <f>(Table2[[#This Row],[Close Price]]/Table2[[#This Row],[Current Week Low]])-1</f>
        <v>0.16970091027308176</v>
      </c>
      <c r="AF686" s="1">
        <f>(Table2[[#This Row],[Current Week High]]/Table2[[#This Row],[Close Price]])-1</f>
        <v>5.6142301278488072E-2</v>
      </c>
      <c r="AG686" s="1">
        <f>(Table2[[#This Row],[Close Price]]/Table2[[#This Row],[Current Month Low]])-1</f>
        <v>0.23898071625344341</v>
      </c>
      <c r="AH686" s="1">
        <f>(Table2[[#This Row],[Current Month High]]/Table2[[#This Row],[Close Price]])-1</f>
        <v>5.6142301278488072E-2</v>
      </c>
      <c r="AI686">
        <v>50.083379655364098</v>
      </c>
      <c r="AJ686">
        <v>26.645547342484999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-0.15</v>
      </c>
      <c r="AM686" t="s">
        <v>3189</v>
      </c>
      <c r="AN686">
        <v>14.01</v>
      </c>
      <c r="AO686" t="s">
        <v>3188</v>
      </c>
      <c r="AP686">
        <v>1.5312481758452999E-2</v>
      </c>
      <c r="AQ686">
        <f>(Table2[[#This Row],[Sharpe Ratio]]-AVERAGE(Table2[Sharpe Ratio]))/_xlfn.STDEV.P(Table2[Sharpe Ratio])</f>
        <v>-0.52078430444888024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670</v>
      </c>
      <c r="AT686">
        <f>_xlfn.RANK.AVG(Table2[[#This Row],[6M Return vs Nifty Z-Score]],Table2[6M Return vs Nifty Z-Score])</f>
        <v>706</v>
      </c>
      <c r="AU686">
        <f>_xlfn.RANK.AVG(Table2[[#This Row],[Sharpe Ratio Z-Score]],Table2[Sharpe Ratio Z-Score])</f>
        <v>472</v>
      </c>
      <c r="AV686">
        <f>(Table2[[#This Row],[Rank 1Y]]+Table2[[#This Row],[Rank 6M]]+Table2[[#This Row],[Rank Sharpe]])/3</f>
        <v>616</v>
      </c>
    </row>
    <row r="687" spans="1:48" x14ac:dyDescent="0.3">
      <c r="A687" t="s">
        <v>121</v>
      </c>
      <c r="B687" t="s">
        <v>122</v>
      </c>
      <c r="C687" t="s">
        <v>3144</v>
      </c>
      <c r="D687" t="s">
        <v>123</v>
      </c>
      <c r="E687">
        <v>215455.37975940001</v>
      </c>
      <c r="F687">
        <v>2234.65</v>
      </c>
      <c r="G687">
        <v>-27.159777400531901</v>
      </c>
      <c r="H687">
        <f>(Table2[[#This Row],[1Y Return vs Nifty]]-AVERAGE(Table2[1Y Return vs Nifty]))/_xlfn.STDEV.P(Table2[1Y Return vs Nifty])</f>
        <v>-0.86937849419913993</v>
      </c>
      <c r="I687">
        <v>-0.460483102862353</v>
      </c>
      <c r="J687">
        <f>(Table2[[#This Row],[1M Return vs Nifty]]-AVERAGE(Table2[1M Return vs Nifty]))/_xlfn.STDEV.P(Table2[1M Return vs Nifty])</f>
        <v>-0.39857512015143359</v>
      </c>
      <c r="K687">
        <v>-16.037266006798699</v>
      </c>
      <c r="L687">
        <f>(Table2[[#This Row],[6M Return vs Nifty]]-AVERAGE(Table2[6M Return vs Nifty]))/_xlfn.STDEV.P(Table2[6M Return vs Nifty])</f>
        <v>-0.71210676329954337</v>
      </c>
      <c r="M687">
        <v>0.453317694709236</v>
      </c>
      <c r="N687">
        <f>(Table2[[#This Row],[1W Return vs Nifty]]-AVERAGE(Table2[1W Return vs Nifty]))/_xlfn.STDEV.P(Table2[1W Return vs Nifty])</f>
        <v>-0.65815419657146523</v>
      </c>
      <c r="O687">
        <v>2266.0100000000002</v>
      </c>
      <c r="P687">
        <v>2356.14025398584</v>
      </c>
      <c r="Q687">
        <v>2445.64483430481</v>
      </c>
      <c r="R687">
        <v>42.805340401450202</v>
      </c>
      <c r="S687" s="1">
        <f>(Table2[[#This Row],[Close Price]]-Table2[[#This Row],[20D EMA]])/Table2[[#This Row],[20D EMA]]</f>
        <v>-1.3839303445262874E-2</v>
      </c>
      <c r="T687" s="1">
        <f>(Table2[[#This Row],[Close Price]]-Table2[[#This Row],[50D EMA]])/Table2[[#This Row],[50D EMA]]</f>
        <v>-5.1563252136759274E-2</v>
      </c>
      <c r="U687" s="1">
        <f>(Table2[[#This Row],[Close Price]]-Table2[[#This Row],[200D EMA]])/Table2[[#This Row],[200D EMA]]</f>
        <v>-8.6273702274838521E-2</v>
      </c>
      <c r="V687">
        <v>0.91581237683293804</v>
      </c>
      <c r="W687">
        <v>2227</v>
      </c>
      <c r="X687">
        <v>2263</v>
      </c>
      <c r="Y687">
        <v>2227</v>
      </c>
      <c r="Z687">
        <v>2289.5</v>
      </c>
      <c r="AA687">
        <v>2168.6999999999998</v>
      </c>
      <c r="AB687">
        <v>2298</v>
      </c>
      <c r="AC687" s="1">
        <f>(Table2[[#This Row],[Close Price]]/Table2[[#This Row],[Day Low]])-1</f>
        <v>3.4351145038167274E-3</v>
      </c>
      <c r="AD687" s="1">
        <f>(Table2[[#This Row],[Day High]]/Table2[[#This Row],[Close Price]])-1</f>
        <v>1.26865504665159E-2</v>
      </c>
      <c r="AE687" s="1">
        <f>(Table2[[#This Row],[Close Price]]/Table2[[#This Row],[Current Week Low]])-1</f>
        <v>3.4351145038167274E-3</v>
      </c>
      <c r="AF687" s="1">
        <f>(Table2[[#This Row],[Current Week High]]/Table2[[#This Row],[Close Price]])-1</f>
        <v>2.4545230796769069E-2</v>
      </c>
      <c r="AG687" s="1">
        <f>(Table2[[#This Row],[Close Price]]/Table2[[#This Row],[Current Month Low]])-1</f>
        <v>3.0409922995342953E-2</v>
      </c>
      <c r="AH687" s="1">
        <f>(Table2[[#This Row],[Current Month High]]/Table2[[#This Row],[Close Price]])-1</f>
        <v>2.8348958449869066E-2</v>
      </c>
      <c r="AI687">
        <v>24.314769650728199</v>
      </c>
      <c r="AJ687">
        <v>3.04099229953429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-0.02</v>
      </c>
      <c r="AM687" t="s">
        <v>3189</v>
      </c>
      <c r="AN687">
        <v>-1.95</v>
      </c>
      <c r="AO687" t="s">
        <v>3189</v>
      </c>
      <c r="AP687">
        <v>-3.7613539823956002E-2</v>
      </c>
      <c r="AQ687">
        <f>(Table2[[#This Row],[Sharpe Ratio]]-AVERAGE(Table2[Sharpe Ratio]))/_xlfn.STDEV.P(Table2[Sharpe Ratio])</f>
        <v>-1.1347135598527309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627</v>
      </c>
      <c r="AT687">
        <f>_xlfn.RANK.AVG(Table2[[#This Row],[6M Return vs Nifty Z-Score]],Table2[6M Return vs Nifty Z-Score])</f>
        <v>582</v>
      </c>
      <c r="AU687">
        <f>_xlfn.RANK.AVG(Table2[[#This Row],[Sharpe Ratio Z-Score]],Table2[Sharpe Ratio Z-Score])</f>
        <v>644</v>
      </c>
      <c r="AV687">
        <f>(Table2[[#This Row],[Rank 1Y]]+Table2[[#This Row],[Rank 6M]]+Table2[[#This Row],[Rank Sharpe]])/3</f>
        <v>617.66666666666663</v>
      </c>
    </row>
    <row r="688" spans="1:48" x14ac:dyDescent="0.3">
      <c r="A688" t="s">
        <v>543</v>
      </c>
      <c r="B688" t="s">
        <v>544</v>
      </c>
      <c r="C688" t="s">
        <v>3141</v>
      </c>
      <c r="D688" t="s">
        <v>21</v>
      </c>
      <c r="E688">
        <v>38071.991540499999</v>
      </c>
      <c r="F688">
        <v>938.5</v>
      </c>
      <c r="G688">
        <v>-49.016890839181201</v>
      </c>
      <c r="H688">
        <f>(Table2[[#This Row],[1Y Return vs Nifty]]-AVERAGE(Table2[1Y Return vs Nifty]))/_xlfn.STDEV.P(Table2[1Y Return vs Nifty])</f>
        <v>-1.2925914453483327</v>
      </c>
      <c r="I688">
        <v>-6.0682112687555696</v>
      </c>
      <c r="J688">
        <f>(Table2[[#This Row],[1M Return vs Nifty]]-AVERAGE(Table2[1M Return vs Nifty]))/_xlfn.STDEV.P(Table2[1M Return vs Nifty])</f>
        <v>-0.95098657357994121</v>
      </c>
      <c r="K688">
        <v>-17.6363189192665</v>
      </c>
      <c r="L688">
        <f>(Table2[[#This Row],[6M Return vs Nifty]]-AVERAGE(Table2[6M Return vs Nifty]))/_xlfn.STDEV.P(Table2[6M Return vs Nifty])</f>
        <v>-0.76436793136097692</v>
      </c>
      <c r="M688">
        <v>-1.27813415258987</v>
      </c>
      <c r="N688">
        <f>(Table2[[#This Row],[1W Return vs Nifty]]-AVERAGE(Table2[1W Return vs Nifty]))/_xlfn.STDEV.P(Table2[1W Return vs Nifty])</f>
        <v>-0.99277651953499491</v>
      </c>
      <c r="O688">
        <v>968.44</v>
      </c>
      <c r="P688">
        <v>1003.54278924558</v>
      </c>
      <c r="Q688">
        <v>1056.4215736364399</v>
      </c>
      <c r="R688">
        <v>32.520853300459699</v>
      </c>
      <c r="S688" s="1">
        <f>(Table2[[#This Row],[Close Price]]-Table2[[#This Row],[20D EMA]])/Table2[[#This Row],[20D EMA]]</f>
        <v>-3.0915699475445101E-2</v>
      </c>
      <c r="T688" s="1">
        <f>(Table2[[#This Row],[Close Price]]-Table2[[#This Row],[50D EMA]])/Table2[[#This Row],[50D EMA]]</f>
        <v>-6.4813169844483043E-2</v>
      </c>
      <c r="U688" s="1">
        <f>(Table2[[#This Row],[Close Price]]-Table2[[#This Row],[200D EMA]])/Table2[[#This Row],[200D EMA]]</f>
        <v>-0.11162359476485076</v>
      </c>
      <c r="V688">
        <v>0.37425717478119103</v>
      </c>
      <c r="W688">
        <v>933.05</v>
      </c>
      <c r="X688">
        <v>944.35</v>
      </c>
      <c r="Y688">
        <v>931.1</v>
      </c>
      <c r="Z688">
        <v>963</v>
      </c>
      <c r="AA688">
        <v>931</v>
      </c>
      <c r="AB688">
        <v>1038</v>
      </c>
      <c r="AC688" s="1">
        <f>(Table2[[#This Row],[Close Price]]/Table2[[#This Row],[Day Low]])-1</f>
        <v>5.8410588928783369E-3</v>
      </c>
      <c r="AD688" s="1">
        <f>(Table2[[#This Row],[Day High]]/Table2[[#This Row],[Close Price]])-1</f>
        <v>6.2333510921683821E-3</v>
      </c>
      <c r="AE688" s="1">
        <f>(Table2[[#This Row],[Close Price]]/Table2[[#This Row],[Current Week Low]])-1</f>
        <v>7.947588873375544E-3</v>
      </c>
      <c r="AF688" s="1">
        <f>(Table2[[#This Row],[Current Week High]]/Table2[[#This Row],[Close Price]])-1</f>
        <v>2.6105487480021283E-2</v>
      </c>
      <c r="AG688" s="1">
        <f>(Table2[[#This Row],[Close Price]]/Table2[[#This Row],[Current Month Low]])-1</f>
        <v>8.0558539205155544E-3</v>
      </c>
      <c r="AH688" s="1">
        <f>(Table2[[#This Row],[Current Month High]]/Table2[[#This Row],[Close Price]])-1</f>
        <v>0.1060202450719232</v>
      </c>
      <c r="AI688">
        <v>49.174214171550297</v>
      </c>
      <c r="AJ688">
        <v>0.80558539205155499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-0.15</v>
      </c>
      <c r="AM688" t="s">
        <v>3189</v>
      </c>
      <c r="AN688">
        <v>-5.79</v>
      </c>
      <c r="AO688" t="s">
        <v>3189</v>
      </c>
      <c r="AQ688">
        <f>(Table2[[#This Row],[Sharpe Ratio]]-AVERAGE(Table2[Sharpe Ratio]))/_xlfn.STDEV.P(Table2[Sharpe Ratio])</f>
        <v>-0.698405448893197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713</v>
      </c>
      <c r="AT688">
        <f>_xlfn.RANK.AVG(Table2[[#This Row],[6M Return vs Nifty Z-Score]],Table2[6M Return vs Nifty Z-Score])</f>
        <v>602</v>
      </c>
      <c r="AU688">
        <f>_xlfn.RANK.AVG(Table2[[#This Row],[Sharpe Ratio Z-Score]],Table2[Sharpe Ratio Z-Score])</f>
        <v>538</v>
      </c>
      <c r="AV688">
        <f>(Table2[[#This Row],[Rank 1Y]]+Table2[[#This Row],[Rank 6M]]+Table2[[#This Row],[Rank Sharpe]])/3</f>
        <v>617.66666666666663</v>
      </c>
    </row>
    <row r="689" spans="1:48" x14ac:dyDescent="0.3">
      <c r="A689" t="s">
        <v>2406</v>
      </c>
      <c r="B689" t="s">
        <v>2407</v>
      </c>
      <c r="C689" t="s">
        <v>3160</v>
      </c>
      <c r="D689" t="s">
        <v>2100</v>
      </c>
      <c r="E689">
        <v>2128.2830400959901</v>
      </c>
      <c r="F689">
        <v>44.64</v>
      </c>
      <c r="G689">
        <v>-38.086584888909201</v>
      </c>
      <c r="H689">
        <f>(Table2[[#This Row],[1Y Return vs Nifty]]-AVERAGE(Table2[1Y Return vs Nifty]))/_xlfn.STDEV.P(Table2[1Y Return vs Nifty])</f>
        <v>-1.0809510999220038</v>
      </c>
      <c r="I689">
        <v>2.66919324936566</v>
      </c>
      <c r="J689">
        <f>(Table2[[#This Row],[1M Return vs Nifty]]-AVERAGE(Table2[1M Return vs Nifty]))/_xlfn.STDEV.P(Table2[1M Return vs Nifty])</f>
        <v>-9.0273966573721304E-2</v>
      </c>
      <c r="K689">
        <v>-17.773453357293899</v>
      </c>
      <c r="L689">
        <f>(Table2[[#This Row],[6M Return vs Nifty]]-AVERAGE(Table2[6M Return vs Nifty]))/_xlfn.STDEV.P(Table2[6M Return vs Nifty])</f>
        <v>-0.76884983803015616</v>
      </c>
      <c r="M689">
        <v>2.5985568744715302</v>
      </c>
      <c r="N689">
        <f>(Table2[[#This Row],[1W Return vs Nifty]]-AVERAGE(Table2[1W Return vs Nifty]))/_xlfn.STDEV.P(Table2[1W Return vs Nifty])</f>
        <v>-0.24356287035918697</v>
      </c>
      <c r="O689">
        <v>45.16</v>
      </c>
      <c r="P689">
        <v>47.420276864699801</v>
      </c>
      <c r="Q689">
        <v>50.319621336030899</v>
      </c>
      <c r="R689">
        <v>49.453477109620401</v>
      </c>
      <c r="S689" s="1">
        <f>(Table2[[#This Row],[Close Price]]-Table2[[#This Row],[20D EMA]])/Table2[[#This Row],[20D EMA]]</f>
        <v>-1.1514614703277149E-2</v>
      </c>
      <c r="T689" s="1">
        <f>(Table2[[#This Row],[Close Price]]-Table2[[#This Row],[50D EMA]])/Table2[[#This Row],[50D EMA]]</f>
        <v>-5.8630548966057822E-2</v>
      </c>
      <c r="U689" s="1">
        <f>(Table2[[#This Row],[Close Price]]-Table2[[#This Row],[200D EMA]])/Table2[[#This Row],[200D EMA]]</f>
        <v>-0.11287090771416552</v>
      </c>
      <c r="V689">
        <v>0.41082757818080601</v>
      </c>
      <c r="W689">
        <v>44.41</v>
      </c>
      <c r="X689">
        <v>45.1</v>
      </c>
      <c r="Y689">
        <v>43.5</v>
      </c>
      <c r="Z689">
        <v>45.9</v>
      </c>
      <c r="AA689">
        <v>42.55</v>
      </c>
      <c r="AB689">
        <v>49.44</v>
      </c>
      <c r="AC689" s="1">
        <f>(Table2[[#This Row],[Close Price]]/Table2[[#This Row],[Day Low]])-1</f>
        <v>5.1790137356451105E-3</v>
      </c>
      <c r="AD689" s="1">
        <f>(Table2[[#This Row],[Day High]]/Table2[[#This Row],[Close Price]])-1</f>
        <v>1.0304659498207913E-2</v>
      </c>
      <c r="AE689" s="1">
        <f>(Table2[[#This Row],[Close Price]]/Table2[[#This Row],[Current Week Low]])-1</f>
        <v>2.6206896551724146E-2</v>
      </c>
      <c r="AF689" s="1">
        <f>(Table2[[#This Row],[Current Week High]]/Table2[[#This Row],[Close Price]])-1</f>
        <v>2.8225806451612767E-2</v>
      </c>
      <c r="AG689" s="1">
        <f>(Table2[[#This Row],[Close Price]]/Table2[[#This Row],[Current Month Low]])-1</f>
        <v>4.9118683901292703E-2</v>
      </c>
      <c r="AH689" s="1">
        <f>(Table2[[#This Row],[Current Month High]]/Table2[[#This Row],[Close Price]])-1</f>
        <v>0.10752688172043001</v>
      </c>
      <c r="AI689">
        <v>55.465949820788502</v>
      </c>
      <c r="AJ689">
        <v>5.8823529411764701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-0.08</v>
      </c>
      <c r="AM689" t="s">
        <v>3189</v>
      </c>
      <c r="AN689">
        <v>-2.38</v>
      </c>
      <c r="AO689" t="s">
        <v>3189</v>
      </c>
      <c r="AP689">
        <v>-6.5005010137820004E-3</v>
      </c>
      <c r="AQ689">
        <f>(Table2[[#This Row],[Sharpe Ratio]]-AVERAGE(Table2[Sharpe Ratio]))/_xlfn.STDEV.P(Table2[Sharpe Ratio])</f>
        <v>-0.7738097137108193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679</v>
      </c>
      <c r="AT689">
        <f>_xlfn.RANK.AVG(Table2[[#This Row],[6M Return vs Nifty Z-Score]],Table2[6M Return vs Nifty Z-Score])</f>
        <v>604</v>
      </c>
      <c r="AU689">
        <f>_xlfn.RANK.AVG(Table2[[#This Row],[Sharpe Ratio Z-Score]],Table2[Sharpe Ratio Z-Score])</f>
        <v>577</v>
      </c>
      <c r="AV689">
        <f>(Table2[[#This Row],[Rank 1Y]]+Table2[[#This Row],[Rank 6M]]+Table2[[#This Row],[Rank Sharpe]])/3</f>
        <v>620</v>
      </c>
    </row>
    <row r="690" spans="1:48" x14ac:dyDescent="0.3">
      <c r="A690" t="s">
        <v>848</v>
      </c>
      <c r="B690" t="s">
        <v>849</v>
      </c>
      <c r="C690" t="s">
        <v>3151</v>
      </c>
      <c r="D690" t="s">
        <v>584</v>
      </c>
      <c r="E690">
        <v>18133.307980900001</v>
      </c>
      <c r="F690">
        <v>1410.85</v>
      </c>
      <c r="G690">
        <v>-35.618484419623897</v>
      </c>
      <c r="H690">
        <f>(Table2[[#This Row],[1Y Return vs Nifty]]-AVERAGE(Table2[1Y Return vs Nifty]))/_xlfn.STDEV.P(Table2[1Y Return vs Nifty])</f>
        <v>-1.0331619860359988</v>
      </c>
      <c r="I690">
        <v>0.78842985512692598</v>
      </c>
      <c r="J690">
        <f>(Table2[[#This Row],[1M Return vs Nifty]]-AVERAGE(Table2[1M Return vs Nifty]))/_xlfn.STDEV.P(Table2[1M Return vs Nifty])</f>
        <v>-0.27554600712761013</v>
      </c>
      <c r="K690">
        <v>-7.1339590519733402</v>
      </c>
      <c r="L690">
        <f>(Table2[[#This Row],[6M Return vs Nifty]]-AVERAGE(Table2[6M Return vs Nifty]))/_xlfn.STDEV.P(Table2[6M Return vs Nifty])</f>
        <v>-0.42112375864676493</v>
      </c>
      <c r="M690">
        <v>5.2406022260276499</v>
      </c>
      <c r="N690">
        <f>(Table2[[#This Row],[1W Return vs Nifty]]-AVERAGE(Table2[1W Return vs Nifty]))/_xlfn.STDEV.P(Table2[1W Return vs Nifty])</f>
        <v>0.26704177295895831</v>
      </c>
      <c r="O690">
        <v>1348.02</v>
      </c>
      <c r="P690">
        <v>1374.2937559399099</v>
      </c>
      <c r="Q690">
        <v>1437.26503428143</v>
      </c>
      <c r="R690">
        <v>76.437242185112495</v>
      </c>
      <c r="S690" s="1">
        <f>(Table2[[#This Row],[Close Price]]-Table2[[#This Row],[20D EMA]])/Table2[[#This Row],[20D EMA]]</f>
        <v>4.6609100755181619E-2</v>
      </c>
      <c r="T690" s="1">
        <f>(Table2[[#This Row],[Close Price]]-Table2[[#This Row],[50D EMA]])/Table2[[#This Row],[50D EMA]]</f>
        <v>2.6600021940060656E-2</v>
      </c>
      <c r="U690" s="1">
        <f>(Table2[[#This Row],[Close Price]]-Table2[[#This Row],[200D EMA]])/Table2[[#This Row],[200D EMA]]</f>
        <v>-1.8378680098230054E-2</v>
      </c>
      <c r="V690">
        <v>0.96276810558826598</v>
      </c>
      <c r="W690">
        <v>1358.5</v>
      </c>
      <c r="X690">
        <v>1418.15</v>
      </c>
      <c r="Y690">
        <v>1308.05</v>
      </c>
      <c r="Z690">
        <v>1418.15</v>
      </c>
      <c r="AA690">
        <v>1275.55</v>
      </c>
      <c r="AB690">
        <v>1418.15</v>
      </c>
      <c r="AC690" s="1">
        <f>(Table2[[#This Row],[Close Price]]/Table2[[#This Row],[Day Low]])-1</f>
        <v>3.8535149061464713E-2</v>
      </c>
      <c r="AD690" s="1">
        <f>(Table2[[#This Row],[Day High]]/Table2[[#This Row],[Close Price]])-1</f>
        <v>5.1741857745331021E-3</v>
      </c>
      <c r="AE690" s="1">
        <f>(Table2[[#This Row],[Close Price]]/Table2[[#This Row],[Current Week Low]])-1</f>
        <v>7.8590267956117899E-2</v>
      </c>
      <c r="AF690" s="1">
        <f>(Table2[[#This Row],[Current Week High]]/Table2[[#This Row],[Close Price]])-1</f>
        <v>5.1741857745331021E-3</v>
      </c>
      <c r="AG690" s="1">
        <f>(Table2[[#This Row],[Close Price]]/Table2[[#This Row],[Current Month Low]])-1</f>
        <v>0.1060718905570146</v>
      </c>
      <c r="AH690" s="1">
        <f>(Table2[[#This Row],[Current Month High]]/Table2[[#This Row],[Close Price]])-1</f>
        <v>5.1741857745331021E-3</v>
      </c>
      <c r="AI690">
        <v>22.2135592018995</v>
      </c>
      <c r="AJ690">
        <v>11.1780929866036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0.06</v>
      </c>
      <c r="AM690" t="s">
        <v>3188</v>
      </c>
      <c r="AN690">
        <v>6.01</v>
      </c>
      <c r="AO690" t="s">
        <v>3188</v>
      </c>
      <c r="AP690">
        <v>-0.123704161967697</v>
      </c>
      <c r="AQ690">
        <f>(Table2[[#This Row],[Sharpe Ratio]]-AVERAGE(Table2[Sharpe Ratio]))/_xlfn.STDEV.P(Table2[Sharpe Ratio])</f>
        <v>-2.1333442894960881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672</v>
      </c>
      <c r="AT690">
        <f>_xlfn.RANK.AVG(Table2[[#This Row],[6M Return vs Nifty Z-Score]],Table2[6M Return vs Nifty Z-Score])</f>
        <v>463</v>
      </c>
      <c r="AU690">
        <f>_xlfn.RANK.AVG(Table2[[#This Row],[Sharpe Ratio Z-Score]],Table2[Sharpe Ratio Z-Score])</f>
        <v>729</v>
      </c>
      <c r="AV690">
        <f>(Table2[[#This Row],[Rank 1Y]]+Table2[[#This Row],[Rank 6M]]+Table2[[#This Row],[Rank Sharpe]])/3</f>
        <v>621.33333333333337</v>
      </c>
    </row>
    <row r="691" spans="1:48" x14ac:dyDescent="0.3">
      <c r="A691" t="s">
        <v>2163</v>
      </c>
      <c r="B691" t="s">
        <v>2164</v>
      </c>
      <c r="C691" t="s">
        <v>3155</v>
      </c>
      <c r="D691" t="s">
        <v>139</v>
      </c>
      <c r="E691">
        <v>2806.84282437</v>
      </c>
      <c r="F691">
        <v>369.3</v>
      </c>
      <c r="G691">
        <v>-51.932704659838102</v>
      </c>
      <c r="H691">
        <f>(Table2[[#This Row],[1Y Return vs Nifty]]-AVERAGE(Table2[1Y Return vs Nifty]))/_xlfn.STDEV.P(Table2[1Y Return vs Nifty])</f>
        <v>-1.3490495030651282</v>
      </c>
      <c r="I691">
        <v>1.57791339992187</v>
      </c>
      <c r="J691">
        <f>(Table2[[#This Row],[1M Return vs Nifty]]-AVERAGE(Table2[1M Return vs Nifty]))/_xlfn.STDEV.P(Table2[1M Return vs Nifty])</f>
        <v>-0.19777480646731585</v>
      </c>
      <c r="K691">
        <v>-26.376419576595602</v>
      </c>
      <c r="L691">
        <f>(Table2[[#This Row],[6M Return vs Nifty]]-AVERAGE(Table2[6M Return vs Nifty]))/_xlfn.STDEV.P(Table2[6M Return vs Nifty])</f>
        <v>-1.0500169338205616</v>
      </c>
      <c r="M691">
        <v>1.1446787401334699</v>
      </c>
      <c r="N691">
        <f>(Table2[[#This Row],[1W Return vs Nifty]]-AVERAGE(Table2[1W Return vs Nifty]))/_xlfn.STDEV.P(Table2[1W Return vs Nifty])</f>
        <v>-0.52454098671684157</v>
      </c>
      <c r="O691">
        <v>365.64</v>
      </c>
      <c r="P691">
        <v>377.51696454472398</v>
      </c>
      <c r="Q691">
        <v>416.87496490343301</v>
      </c>
      <c r="R691">
        <v>59.249961840688599</v>
      </c>
      <c r="S691" s="1">
        <f>(Table2[[#This Row],[Close Price]]-Table2[[#This Row],[20D EMA]])/Table2[[#This Row],[20D EMA]]</f>
        <v>1.0009845749918022E-2</v>
      </c>
      <c r="T691" s="1">
        <f>(Table2[[#This Row],[Close Price]]-Table2[[#This Row],[50D EMA]])/Table2[[#This Row],[50D EMA]]</f>
        <v>-2.1765815357816881E-2</v>
      </c>
      <c r="U691" s="1">
        <f>(Table2[[#This Row],[Close Price]]-Table2[[#This Row],[200D EMA]])/Table2[[#This Row],[200D EMA]]</f>
        <v>-0.11412286394903445</v>
      </c>
      <c r="V691">
        <v>0.43392616217413399</v>
      </c>
      <c r="W691">
        <v>362.7</v>
      </c>
      <c r="X691">
        <v>371.45</v>
      </c>
      <c r="Y691">
        <v>362.1</v>
      </c>
      <c r="Z691">
        <v>386</v>
      </c>
      <c r="AA691">
        <v>347.1</v>
      </c>
      <c r="AB691">
        <v>393.7</v>
      </c>
      <c r="AC691" s="1">
        <f>(Table2[[#This Row],[Close Price]]/Table2[[#This Row],[Day Low]])-1</f>
        <v>1.8196856906534498E-2</v>
      </c>
      <c r="AD691" s="1">
        <f>(Table2[[#This Row],[Day High]]/Table2[[#This Row],[Close Price]])-1</f>
        <v>5.8218250744650479E-3</v>
      </c>
      <c r="AE691" s="1">
        <f>(Table2[[#This Row],[Close Price]]/Table2[[#This Row],[Current Week Low]])-1</f>
        <v>1.988400994200501E-2</v>
      </c>
      <c r="AF691" s="1">
        <f>(Table2[[#This Row],[Current Week High]]/Table2[[#This Row],[Close Price]])-1</f>
        <v>4.5220687787706382E-2</v>
      </c>
      <c r="AG691" s="1">
        <f>(Table2[[#This Row],[Close Price]]/Table2[[#This Row],[Current Month Low]])-1</f>
        <v>6.3958513396715544E-2</v>
      </c>
      <c r="AH691" s="1">
        <f>(Table2[[#This Row],[Current Month High]]/Table2[[#This Row],[Close Price]])-1</f>
        <v>6.6070945031139861E-2</v>
      </c>
      <c r="AI691">
        <v>58.407798537774099</v>
      </c>
      <c r="AJ691">
        <v>7.0434782608695699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-7.0000000000000007E-2</v>
      </c>
      <c r="AM691" t="s">
        <v>3189</v>
      </c>
      <c r="AN691">
        <v>1.61</v>
      </c>
      <c r="AO691" t="s">
        <v>3188</v>
      </c>
      <c r="AP691">
        <v>1.6353210829526999E-2</v>
      </c>
      <c r="AQ691">
        <f>(Table2[[#This Row],[Sharpe Ratio]]-AVERAGE(Table2[Sharpe Ratio]))/_xlfn.STDEV.P(Table2[Sharpe Ratio])</f>
        <v>-0.50871209488960423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718</v>
      </c>
      <c r="AT691">
        <f>_xlfn.RANK.AVG(Table2[[#This Row],[6M Return vs Nifty Z-Score]],Table2[6M Return vs Nifty Z-Score])</f>
        <v>681</v>
      </c>
      <c r="AU691">
        <f>_xlfn.RANK.AVG(Table2[[#This Row],[Sharpe Ratio Z-Score]],Table2[Sharpe Ratio Z-Score])</f>
        <v>470</v>
      </c>
      <c r="AV691">
        <f>(Table2[[#This Row],[Rank 1Y]]+Table2[[#This Row],[Rank 6M]]+Table2[[#This Row],[Rank Sharpe]])/3</f>
        <v>623</v>
      </c>
    </row>
    <row r="692" spans="1:48" x14ac:dyDescent="0.3">
      <c r="A692" t="s">
        <v>638</v>
      </c>
      <c r="B692" t="s">
        <v>639</v>
      </c>
      <c r="C692" t="s">
        <v>3146</v>
      </c>
      <c r="D692" t="s">
        <v>51</v>
      </c>
      <c r="E692">
        <v>28633.8494574</v>
      </c>
      <c r="F692">
        <v>1738</v>
      </c>
      <c r="G692">
        <v>-24.0166146296127</v>
      </c>
      <c r="H692">
        <f>(Table2[[#This Row],[1Y Return vs Nifty]]-AVERAGE(Table2[1Y Return vs Nifty]))/_xlfn.STDEV.P(Table2[1Y Return vs Nifty])</f>
        <v>-0.80851834466673256</v>
      </c>
      <c r="I692">
        <v>6.7957441695502903</v>
      </c>
      <c r="J692">
        <f>(Table2[[#This Row],[1M Return vs Nifty]]-AVERAGE(Table2[1M Return vs Nifty]))/_xlfn.STDEV.P(Table2[1M Return vs Nifty])</f>
        <v>0.31622826107176644</v>
      </c>
      <c r="K692">
        <v>-13.950114141627401</v>
      </c>
      <c r="L692">
        <f>(Table2[[#This Row],[6M Return vs Nifty]]-AVERAGE(Table2[6M Return vs Nifty]))/_xlfn.STDEV.P(Table2[6M Return vs Nifty])</f>
        <v>-0.64389326420581172</v>
      </c>
      <c r="M692">
        <v>-4.7779608699617802</v>
      </c>
      <c r="N692">
        <f>(Table2[[#This Row],[1W Return vs Nifty]]-AVERAGE(Table2[1W Return vs Nifty]))/_xlfn.STDEV.P(Table2[1W Return vs Nifty])</f>
        <v>-1.6691569501912933</v>
      </c>
      <c r="O692">
        <v>1742.31</v>
      </c>
      <c r="P692">
        <v>1756.85513503839</v>
      </c>
      <c r="Q692">
        <v>1797.27967535579</v>
      </c>
      <c r="R692">
        <v>47.796300763060003</v>
      </c>
      <c r="S692" s="1">
        <f>(Table2[[#This Row],[Close Price]]-Table2[[#This Row],[20D EMA]])/Table2[[#This Row],[20D EMA]]</f>
        <v>-2.4737274078665368E-3</v>
      </c>
      <c r="T692" s="1">
        <f>(Table2[[#This Row],[Close Price]]-Table2[[#This Row],[50D EMA]])/Table2[[#This Row],[50D EMA]]</f>
        <v>-1.0732322012411116E-2</v>
      </c>
      <c r="U692" s="1">
        <f>(Table2[[#This Row],[Close Price]]-Table2[[#This Row],[200D EMA]])/Table2[[#This Row],[200D EMA]]</f>
        <v>-3.2982999901812714E-2</v>
      </c>
      <c r="V692">
        <v>0.30703247753060298</v>
      </c>
      <c r="W692">
        <v>1713.45</v>
      </c>
      <c r="X692">
        <v>1744.3</v>
      </c>
      <c r="Y692">
        <v>1712.1</v>
      </c>
      <c r="Z692">
        <v>1791.7</v>
      </c>
      <c r="AA692">
        <v>1600</v>
      </c>
      <c r="AB692">
        <v>1871.7</v>
      </c>
      <c r="AC692" s="1">
        <f>(Table2[[#This Row],[Close Price]]/Table2[[#This Row],[Day Low]])-1</f>
        <v>1.4327818144678872E-2</v>
      </c>
      <c r="AD692" s="1">
        <f>(Table2[[#This Row],[Day High]]/Table2[[#This Row],[Close Price]])-1</f>
        <v>3.6248561565017656E-3</v>
      </c>
      <c r="AE692" s="1">
        <f>(Table2[[#This Row],[Close Price]]/Table2[[#This Row],[Current Week Low]])-1</f>
        <v>1.5127621050172291E-2</v>
      </c>
      <c r="AF692" s="1">
        <f>(Table2[[#This Row],[Current Week High]]/Table2[[#This Row],[Close Price]])-1</f>
        <v>3.0897583429229103E-2</v>
      </c>
      <c r="AG692" s="1">
        <f>(Table2[[#This Row],[Close Price]]/Table2[[#This Row],[Current Month Low]])-1</f>
        <v>8.6249999999999938E-2</v>
      </c>
      <c r="AH692" s="1">
        <f>(Table2[[#This Row],[Current Month High]]/Table2[[#This Row],[Close Price]])-1</f>
        <v>7.6927502876869891E-2</v>
      </c>
      <c r="AI692">
        <v>27.787686996547698</v>
      </c>
      <c r="AJ692">
        <v>9.6045910323516495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-0.06</v>
      </c>
      <c r="AM692" t="s">
        <v>3189</v>
      </c>
      <c r="AN692">
        <v>-4.41</v>
      </c>
      <c r="AO692" t="s">
        <v>3189</v>
      </c>
      <c r="AP692">
        <v>-0.10878005155121</v>
      </c>
      <c r="AQ692">
        <f>(Table2[[#This Row],[Sharpe Ratio]]-AVERAGE(Table2[Sharpe Ratio]))/_xlfn.STDEV.P(Table2[Sharpe Ratio])</f>
        <v>-1.9602281601967719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602</v>
      </c>
      <c r="AT692">
        <f>_xlfn.RANK.AVG(Table2[[#This Row],[6M Return vs Nifty Z-Score]],Table2[6M Return vs Nifty Z-Score])</f>
        <v>549</v>
      </c>
      <c r="AU692">
        <f>_xlfn.RANK.AVG(Table2[[#This Row],[Sharpe Ratio Z-Score]],Table2[Sharpe Ratio Z-Score])</f>
        <v>720</v>
      </c>
      <c r="AV692">
        <f>(Table2[[#This Row],[Rank 1Y]]+Table2[[#This Row],[Rank 6M]]+Table2[[#This Row],[Rank Sharpe]])/3</f>
        <v>623.66666666666663</v>
      </c>
    </row>
    <row r="693" spans="1:48" x14ac:dyDescent="0.3">
      <c r="A693" t="s">
        <v>469</v>
      </c>
      <c r="B693" t="s">
        <v>470</v>
      </c>
      <c r="C693" t="s">
        <v>3150</v>
      </c>
      <c r="D693" t="s">
        <v>471</v>
      </c>
      <c r="E693">
        <v>48099.047869349997</v>
      </c>
      <c r="F693">
        <v>1790.5</v>
      </c>
      <c r="G693">
        <v>-27.131940150376501</v>
      </c>
      <c r="H693">
        <f>(Table2[[#This Row],[1Y Return vs Nifty]]-AVERAGE(Table2[1Y Return vs Nifty]))/_xlfn.STDEV.P(Table2[1Y Return vs Nifty])</f>
        <v>-0.86883948959438217</v>
      </c>
      <c r="I693">
        <v>2.0178391210138198</v>
      </c>
      <c r="J693">
        <f>(Table2[[#This Row],[1M Return vs Nifty]]-AVERAGE(Table2[1M Return vs Nifty]))/_xlfn.STDEV.P(Table2[1M Return vs Nifty])</f>
        <v>-0.15443818247276112</v>
      </c>
      <c r="K693">
        <v>-20.7380653447904</v>
      </c>
      <c r="L693">
        <f>(Table2[[#This Row],[6M Return vs Nifty]]-AVERAGE(Table2[6M Return vs Nifty]))/_xlfn.STDEV.P(Table2[6M Return vs Nifty])</f>
        <v>-0.86574099410602789</v>
      </c>
      <c r="M693">
        <v>4.2734003046262803</v>
      </c>
      <c r="N693">
        <f>(Table2[[#This Row],[1W Return vs Nifty]]-AVERAGE(Table2[1W Return vs Nifty]))/_xlfn.STDEV.P(Table2[1W Return vs Nifty])</f>
        <v>8.0119246514475717E-2</v>
      </c>
      <c r="O693">
        <v>1778.39</v>
      </c>
      <c r="P693">
        <v>1832.4355799713901</v>
      </c>
      <c r="Q693">
        <v>1950.4527034939899</v>
      </c>
      <c r="R693">
        <v>56.192988420978402</v>
      </c>
      <c r="S693" s="1">
        <f>(Table2[[#This Row],[Close Price]]-Table2[[#This Row],[20D EMA]])/Table2[[#This Row],[20D EMA]]</f>
        <v>6.8095299681171732E-3</v>
      </c>
      <c r="T693" s="1">
        <f>(Table2[[#This Row],[Close Price]]-Table2[[#This Row],[50D EMA]])/Table2[[#This Row],[50D EMA]]</f>
        <v>-2.2885159200000275E-2</v>
      </c>
      <c r="U693" s="1">
        <f>(Table2[[#This Row],[Close Price]]-Table2[[#This Row],[200D EMA]])/Table2[[#This Row],[200D EMA]]</f>
        <v>-8.2007988815855332E-2</v>
      </c>
      <c r="V693">
        <v>1.0535805231576401</v>
      </c>
      <c r="W693">
        <v>1782.2</v>
      </c>
      <c r="X693">
        <v>1814.95</v>
      </c>
      <c r="Y693">
        <v>1772.55</v>
      </c>
      <c r="Z693">
        <v>1850</v>
      </c>
      <c r="AA693">
        <v>1695.5</v>
      </c>
      <c r="AB693">
        <v>1850</v>
      </c>
      <c r="AC693" s="1">
        <f>(Table2[[#This Row],[Close Price]]/Table2[[#This Row],[Day Low]])-1</f>
        <v>4.6571653013129932E-3</v>
      </c>
      <c r="AD693" s="1">
        <f>(Table2[[#This Row],[Day High]]/Table2[[#This Row],[Close Price]])-1</f>
        <v>1.3655403518570308E-2</v>
      </c>
      <c r="AE693" s="1">
        <f>(Table2[[#This Row],[Close Price]]/Table2[[#This Row],[Current Week Low]])-1</f>
        <v>1.0126653691010068E-2</v>
      </c>
      <c r="AF693" s="1">
        <f>(Table2[[#This Row],[Current Week High]]/Table2[[#This Row],[Close Price]])-1</f>
        <v>3.3230941077911247E-2</v>
      </c>
      <c r="AG693" s="1">
        <f>(Table2[[#This Row],[Close Price]]/Table2[[#This Row],[Current Month Low]])-1</f>
        <v>5.6030669419050438E-2</v>
      </c>
      <c r="AH693" s="1">
        <f>(Table2[[#This Row],[Current Month High]]/Table2[[#This Row],[Close Price]])-1</f>
        <v>3.3230941077911247E-2</v>
      </c>
      <c r="AI693">
        <v>37.056688075956401</v>
      </c>
      <c r="AJ693">
        <v>5.6030669419050403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-0.01</v>
      </c>
      <c r="AM693" t="s">
        <v>3189</v>
      </c>
      <c r="AN693">
        <v>4.49</v>
      </c>
      <c r="AO693" t="s">
        <v>3188</v>
      </c>
      <c r="AP693">
        <v>-2.0361675559782001E-2</v>
      </c>
      <c r="AQ693">
        <f>(Table2[[#This Row],[Sharpe Ratio]]-AVERAGE(Table2[Sharpe Ratio]))/_xlfn.STDEV.P(Table2[Sharpe Ratio])</f>
        <v>-0.93459603986228235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626</v>
      </c>
      <c r="AT693">
        <f>_xlfn.RANK.AVG(Table2[[#This Row],[6M Return vs Nifty Z-Score]],Table2[6M Return vs Nifty Z-Score])</f>
        <v>635</v>
      </c>
      <c r="AU693">
        <f>_xlfn.RANK.AVG(Table2[[#This Row],[Sharpe Ratio Z-Score]],Table2[Sharpe Ratio Z-Score])</f>
        <v>613</v>
      </c>
      <c r="AV693">
        <f>(Table2[[#This Row],[Rank 1Y]]+Table2[[#This Row],[Rank 6M]]+Table2[[#This Row],[Rank Sharpe]])/3</f>
        <v>624.66666666666663</v>
      </c>
    </row>
    <row r="694" spans="1:48" x14ac:dyDescent="0.3">
      <c r="A694" t="s">
        <v>2076</v>
      </c>
      <c r="B694" t="s">
        <v>2077</v>
      </c>
      <c r="C694" t="s">
        <v>3142</v>
      </c>
      <c r="D694" t="s">
        <v>144</v>
      </c>
      <c r="E694">
        <v>3146.7698997799998</v>
      </c>
      <c r="F694">
        <v>187.82</v>
      </c>
      <c r="G694">
        <v>-48.067269149747403</v>
      </c>
      <c r="H694">
        <f>(Table2[[#This Row],[1Y Return vs Nifty]]-AVERAGE(Table2[1Y Return vs Nifty]))/_xlfn.STDEV.P(Table2[1Y Return vs Nifty])</f>
        <v>-1.2742041958705537</v>
      </c>
      <c r="I694">
        <v>-4.1769933701329096</v>
      </c>
      <c r="J694">
        <f>(Table2[[#This Row],[1M Return vs Nifty]]-AVERAGE(Table2[1M Return vs Nifty]))/_xlfn.STDEV.P(Table2[1M Return vs Nifty])</f>
        <v>-0.76468467070199686</v>
      </c>
      <c r="K694">
        <v>-20.6176334307868</v>
      </c>
      <c r="L694">
        <f>(Table2[[#This Row],[6M Return vs Nifty]]-AVERAGE(Table2[6M Return vs Nifty]))/_xlfn.STDEV.P(Table2[6M Return vs Nifty])</f>
        <v>-0.86180496894474101</v>
      </c>
      <c r="M694">
        <v>4.2502812764831202</v>
      </c>
      <c r="N694">
        <f>(Table2[[#This Row],[1W Return vs Nifty]]-AVERAGE(Table2[1W Return vs Nifty]))/_xlfn.STDEV.P(Table2[1W Return vs Nifty])</f>
        <v>7.5651237245843106E-2</v>
      </c>
      <c r="O694">
        <v>194.27</v>
      </c>
      <c r="P694">
        <v>205.78429105016099</v>
      </c>
      <c r="Q694">
        <v>223.051373321184</v>
      </c>
      <c r="R694">
        <v>39.700368579650501</v>
      </c>
      <c r="S694" s="1">
        <f>(Table2[[#This Row],[Close Price]]-Table2[[#This Row],[20D EMA]])/Table2[[#This Row],[20D EMA]]</f>
        <v>-3.3201214804138658E-2</v>
      </c>
      <c r="T694" s="1">
        <f>(Table2[[#This Row],[Close Price]]-Table2[[#This Row],[50D EMA]])/Table2[[#This Row],[50D EMA]]</f>
        <v>-8.7296707433232146E-2</v>
      </c>
      <c r="U694" s="1">
        <f>(Table2[[#This Row],[Close Price]]-Table2[[#This Row],[200D EMA]])/Table2[[#This Row],[200D EMA]]</f>
        <v>-0.15795183323284187</v>
      </c>
      <c r="V694">
        <v>1.1411140547410299</v>
      </c>
      <c r="W694">
        <v>187.48</v>
      </c>
      <c r="X694">
        <v>192.75</v>
      </c>
      <c r="Y694">
        <v>183</v>
      </c>
      <c r="Z694">
        <v>194.32</v>
      </c>
      <c r="AA694">
        <v>180.41</v>
      </c>
      <c r="AB694">
        <v>215</v>
      </c>
      <c r="AC694" s="1">
        <f>(Table2[[#This Row],[Close Price]]/Table2[[#This Row],[Day Low]])-1</f>
        <v>1.8135267761894003E-3</v>
      </c>
      <c r="AD694" s="1">
        <f>(Table2[[#This Row],[Day High]]/Table2[[#This Row],[Close Price]])-1</f>
        <v>2.6248535832179787E-2</v>
      </c>
      <c r="AE694" s="1">
        <f>(Table2[[#This Row],[Close Price]]/Table2[[#This Row],[Current Week Low]])-1</f>
        <v>2.633879781420756E-2</v>
      </c>
      <c r="AF694" s="1">
        <f>(Table2[[#This Row],[Current Week High]]/Table2[[#This Row],[Close Price]])-1</f>
        <v>3.4607603024171985E-2</v>
      </c>
      <c r="AG694" s="1">
        <f>(Table2[[#This Row],[Close Price]]/Table2[[#This Row],[Current Month Low]])-1</f>
        <v>4.1073111246604954E-2</v>
      </c>
      <c r="AH694" s="1">
        <f>(Table2[[#This Row],[Current Month High]]/Table2[[#This Row],[Close Price]])-1</f>
        <v>0.14471302310723044</v>
      </c>
      <c r="AI694">
        <v>49.611329996805402</v>
      </c>
      <c r="AJ694">
        <v>4.1073111246604901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-0.18</v>
      </c>
      <c r="AM694" t="s">
        <v>3189</v>
      </c>
      <c r="AN694">
        <v>-6.18</v>
      </c>
      <c r="AO694" t="s">
        <v>3189</v>
      </c>
      <c r="AQ694">
        <f>(Table2[[#This Row],[Sharpe Ratio]]-AVERAGE(Table2[Sharpe Ratio]))/_xlfn.STDEV.P(Table2[Sharpe Ratio])</f>
        <v>-0.698405448893197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711</v>
      </c>
      <c r="AT694">
        <f>_xlfn.RANK.AVG(Table2[[#This Row],[6M Return vs Nifty Z-Score]],Table2[6M Return vs Nifty Z-Score])</f>
        <v>632</v>
      </c>
      <c r="AU694">
        <f>_xlfn.RANK.AVG(Table2[[#This Row],[Sharpe Ratio Z-Score]],Table2[Sharpe Ratio Z-Score])</f>
        <v>538</v>
      </c>
      <c r="AV694">
        <f>(Table2[[#This Row],[Rank 1Y]]+Table2[[#This Row],[Rank 6M]]+Table2[[#This Row],[Rank Sharpe]])/3</f>
        <v>627</v>
      </c>
    </row>
    <row r="695" spans="1:48" x14ac:dyDescent="0.3">
      <c r="A695" t="s">
        <v>1014</v>
      </c>
      <c r="B695" t="s">
        <v>1015</v>
      </c>
      <c r="C695" t="s">
        <v>3154</v>
      </c>
      <c r="D695" t="s">
        <v>97</v>
      </c>
      <c r="E695">
        <v>14058.858267559999</v>
      </c>
      <c r="F695">
        <v>2344.9</v>
      </c>
      <c r="G695">
        <v>-30.493716287698799</v>
      </c>
      <c r="H695">
        <f>(Table2[[#This Row],[1Y Return vs Nifty]]-AVERAGE(Table2[1Y Return vs Nifty]))/_xlfn.STDEV.P(Table2[1Y Return vs Nifty])</f>
        <v>-0.9339325863645761</v>
      </c>
      <c r="I695">
        <v>-5.5266177376296497</v>
      </c>
      <c r="J695">
        <f>(Table2[[#This Row],[1M Return vs Nifty]]-AVERAGE(Table2[1M Return vs Nifty]))/_xlfn.STDEV.P(Table2[1M Return vs Nifty])</f>
        <v>-0.89763475964637629</v>
      </c>
      <c r="K695">
        <v>-12.971649455190899</v>
      </c>
      <c r="L695">
        <f>(Table2[[#This Row],[6M Return vs Nifty]]-AVERAGE(Table2[6M Return vs Nifty]))/_xlfn.STDEV.P(Table2[6M Return vs Nifty])</f>
        <v>-0.6119145178983374</v>
      </c>
      <c r="M695">
        <v>3.1050870929756398</v>
      </c>
      <c r="N695">
        <f>(Table2[[#This Row],[1W Return vs Nifty]]-AVERAGE(Table2[1W Return vs Nifty]))/_xlfn.STDEV.P(Table2[1W Return vs Nifty])</f>
        <v>-0.14567027309668332</v>
      </c>
      <c r="O695">
        <v>2387.4499999999998</v>
      </c>
      <c r="P695">
        <v>2564.0404936356699</v>
      </c>
      <c r="Q695">
        <v>2702.5438945288802</v>
      </c>
      <c r="R695">
        <v>48.770109529843303</v>
      </c>
      <c r="S695" s="1">
        <f>(Table2[[#This Row],[Close Price]]-Table2[[#This Row],[20D EMA]])/Table2[[#This Row],[20D EMA]]</f>
        <v>-1.7822362771995112E-2</v>
      </c>
      <c r="T695" s="1">
        <f>(Table2[[#This Row],[Close Price]]-Table2[[#This Row],[50D EMA]])/Table2[[#This Row],[50D EMA]]</f>
        <v>-8.5466861455429088E-2</v>
      </c>
      <c r="U695" s="1">
        <f>(Table2[[#This Row],[Close Price]]-Table2[[#This Row],[200D EMA]])/Table2[[#This Row],[200D EMA]]</f>
        <v>-0.13233601691092095</v>
      </c>
      <c r="V695">
        <v>0.74760306849270697</v>
      </c>
      <c r="W695">
        <v>2323.0500000000002</v>
      </c>
      <c r="X695">
        <v>2355.9</v>
      </c>
      <c r="Y695">
        <v>2255.75</v>
      </c>
      <c r="Z695">
        <v>2394.6</v>
      </c>
      <c r="AA695">
        <v>2234.15</v>
      </c>
      <c r="AB695">
        <v>2578.85</v>
      </c>
      <c r="AC695" s="1">
        <f>(Table2[[#This Row],[Close Price]]/Table2[[#This Row],[Day Low]])-1</f>
        <v>9.405738145971787E-3</v>
      </c>
      <c r="AD695" s="1">
        <f>(Table2[[#This Row],[Day High]]/Table2[[#This Row],[Close Price]])-1</f>
        <v>4.6910316004946662E-3</v>
      </c>
      <c r="AE695" s="1">
        <f>(Table2[[#This Row],[Close Price]]/Table2[[#This Row],[Current Week Low]])-1</f>
        <v>3.9521223539842554E-2</v>
      </c>
      <c r="AF695" s="1">
        <f>(Table2[[#This Row],[Current Week High]]/Table2[[#This Row],[Close Price]])-1</f>
        <v>2.1194933685871442E-2</v>
      </c>
      <c r="AG695" s="1">
        <f>(Table2[[#This Row],[Close Price]]/Table2[[#This Row],[Current Month Low]])-1</f>
        <v>4.9571425374303368E-2</v>
      </c>
      <c r="AH695" s="1">
        <f>(Table2[[#This Row],[Current Month High]]/Table2[[#This Row],[Close Price]])-1</f>
        <v>9.9769712994157489E-2</v>
      </c>
      <c r="AI695">
        <v>36.398140645656497</v>
      </c>
      <c r="AJ695">
        <v>5.152466367713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-0.26</v>
      </c>
      <c r="AM695" t="s">
        <v>3189</v>
      </c>
      <c r="AN695">
        <v>-1.03</v>
      </c>
      <c r="AO695" t="s">
        <v>3189</v>
      </c>
      <c r="AP695">
        <v>-9.1980395870629006E-2</v>
      </c>
      <c r="AQ695">
        <f>(Table2[[#This Row],[Sharpe Ratio]]-AVERAGE(Table2[Sharpe Ratio]))/_xlfn.STDEV.P(Table2[Sharpe Ratio])</f>
        <v>-1.7653561521626719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641</v>
      </c>
      <c r="AT695">
        <f>_xlfn.RANK.AVG(Table2[[#This Row],[6M Return vs Nifty Z-Score]],Table2[6M Return vs Nifty Z-Score])</f>
        <v>538</v>
      </c>
      <c r="AU695">
        <f>_xlfn.RANK.AVG(Table2[[#This Row],[Sharpe Ratio Z-Score]],Table2[Sharpe Ratio Z-Score])</f>
        <v>708</v>
      </c>
      <c r="AV695">
        <f>(Table2[[#This Row],[Rank 1Y]]+Table2[[#This Row],[Rank 6M]]+Table2[[#This Row],[Rank Sharpe]])/3</f>
        <v>629</v>
      </c>
    </row>
    <row r="696" spans="1:48" x14ac:dyDescent="0.3">
      <c r="A696" t="s">
        <v>1227</v>
      </c>
      <c r="B696" t="s">
        <v>1228</v>
      </c>
      <c r="C696" t="s">
        <v>3149</v>
      </c>
      <c r="D696" t="s">
        <v>72</v>
      </c>
      <c r="E696">
        <v>9568.2993914849994</v>
      </c>
      <c r="F696">
        <v>1242.55</v>
      </c>
      <c r="G696">
        <v>-31.556394311850099</v>
      </c>
      <c r="H696">
        <f>(Table2[[#This Row],[1Y Return vs Nifty]]-AVERAGE(Table2[1Y Return vs Nifty]))/_xlfn.STDEV.P(Table2[1Y Return vs Nifty])</f>
        <v>-0.95450891287653006</v>
      </c>
      <c r="I696">
        <v>7.7459974180991802</v>
      </c>
      <c r="J696">
        <f>(Table2[[#This Row],[1M Return vs Nifty]]-AVERAGE(Table2[1M Return vs Nifty]))/_xlfn.STDEV.P(Table2[1M Return vs Nifty])</f>
        <v>0.40983671758517892</v>
      </c>
      <c r="K696">
        <v>-19.871189275661798</v>
      </c>
      <c r="L696">
        <f>(Table2[[#This Row],[6M Return vs Nifty]]-AVERAGE(Table2[6M Return vs Nifty]))/_xlfn.STDEV.P(Table2[6M Return vs Nifty])</f>
        <v>-0.83740925124503185</v>
      </c>
      <c r="M696">
        <v>10.546398460621401</v>
      </c>
      <c r="N696">
        <f>(Table2[[#This Row],[1W Return vs Nifty]]-AVERAGE(Table2[1W Return vs Nifty]))/_xlfn.STDEV.P(Table2[1W Return vs Nifty])</f>
        <v>1.2924458949161568</v>
      </c>
      <c r="O696">
        <v>1153.53</v>
      </c>
      <c r="P696">
        <v>1197.34071062062</v>
      </c>
      <c r="Q696">
        <v>1326.6548006911</v>
      </c>
      <c r="R696">
        <v>77.849440029143906</v>
      </c>
      <c r="S696" s="1">
        <f>(Table2[[#This Row],[Close Price]]-Table2[[#This Row],[20D EMA]])/Table2[[#This Row],[20D EMA]]</f>
        <v>7.7171811743084254E-2</v>
      </c>
      <c r="T696" s="1">
        <f>(Table2[[#This Row],[Close Price]]-Table2[[#This Row],[50D EMA]])/Table2[[#This Row],[50D EMA]]</f>
        <v>3.7758082539385555E-2</v>
      </c>
      <c r="U696" s="1">
        <f>(Table2[[#This Row],[Close Price]]-Table2[[#This Row],[200D EMA]])/Table2[[#This Row],[200D EMA]]</f>
        <v>-6.3396145438351412E-2</v>
      </c>
      <c r="V696">
        <v>1.0026678185687401</v>
      </c>
      <c r="W696">
        <v>1188.45</v>
      </c>
      <c r="X696">
        <v>1248</v>
      </c>
      <c r="Y696">
        <v>1107.9000000000001</v>
      </c>
      <c r="Z696">
        <v>1248</v>
      </c>
      <c r="AA696">
        <v>1072.55</v>
      </c>
      <c r="AB696">
        <v>1248</v>
      </c>
      <c r="AC696" s="1">
        <f>(Table2[[#This Row],[Close Price]]/Table2[[#This Row],[Day Low]])-1</f>
        <v>4.5521477554798295E-2</v>
      </c>
      <c r="AD696" s="1">
        <f>(Table2[[#This Row],[Day High]]/Table2[[#This Row],[Close Price]])-1</f>
        <v>4.3861414027603907E-3</v>
      </c>
      <c r="AE696" s="1">
        <f>(Table2[[#This Row],[Close Price]]/Table2[[#This Row],[Current Week Low]])-1</f>
        <v>0.12153623973282768</v>
      </c>
      <c r="AF696" s="1">
        <f>(Table2[[#This Row],[Current Week High]]/Table2[[#This Row],[Close Price]])-1</f>
        <v>4.3861414027603907E-3</v>
      </c>
      <c r="AG696" s="1">
        <f>(Table2[[#This Row],[Close Price]]/Table2[[#This Row],[Current Month Low]])-1</f>
        <v>0.15850076919490941</v>
      </c>
      <c r="AH696" s="1">
        <f>(Table2[[#This Row],[Current Month High]]/Table2[[#This Row],[Close Price]])-1</f>
        <v>4.3861414027603907E-3</v>
      </c>
      <c r="AI696">
        <v>45.024345096776798</v>
      </c>
      <c r="AJ696">
        <v>15.850076919490901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0</v>
      </c>
      <c r="AM696" t="s">
        <v>3187</v>
      </c>
      <c r="AN696">
        <v>9.0399999999999991</v>
      </c>
      <c r="AO696" t="s">
        <v>3188</v>
      </c>
      <c r="AP696">
        <v>-2.7938047211103E-2</v>
      </c>
      <c r="AQ696">
        <f>(Table2[[#This Row],[Sharpe Ratio]]-AVERAGE(Table2[Sharpe Ratio]))/_xlfn.STDEV.P(Table2[Sharpe Ratio])</f>
        <v>-1.0224801480474386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646</v>
      </c>
      <c r="AT696">
        <f>_xlfn.RANK.AVG(Table2[[#This Row],[6M Return vs Nifty Z-Score]],Table2[6M Return vs Nifty Z-Score])</f>
        <v>625</v>
      </c>
      <c r="AU696">
        <f>_xlfn.RANK.AVG(Table2[[#This Row],[Sharpe Ratio Z-Score]],Table2[Sharpe Ratio Z-Score])</f>
        <v>624</v>
      </c>
      <c r="AV696">
        <f>(Table2[[#This Row],[Rank 1Y]]+Table2[[#This Row],[Rank 6M]]+Table2[[#This Row],[Rank Sharpe]])/3</f>
        <v>631.66666666666663</v>
      </c>
    </row>
    <row r="697" spans="1:48" x14ac:dyDescent="0.3">
      <c r="A697" t="s">
        <v>2273</v>
      </c>
      <c r="B697" t="s">
        <v>2274</v>
      </c>
      <c r="C697" t="s">
        <v>3150</v>
      </c>
      <c r="D697" t="s">
        <v>80</v>
      </c>
      <c r="E697">
        <v>2465.3544972599998</v>
      </c>
      <c r="F697">
        <v>572.9</v>
      </c>
      <c r="G697">
        <v>-47.7651295214133</v>
      </c>
      <c r="H697">
        <f>(Table2[[#This Row],[1Y Return vs Nifty]]-AVERAGE(Table2[1Y Return vs Nifty]))/_xlfn.STDEV.P(Table2[1Y Return vs Nifty])</f>
        <v>-1.2683539538372079</v>
      </c>
      <c r="I697">
        <v>3.5529502799760602</v>
      </c>
      <c r="J697">
        <f>(Table2[[#This Row],[1M Return vs Nifty]]-AVERAGE(Table2[1M Return vs Nifty]))/_xlfn.STDEV.P(Table2[1M Return vs Nifty])</f>
        <v>-3.2159831417815843E-3</v>
      </c>
      <c r="K697">
        <v>-22.1428511598657</v>
      </c>
      <c r="L697">
        <f>(Table2[[#This Row],[6M Return vs Nifty]]-AVERAGE(Table2[6M Return vs Nifty]))/_xlfn.STDEV.P(Table2[6M Return vs Nifty])</f>
        <v>-0.91165301302644397</v>
      </c>
      <c r="M697">
        <v>0.49502144829302203</v>
      </c>
      <c r="N697">
        <f>(Table2[[#This Row],[1W Return vs Nifty]]-AVERAGE(Table2[1W Return vs Nifty]))/_xlfn.STDEV.P(Table2[1W Return vs Nifty])</f>
        <v>-0.6500944824521997</v>
      </c>
      <c r="O697">
        <v>587.28</v>
      </c>
      <c r="P697">
        <v>623.80261704007899</v>
      </c>
      <c r="Q697">
        <v>717.93025342551505</v>
      </c>
      <c r="R697">
        <v>42.417083615319498</v>
      </c>
      <c r="S697" s="1">
        <f>(Table2[[#This Row],[Close Price]]-Table2[[#This Row],[20D EMA]])/Table2[[#This Row],[20D EMA]]</f>
        <v>-2.4485764882168637E-2</v>
      </c>
      <c r="T697" s="1">
        <f>(Table2[[#This Row],[Close Price]]-Table2[[#This Row],[50D EMA]])/Table2[[#This Row],[50D EMA]]</f>
        <v>-8.1600518576869868E-2</v>
      </c>
      <c r="U697" s="1">
        <f>(Table2[[#This Row],[Close Price]]-Table2[[#This Row],[200D EMA]])/Table2[[#This Row],[200D EMA]]</f>
        <v>-0.20201161983844701</v>
      </c>
      <c r="V697">
        <v>0.63492263268714</v>
      </c>
      <c r="W697">
        <v>570.54999999999995</v>
      </c>
      <c r="X697">
        <v>579.75</v>
      </c>
      <c r="Y697">
        <v>565.79999999999995</v>
      </c>
      <c r="Z697">
        <v>587.4</v>
      </c>
      <c r="AA697">
        <v>560.04999999999995</v>
      </c>
      <c r="AB697">
        <v>636.45000000000005</v>
      </c>
      <c r="AC697" s="1">
        <f>(Table2[[#This Row],[Close Price]]/Table2[[#This Row],[Day Low]])-1</f>
        <v>4.1188327052843476E-3</v>
      </c>
      <c r="AD697" s="1">
        <f>(Table2[[#This Row],[Day High]]/Table2[[#This Row],[Close Price]])-1</f>
        <v>1.1956711467969949E-2</v>
      </c>
      <c r="AE697" s="1">
        <f>(Table2[[#This Row],[Close Price]]/Table2[[#This Row],[Current Week Low]])-1</f>
        <v>1.2548603746907139E-2</v>
      </c>
      <c r="AF697" s="1">
        <f>(Table2[[#This Row],[Current Week High]]/Table2[[#This Row],[Close Price]])-1</f>
        <v>2.5309827194972989E-2</v>
      </c>
      <c r="AG697" s="1">
        <f>(Table2[[#This Row],[Close Price]]/Table2[[#This Row],[Current Month Low]])-1</f>
        <v>2.2944379966074457E-2</v>
      </c>
      <c r="AH697" s="1">
        <f>(Table2[[#This Row],[Current Month High]]/Table2[[#This Row],[Close Price]])-1</f>
        <v>0.11092686332693336</v>
      </c>
      <c r="AI697">
        <v>54.651771687903597</v>
      </c>
      <c r="AJ697">
        <v>7.0841121495327002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-0.14000000000000001</v>
      </c>
      <c r="AM697" t="s">
        <v>3189</v>
      </c>
      <c r="AN697">
        <v>-8.1999999999999993</v>
      </c>
      <c r="AO697" t="s">
        <v>3189</v>
      </c>
      <c r="AQ697">
        <f>(Table2[[#This Row],[Sharpe Ratio]]-AVERAGE(Table2[Sharpe Ratio]))/_xlfn.STDEV.P(Table2[Sharpe Ratio])</f>
        <v>-0.698405448893197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709</v>
      </c>
      <c r="AT697">
        <f>_xlfn.RANK.AVG(Table2[[#This Row],[6M Return vs Nifty Z-Score]],Table2[6M Return vs Nifty Z-Score])</f>
        <v>648</v>
      </c>
      <c r="AU697">
        <f>_xlfn.RANK.AVG(Table2[[#This Row],[Sharpe Ratio Z-Score]],Table2[Sharpe Ratio Z-Score])</f>
        <v>538</v>
      </c>
      <c r="AV697">
        <f>(Table2[[#This Row],[Rank 1Y]]+Table2[[#This Row],[Rank 6M]]+Table2[[#This Row],[Rank Sharpe]])/3</f>
        <v>631.66666666666663</v>
      </c>
    </row>
    <row r="698" spans="1:48" x14ac:dyDescent="0.3">
      <c r="A698" t="s">
        <v>496</v>
      </c>
      <c r="B698" t="s">
        <v>497</v>
      </c>
      <c r="C698" t="s">
        <v>3142</v>
      </c>
      <c r="D698" t="s">
        <v>54</v>
      </c>
      <c r="E698">
        <v>43409.042656259997</v>
      </c>
      <c r="F698">
        <v>583.35</v>
      </c>
      <c r="G698">
        <v>-41.786193367624698</v>
      </c>
      <c r="H698">
        <f>(Table2[[#This Row],[1Y Return vs Nifty]]-AVERAGE(Table2[1Y Return vs Nifty]))/_xlfn.STDEV.P(Table2[1Y Return vs Nifty])</f>
        <v>-1.1525855463812118</v>
      </c>
      <c r="I698">
        <v>-3.7459728495783802</v>
      </c>
      <c r="J698">
        <f>(Table2[[#This Row],[1M Return vs Nifty]]-AVERAGE(Table2[1M Return vs Nifty]))/_xlfn.STDEV.P(Table2[1M Return vs Nifty])</f>
        <v>-0.72222528872531822</v>
      </c>
      <c r="K698">
        <v>-15.922998167715599</v>
      </c>
      <c r="L698">
        <f>(Table2[[#This Row],[6M Return vs Nifty]]-AVERAGE(Table2[6M Return vs Nifty]))/_xlfn.STDEV.P(Table2[6M Return vs Nifty])</f>
        <v>-0.70837219598424273</v>
      </c>
      <c r="M698">
        <v>-2.1671479558837698</v>
      </c>
      <c r="N698">
        <f>(Table2[[#This Row],[1W Return vs Nifty]]-AVERAGE(Table2[1W Return vs Nifty]))/_xlfn.STDEV.P(Table2[1W Return vs Nifty])</f>
        <v>-1.1645883227155989</v>
      </c>
      <c r="O698">
        <v>599.41</v>
      </c>
      <c r="P698">
        <v>629.65208332317297</v>
      </c>
      <c r="Q698">
        <v>653.48181256077601</v>
      </c>
      <c r="R698">
        <v>37.477733913132802</v>
      </c>
      <c r="S698" s="1">
        <f>(Table2[[#This Row],[Close Price]]-Table2[[#This Row],[20D EMA]])/Table2[[#This Row],[20D EMA]]</f>
        <v>-2.6793013129577329E-2</v>
      </c>
      <c r="T698" s="1">
        <f>(Table2[[#This Row],[Close Price]]-Table2[[#This Row],[50D EMA]])/Table2[[#This Row],[50D EMA]]</f>
        <v>-7.3535980503391912E-2</v>
      </c>
      <c r="U698" s="1">
        <f>(Table2[[#This Row],[Close Price]]-Table2[[#This Row],[200D EMA]])/Table2[[#This Row],[200D EMA]]</f>
        <v>-0.10732022102643214</v>
      </c>
      <c r="V698">
        <v>0.82662161499646902</v>
      </c>
      <c r="W698">
        <v>578.4</v>
      </c>
      <c r="X698">
        <v>591.75</v>
      </c>
      <c r="Y698">
        <v>578.4</v>
      </c>
      <c r="Z698">
        <v>604.4</v>
      </c>
      <c r="AA698">
        <v>557.25</v>
      </c>
      <c r="AB698">
        <v>628.4</v>
      </c>
      <c r="AC698" s="1">
        <f>(Table2[[#This Row],[Close Price]]/Table2[[#This Row],[Day Low]])-1</f>
        <v>8.5580912863070235E-3</v>
      </c>
      <c r="AD698" s="1">
        <f>(Table2[[#This Row],[Day High]]/Table2[[#This Row],[Close Price]])-1</f>
        <v>1.4399588583183354E-2</v>
      </c>
      <c r="AE698" s="1">
        <f>(Table2[[#This Row],[Close Price]]/Table2[[#This Row],[Current Week Low]])-1</f>
        <v>8.5580912863070235E-3</v>
      </c>
      <c r="AF698" s="1">
        <f>(Table2[[#This Row],[Current Week High]]/Table2[[#This Row],[Close Price]])-1</f>
        <v>3.6084683294762998E-2</v>
      </c>
      <c r="AG698" s="1">
        <f>(Table2[[#This Row],[Close Price]]/Table2[[#This Row],[Current Month Low]])-1</f>
        <v>4.6837146702557231E-2</v>
      </c>
      <c r="AH698" s="1">
        <f>(Table2[[#This Row],[Current Month High]]/Table2[[#This Row],[Close Price]])-1</f>
        <v>7.7226364961000993E-2</v>
      </c>
      <c r="AI698">
        <v>39.436016113825303</v>
      </c>
      <c r="AJ698">
        <v>5.3548853169586401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-0.2</v>
      </c>
      <c r="AM698" t="s">
        <v>3189</v>
      </c>
      <c r="AN698">
        <v>1.27</v>
      </c>
      <c r="AO698" t="s">
        <v>3188</v>
      </c>
      <c r="AP698">
        <v>-2.6839932975746002E-2</v>
      </c>
      <c r="AQ698">
        <f>(Table2[[#This Row],[Sharpe Ratio]]-AVERAGE(Table2[Sharpe Ratio]))/_xlfn.STDEV.P(Table2[Sharpe Ratio])</f>
        <v>-1.0097422842385864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694</v>
      </c>
      <c r="AT698">
        <f>_xlfn.RANK.AVG(Table2[[#This Row],[6M Return vs Nifty Z-Score]],Table2[6M Return vs Nifty Z-Score])</f>
        <v>580</v>
      </c>
      <c r="AU698">
        <f>_xlfn.RANK.AVG(Table2[[#This Row],[Sharpe Ratio Z-Score]],Table2[Sharpe Ratio Z-Score])</f>
        <v>623</v>
      </c>
      <c r="AV698">
        <f>(Table2[[#This Row],[Rank 1Y]]+Table2[[#This Row],[Rank 6M]]+Table2[[#This Row],[Rank Sharpe]])/3</f>
        <v>632.33333333333337</v>
      </c>
    </row>
    <row r="699" spans="1:48" x14ac:dyDescent="0.3">
      <c r="A699" t="s">
        <v>1664</v>
      </c>
      <c r="B699" t="s">
        <v>1665</v>
      </c>
      <c r="C699" t="s">
        <v>3150</v>
      </c>
      <c r="D699" t="s">
        <v>269</v>
      </c>
      <c r="E699">
        <v>5492.1992699599996</v>
      </c>
      <c r="F699">
        <v>1221.6500000000001</v>
      </c>
      <c r="G699">
        <v>-40.551631569735399</v>
      </c>
      <c r="H699">
        <f>(Table2[[#This Row],[1Y Return vs Nifty]]-AVERAGE(Table2[1Y Return vs Nifty]))/_xlfn.STDEV.P(Table2[1Y Return vs Nifty])</f>
        <v>-1.1286810841873662</v>
      </c>
      <c r="I699">
        <v>-9.9928726929582705</v>
      </c>
      <c r="J699">
        <f>(Table2[[#This Row],[1M Return vs Nifty]]-AVERAGE(Table2[1M Return vs Nifty]))/_xlfn.STDEV.P(Table2[1M Return vs Nifty])</f>
        <v>-1.3376008775229857</v>
      </c>
      <c r="K699">
        <v>-11.154396528514701</v>
      </c>
      <c r="L699">
        <f>(Table2[[#This Row],[6M Return vs Nifty]]-AVERAGE(Table2[6M Return vs Nifty]))/_xlfn.STDEV.P(Table2[6M Return vs Nifty])</f>
        <v>-0.55252201132731482</v>
      </c>
      <c r="M699">
        <v>-0.23169042217584501</v>
      </c>
      <c r="N699">
        <f>(Table2[[#This Row],[1W Return vs Nifty]]-AVERAGE(Table2[1W Return vs Nifty]))/_xlfn.STDEV.P(Table2[1W Return vs Nifty])</f>
        <v>-0.79053963234232882</v>
      </c>
      <c r="O699">
        <v>1264.03</v>
      </c>
      <c r="P699">
        <v>1324.22560027746</v>
      </c>
      <c r="Q699">
        <v>1388.9060821401699</v>
      </c>
      <c r="R699">
        <v>37.815615706629401</v>
      </c>
      <c r="S699" s="1">
        <f>(Table2[[#This Row],[Close Price]]-Table2[[#This Row],[20D EMA]])/Table2[[#This Row],[20D EMA]]</f>
        <v>-3.3527685260634543E-2</v>
      </c>
      <c r="T699" s="1">
        <f>(Table2[[#This Row],[Close Price]]-Table2[[#This Row],[50D EMA]])/Table2[[#This Row],[50D EMA]]</f>
        <v>-7.7460819558213961E-2</v>
      </c>
      <c r="U699" s="1">
        <f>(Table2[[#This Row],[Close Price]]-Table2[[#This Row],[200D EMA]])/Table2[[#This Row],[200D EMA]]</f>
        <v>-0.1204228884090164</v>
      </c>
      <c r="V699">
        <v>1.7512182446981399</v>
      </c>
      <c r="W699">
        <v>1207.25</v>
      </c>
      <c r="X699">
        <v>1225</v>
      </c>
      <c r="Y699">
        <v>1196.1500000000001</v>
      </c>
      <c r="Z699">
        <v>1250</v>
      </c>
      <c r="AA699">
        <v>1191</v>
      </c>
      <c r="AB699">
        <v>1410</v>
      </c>
      <c r="AC699" s="1">
        <f>(Table2[[#This Row],[Close Price]]/Table2[[#This Row],[Day Low]])-1</f>
        <v>1.1927935390350086E-2</v>
      </c>
      <c r="AD699" s="1">
        <f>(Table2[[#This Row],[Day High]]/Table2[[#This Row],[Close Price]])-1</f>
        <v>2.7421929357835939E-3</v>
      </c>
      <c r="AE699" s="1">
        <f>(Table2[[#This Row],[Close Price]]/Table2[[#This Row],[Current Week Low]])-1</f>
        <v>2.1318396522175265E-2</v>
      </c>
      <c r="AF699" s="1">
        <f>(Table2[[#This Row],[Current Week High]]/Table2[[#This Row],[Close Price]])-1</f>
        <v>2.3206319322228053E-2</v>
      </c>
      <c r="AG699" s="1">
        <f>(Table2[[#This Row],[Close Price]]/Table2[[#This Row],[Current Month Low]])-1</f>
        <v>2.5734676742233509E-2</v>
      </c>
      <c r="AH699" s="1">
        <f>(Table2[[#This Row],[Current Month High]]/Table2[[#This Row],[Close Price]])-1</f>
        <v>0.15417672819547334</v>
      </c>
      <c r="AI699">
        <v>36.160111324847499</v>
      </c>
      <c r="AJ699">
        <v>6.8716647712361301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-0.09</v>
      </c>
      <c r="AM699" t="s">
        <v>3189</v>
      </c>
      <c r="AN699">
        <v>-3.36</v>
      </c>
      <c r="AO699" t="s">
        <v>3189</v>
      </c>
      <c r="AP699">
        <v>-6.9585079889571994E-2</v>
      </c>
      <c r="AQ699">
        <f>(Table2[[#This Row],[Sharpe Ratio]]-AVERAGE(Table2[Sharpe Ratio]))/_xlfn.STDEV.P(Table2[Sharpe Ratio])</f>
        <v>-1.5055758162578459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691</v>
      </c>
      <c r="AT699">
        <f>_xlfn.RANK.AVG(Table2[[#This Row],[6M Return vs Nifty Z-Score]],Table2[6M Return vs Nifty Z-Score])</f>
        <v>516</v>
      </c>
      <c r="AU699">
        <f>_xlfn.RANK.AVG(Table2[[#This Row],[Sharpe Ratio Z-Score]],Table2[Sharpe Ratio Z-Score])</f>
        <v>691</v>
      </c>
      <c r="AV699">
        <f>(Table2[[#This Row],[Rank 1Y]]+Table2[[#This Row],[Rank 6M]]+Table2[[#This Row],[Rank Sharpe]])/3</f>
        <v>632.66666666666663</v>
      </c>
    </row>
    <row r="700" spans="1:48" x14ac:dyDescent="0.3">
      <c r="A700" t="s">
        <v>888</v>
      </c>
      <c r="B700" t="s">
        <v>889</v>
      </c>
      <c r="C700" t="s">
        <v>573</v>
      </c>
      <c r="D700" t="s">
        <v>573</v>
      </c>
      <c r="E700">
        <v>17084.213177850001</v>
      </c>
      <c r="F700">
        <v>33.950000000000003</v>
      </c>
      <c r="G700">
        <v>-29.472795439124901</v>
      </c>
      <c r="H700">
        <f>(Table2[[#This Row],[1Y Return vs Nifty]]-AVERAGE(Table2[1Y Return vs Nifty]))/_xlfn.STDEV.P(Table2[1Y Return vs Nifty])</f>
        <v>-0.91416479193794853</v>
      </c>
      <c r="I700">
        <v>2.2877363895265201</v>
      </c>
      <c r="J700">
        <f>(Table2[[#This Row],[1M Return vs Nifty]]-AVERAGE(Table2[1M Return vs Nifty]))/_xlfn.STDEV.P(Table2[1M Return vs Nifty])</f>
        <v>-0.12785088402233119</v>
      </c>
      <c r="K700">
        <v>-17.264903044099</v>
      </c>
      <c r="L700">
        <f>(Table2[[#This Row],[6M Return vs Nifty]]-AVERAGE(Table2[6M Return vs Nifty]))/_xlfn.STDEV.P(Table2[6M Return vs Nifty])</f>
        <v>-0.75222910385785391</v>
      </c>
      <c r="M700">
        <v>4.5501165347215098</v>
      </c>
      <c r="N700">
        <f>(Table2[[#This Row],[1W Return vs Nifty]]-AVERAGE(Table2[1W Return vs Nifty]))/_xlfn.STDEV.P(Table2[1W Return vs Nifty])</f>
        <v>0.13359773502145669</v>
      </c>
      <c r="O700">
        <v>32.85</v>
      </c>
      <c r="P700">
        <v>33.972767774144302</v>
      </c>
      <c r="Q700">
        <v>36.4979613873831</v>
      </c>
      <c r="R700">
        <v>70.851897382491003</v>
      </c>
      <c r="S700" s="1">
        <f>(Table2[[#This Row],[Close Price]]-Table2[[#This Row],[20D EMA]])/Table2[[#This Row],[20D EMA]]</f>
        <v>3.3485540334855443E-2</v>
      </c>
      <c r="T700" s="1">
        <f>(Table2[[#This Row],[Close Price]]-Table2[[#This Row],[50D EMA]])/Table2[[#This Row],[50D EMA]]</f>
        <v>-6.7017719297003437E-4</v>
      </c>
      <c r="U700" s="1">
        <f>(Table2[[#This Row],[Close Price]]-Table2[[#This Row],[200D EMA]])/Table2[[#This Row],[200D EMA]]</f>
        <v>-6.9811060413470002E-2</v>
      </c>
      <c r="V700">
        <v>0.830937947755929</v>
      </c>
      <c r="W700">
        <v>33</v>
      </c>
      <c r="X700">
        <v>34.119999999999997</v>
      </c>
      <c r="Y700">
        <v>31.83</v>
      </c>
      <c r="Z700">
        <v>34.119999999999997</v>
      </c>
      <c r="AA700">
        <v>31.07</v>
      </c>
      <c r="AB700">
        <v>35.47</v>
      </c>
      <c r="AC700" s="1">
        <f>(Table2[[#This Row],[Close Price]]/Table2[[#This Row],[Day Low]])-1</f>
        <v>2.8787878787878807E-2</v>
      </c>
      <c r="AD700" s="1">
        <f>(Table2[[#This Row],[Day High]]/Table2[[#This Row],[Close Price]])-1</f>
        <v>5.0073637702501284E-3</v>
      </c>
      <c r="AE700" s="1">
        <f>(Table2[[#This Row],[Close Price]]/Table2[[#This Row],[Current Week Low]])-1</f>
        <v>6.6603832862079937E-2</v>
      </c>
      <c r="AF700" s="1">
        <f>(Table2[[#This Row],[Current Week High]]/Table2[[#This Row],[Close Price]])-1</f>
        <v>5.0073637702501284E-3</v>
      </c>
      <c r="AG700" s="1">
        <f>(Table2[[#This Row],[Close Price]]/Table2[[#This Row],[Current Month Low]])-1</f>
        <v>9.2693916961699374E-2</v>
      </c>
      <c r="AH700" s="1">
        <f>(Table2[[#This Row],[Current Month High]]/Table2[[#This Row],[Close Price]])-1</f>
        <v>4.4771723122238427E-2</v>
      </c>
      <c r="AI700">
        <v>55.817378497790799</v>
      </c>
      <c r="AJ700">
        <v>9.2693916961699294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-0.01</v>
      </c>
      <c r="AM700" t="s">
        <v>3189</v>
      </c>
      <c r="AN700">
        <v>3.38</v>
      </c>
      <c r="AO700" t="s">
        <v>3188</v>
      </c>
      <c r="AP700">
        <v>-5.2096936135866002E-2</v>
      </c>
      <c r="AQ700">
        <f>(Table2[[#This Row],[Sharpe Ratio]]-AVERAGE(Table2[Sharpe Ratio]))/_xlfn.STDEV.P(Table2[Sharpe Ratio])</f>
        <v>-1.3027175104169113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639</v>
      </c>
      <c r="AT700">
        <f>_xlfn.RANK.AVG(Table2[[#This Row],[6M Return vs Nifty Z-Score]],Table2[6M Return vs Nifty Z-Score])</f>
        <v>595</v>
      </c>
      <c r="AU700">
        <f>_xlfn.RANK.AVG(Table2[[#This Row],[Sharpe Ratio Z-Score]],Table2[Sharpe Ratio Z-Score])</f>
        <v>671</v>
      </c>
      <c r="AV700">
        <f>(Table2[[#This Row],[Rank 1Y]]+Table2[[#This Row],[Rank 6M]]+Table2[[#This Row],[Rank Sharpe]])/3</f>
        <v>635</v>
      </c>
    </row>
    <row r="701" spans="1:48" x14ac:dyDescent="0.3">
      <c r="A701" t="s">
        <v>2253</v>
      </c>
      <c r="B701" t="s">
        <v>2254</v>
      </c>
      <c r="C701" t="s">
        <v>3140</v>
      </c>
      <c r="D701" t="s">
        <v>454</v>
      </c>
      <c r="E701">
        <v>2498.4526433599999</v>
      </c>
      <c r="F701">
        <v>75.2</v>
      </c>
      <c r="G701">
        <v>-45.220355980076199</v>
      </c>
      <c r="H701">
        <f>(Table2[[#This Row],[1Y Return vs Nifty]]-AVERAGE(Table2[1Y Return vs Nifty]))/_xlfn.STDEV.P(Table2[1Y Return vs Nifty])</f>
        <v>-1.219080241484539</v>
      </c>
      <c r="I701">
        <v>-0.78379257314592399</v>
      </c>
      <c r="J701">
        <f>(Table2[[#This Row],[1M Return vs Nifty]]-AVERAGE(Table2[1M Return vs Nifty]))/_xlfn.STDEV.P(Table2[1M Return vs Nifty])</f>
        <v>-0.43042399889573701</v>
      </c>
      <c r="K701">
        <v>-17.550836257532598</v>
      </c>
      <c r="L701">
        <f>(Table2[[#This Row],[6M Return vs Nifty]]-AVERAGE(Table2[6M Return vs Nifty]))/_xlfn.STDEV.P(Table2[6M Return vs Nifty])</f>
        <v>-0.76157413778705463</v>
      </c>
      <c r="M701">
        <v>14.369178295707</v>
      </c>
      <c r="N701">
        <f>(Table2[[#This Row],[1W Return vs Nifty]]-AVERAGE(Table2[1W Return vs Nifty]))/_xlfn.STDEV.P(Table2[1W Return vs Nifty])</f>
        <v>2.0312406067586419</v>
      </c>
      <c r="O701">
        <v>74.09</v>
      </c>
      <c r="P701">
        <v>77.947586816999504</v>
      </c>
      <c r="Q701">
        <v>83.316466124334895</v>
      </c>
      <c r="R701">
        <v>58.329255127704599</v>
      </c>
      <c r="S701" s="1">
        <f>(Table2[[#This Row],[Close Price]]-Table2[[#This Row],[20D EMA]])/Table2[[#This Row],[20D EMA]]</f>
        <v>1.4981778917532723E-2</v>
      </c>
      <c r="T701" s="1">
        <f>(Table2[[#This Row],[Close Price]]-Table2[[#This Row],[50D EMA]])/Table2[[#This Row],[50D EMA]]</f>
        <v>-3.5249158174070414E-2</v>
      </c>
      <c r="U701" s="1">
        <f>(Table2[[#This Row],[Close Price]]-Table2[[#This Row],[200D EMA]])/Table2[[#This Row],[200D EMA]]</f>
        <v>-9.7417311389834046E-2</v>
      </c>
      <c r="V701">
        <v>0.50775932281976799</v>
      </c>
      <c r="W701">
        <v>74.959999999999994</v>
      </c>
      <c r="X701">
        <v>76.709999999999994</v>
      </c>
      <c r="Y701">
        <v>68.510000000000005</v>
      </c>
      <c r="Z701">
        <v>77.239999999999995</v>
      </c>
      <c r="AA701">
        <v>65.510000000000005</v>
      </c>
      <c r="AB701">
        <v>79.8</v>
      </c>
      <c r="AC701" s="1">
        <f>(Table2[[#This Row],[Close Price]]/Table2[[#This Row],[Day Low]])-1</f>
        <v>3.2017075773747017E-3</v>
      </c>
      <c r="AD701" s="1">
        <f>(Table2[[#This Row],[Day High]]/Table2[[#This Row],[Close Price]])-1</f>
        <v>2.0079787234042357E-2</v>
      </c>
      <c r="AE701" s="1">
        <f>(Table2[[#This Row],[Close Price]]/Table2[[#This Row],[Current Week Low]])-1</f>
        <v>9.7649978105386115E-2</v>
      </c>
      <c r="AF701" s="1">
        <f>(Table2[[#This Row],[Current Week High]]/Table2[[#This Row],[Close Price]])-1</f>
        <v>2.7127659574468055E-2</v>
      </c>
      <c r="AG701" s="1">
        <f>(Table2[[#This Row],[Close Price]]/Table2[[#This Row],[Current Month Low]])-1</f>
        <v>0.14791634864906111</v>
      </c>
      <c r="AH701" s="1">
        <f>(Table2[[#This Row],[Current Month High]]/Table2[[#This Row],[Close Price]])-1</f>
        <v>6.1170212765957466E-2</v>
      </c>
      <c r="AI701">
        <v>59.574468085106297</v>
      </c>
      <c r="AJ701">
        <v>20.2238209432454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-0.02</v>
      </c>
      <c r="AM701" t="s">
        <v>3189</v>
      </c>
      <c r="AN701">
        <v>-0.17</v>
      </c>
      <c r="AO701" t="s">
        <v>3189</v>
      </c>
      <c r="AP701">
        <v>-1.5036204446653E-2</v>
      </c>
      <c r="AQ701">
        <f>(Table2[[#This Row],[Sharpe Ratio]]-AVERAGE(Table2[Sharpe Ratio]))/_xlfn.STDEV.P(Table2[Sharpe Ratio])</f>
        <v>-0.87282184226711157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705</v>
      </c>
      <c r="AT701">
        <f>_xlfn.RANK.AVG(Table2[[#This Row],[6M Return vs Nifty Z-Score]],Table2[6M Return vs Nifty Z-Score])</f>
        <v>601</v>
      </c>
      <c r="AU701">
        <f>_xlfn.RANK.AVG(Table2[[#This Row],[Sharpe Ratio Z-Score]],Table2[Sharpe Ratio Z-Score])</f>
        <v>599</v>
      </c>
      <c r="AV701">
        <f>(Table2[[#This Row],[Rank 1Y]]+Table2[[#This Row],[Rank 6M]]+Table2[[#This Row],[Rank Sharpe]])/3</f>
        <v>635</v>
      </c>
    </row>
    <row r="702" spans="1:48" x14ac:dyDescent="0.3">
      <c r="A702" t="s">
        <v>2342</v>
      </c>
      <c r="B702" t="s">
        <v>2343</v>
      </c>
      <c r="C702" t="s">
        <v>3153</v>
      </c>
      <c r="D702" t="s">
        <v>447</v>
      </c>
      <c r="E702">
        <v>2257.7918674799998</v>
      </c>
      <c r="F702">
        <v>425.4</v>
      </c>
      <c r="G702">
        <v>-42.754268196826501</v>
      </c>
      <c r="H702">
        <f>(Table2[[#This Row],[1Y Return vs Nifty]]-AVERAGE(Table2[1Y Return vs Nifty]))/_xlfn.STDEV.P(Table2[1Y Return vs Nifty])</f>
        <v>-1.1713300986547652</v>
      </c>
      <c r="I702">
        <v>-1.0934885029369199</v>
      </c>
      <c r="J702">
        <f>(Table2[[#This Row],[1M Return vs Nifty]]-AVERAGE(Table2[1M Return vs Nifty]))/_xlfn.STDEV.P(Table2[1M Return vs Nifty])</f>
        <v>-0.46093182196342075</v>
      </c>
      <c r="K702">
        <v>-17.532010149913098</v>
      </c>
      <c r="L702">
        <f>(Table2[[#This Row],[6M Return vs Nifty]]-AVERAGE(Table2[6M Return vs Nifty]))/_xlfn.STDEV.P(Table2[6M Return vs Nifty])</f>
        <v>-0.76095885209727299</v>
      </c>
      <c r="M702">
        <v>0.140214026604116</v>
      </c>
      <c r="N702">
        <f>(Table2[[#This Row],[1W Return vs Nifty]]-AVERAGE(Table2[1W Return vs Nifty]))/_xlfn.STDEV.P(Table2[1W Return vs Nifty])</f>
        <v>-0.71866496209646125</v>
      </c>
      <c r="O702">
        <v>432.57</v>
      </c>
      <c r="P702">
        <v>446.91364467796399</v>
      </c>
      <c r="Q702">
        <v>476.27461643652202</v>
      </c>
      <c r="R702">
        <v>44.884986320720103</v>
      </c>
      <c r="S702" s="1">
        <f>(Table2[[#This Row],[Close Price]]-Table2[[#This Row],[20D EMA]])/Table2[[#This Row],[20D EMA]]</f>
        <v>-1.6575351966155803E-2</v>
      </c>
      <c r="T702" s="1">
        <f>(Table2[[#This Row],[Close Price]]-Table2[[#This Row],[50D EMA]])/Table2[[#This Row],[50D EMA]]</f>
        <v>-4.8138258775845301E-2</v>
      </c>
      <c r="U702" s="1">
        <f>(Table2[[#This Row],[Close Price]]-Table2[[#This Row],[200D EMA]])/Table2[[#This Row],[200D EMA]]</f>
        <v>-0.10681782039354731</v>
      </c>
      <c r="V702">
        <v>0.33307276263302499</v>
      </c>
      <c r="W702">
        <v>423.75</v>
      </c>
      <c r="X702">
        <v>434.95</v>
      </c>
      <c r="Y702">
        <v>412.1</v>
      </c>
      <c r="Z702">
        <v>438</v>
      </c>
      <c r="AA702">
        <v>406.4</v>
      </c>
      <c r="AB702">
        <v>469.9</v>
      </c>
      <c r="AC702" s="1">
        <f>(Table2[[#This Row],[Close Price]]/Table2[[#This Row],[Day Low]])-1</f>
        <v>3.8938053097343772E-3</v>
      </c>
      <c r="AD702" s="1">
        <f>(Table2[[#This Row],[Day High]]/Table2[[#This Row],[Close Price]])-1</f>
        <v>2.2449459332393173E-2</v>
      </c>
      <c r="AE702" s="1">
        <f>(Table2[[#This Row],[Close Price]]/Table2[[#This Row],[Current Week Low]])-1</f>
        <v>3.2273719970880688E-2</v>
      </c>
      <c r="AF702" s="1">
        <f>(Table2[[#This Row],[Current Week High]]/Table2[[#This Row],[Close Price]])-1</f>
        <v>2.9619181946403339E-2</v>
      </c>
      <c r="AG702" s="1">
        <f>(Table2[[#This Row],[Close Price]]/Table2[[#This Row],[Current Month Low]])-1</f>
        <v>4.6751968503937036E-2</v>
      </c>
      <c r="AH702" s="1">
        <f>(Table2[[#This Row],[Current Month High]]/Table2[[#This Row],[Close Price]])-1</f>
        <v>0.10460742830277381</v>
      </c>
      <c r="AI702">
        <v>36.812411847672699</v>
      </c>
      <c r="AJ702">
        <v>4.6751968503937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-0.09</v>
      </c>
      <c r="AM702" t="s">
        <v>3189</v>
      </c>
      <c r="AN702">
        <v>-3.3</v>
      </c>
      <c r="AO702" t="s">
        <v>3189</v>
      </c>
      <c r="AP702">
        <v>-1.9486114321359001E-2</v>
      </c>
      <c r="AQ702">
        <f>(Table2[[#This Row],[Sharpe Ratio]]-AVERAGE(Table2[Sharpe Ratio]))/_xlfn.STDEV.P(Table2[Sharpe Ratio])</f>
        <v>-0.92443973785631095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699</v>
      </c>
      <c r="AT702">
        <f>_xlfn.RANK.AVG(Table2[[#This Row],[6M Return vs Nifty Z-Score]],Table2[6M Return vs Nifty Z-Score])</f>
        <v>599</v>
      </c>
      <c r="AU702">
        <f>_xlfn.RANK.AVG(Table2[[#This Row],[Sharpe Ratio Z-Score]],Table2[Sharpe Ratio Z-Score])</f>
        <v>610</v>
      </c>
      <c r="AV702">
        <f>(Table2[[#This Row],[Rank 1Y]]+Table2[[#This Row],[Rank 6M]]+Table2[[#This Row],[Rank Sharpe]])/3</f>
        <v>636</v>
      </c>
    </row>
    <row r="703" spans="1:48" x14ac:dyDescent="0.3">
      <c r="A703" t="s">
        <v>1864</v>
      </c>
      <c r="B703" t="s">
        <v>1865</v>
      </c>
      <c r="C703" t="s">
        <v>3147</v>
      </c>
      <c r="D703" t="s">
        <v>213</v>
      </c>
      <c r="E703">
        <v>4108.0641933449997</v>
      </c>
      <c r="F703">
        <v>102.97</v>
      </c>
      <c r="G703">
        <v>-26.4286851207867</v>
      </c>
      <c r="H703">
        <f>(Table2[[#This Row],[1Y Return vs Nifty]]-AVERAGE(Table2[1Y Return vs Nifty]))/_xlfn.STDEV.P(Table2[1Y Return vs Nifty])</f>
        <v>-0.85522256632962357</v>
      </c>
      <c r="I703">
        <v>-0.85119255465514199</v>
      </c>
      <c r="J703">
        <f>(Table2[[#This Row],[1M Return vs Nifty]]-AVERAGE(Table2[1M Return vs Nifty]))/_xlfn.STDEV.P(Table2[1M Return vs Nifty])</f>
        <v>-0.43706350078404432</v>
      </c>
      <c r="K703">
        <v>-24.005132400096599</v>
      </c>
      <c r="L703">
        <f>(Table2[[#This Row],[6M Return vs Nifty]]-AVERAGE(Table2[6M Return vs Nifty]))/_xlfn.STDEV.P(Table2[6M Return vs Nifty])</f>
        <v>-0.97251716086953266</v>
      </c>
      <c r="M703">
        <v>7.5769365711847199</v>
      </c>
      <c r="N703">
        <f>(Table2[[#This Row],[1W Return vs Nifty]]-AVERAGE(Table2[1W Return vs Nifty]))/_xlfn.STDEV.P(Table2[1W Return vs Nifty])</f>
        <v>0.71856436483204444</v>
      </c>
      <c r="O703">
        <v>105.46</v>
      </c>
      <c r="P703">
        <v>111.30306124451199</v>
      </c>
      <c r="Q703">
        <v>119.179579100871</v>
      </c>
      <c r="R703">
        <v>45.406772595935003</v>
      </c>
      <c r="S703" s="1">
        <f>(Table2[[#This Row],[Close Price]]-Table2[[#This Row],[20D EMA]])/Table2[[#This Row],[20D EMA]]</f>
        <v>-2.3610847714773328E-2</v>
      </c>
      <c r="T703" s="1">
        <f>(Table2[[#This Row],[Close Price]]-Table2[[#This Row],[50D EMA]])/Table2[[#This Row],[50D EMA]]</f>
        <v>-7.4868212530164097E-2</v>
      </c>
      <c r="U703" s="1">
        <f>(Table2[[#This Row],[Close Price]]-Table2[[#This Row],[200D EMA]])/Table2[[#This Row],[200D EMA]]</f>
        <v>-0.13600970252757449</v>
      </c>
      <c r="V703">
        <v>0.65372013670832096</v>
      </c>
      <c r="W703">
        <v>102.5</v>
      </c>
      <c r="X703">
        <v>105.54</v>
      </c>
      <c r="Y703">
        <v>99.16</v>
      </c>
      <c r="Z703">
        <v>107.7</v>
      </c>
      <c r="AA703">
        <v>96.51</v>
      </c>
      <c r="AB703">
        <v>114.4</v>
      </c>
      <c r="AC703" s="1">
        <f>(Table2[[#This Row],[Close Price]]/Table2[[#This Row],[Day Low]])-1</f>
        <v>4.5853658536585407E-3</v>
      </c>
      <c r="AD703" s="1">
        <f>(Table2[[#This Row],[Day High]]/Table2[[#This Row],[Close Price]])-1</f>
        <v>2.495872584247838E-2</v>
      </c>
      <c r="AE703" s="1">
        <f>(Table2[[#This Row],[Close Price]]/Table2[[#This Row],[Current Week Low]])-1</f>
        <v>3.8422751109318254E-2</v>
      </c>
      <c r="AF703" s="1">
        <f>(Table2[[#This Row],[Current Week High]]/Table2[[#This Row],[Close Price]])-1</f>
        <v>4.5935709429931082E-2</v>
      </c>
      <c r="AG703" s="1">
        <f>(Table2[[#This Row],[Close Price]]/Table2[[#This Row],[Current Month Low]])-1</f>
        <v>6.6936068801160431E-2</v>
      </c>
      <c r="AH703" s="1">
        <f>(Table2[[#This Row],[Current Month High]]/Table2[[#This Row],[Close Price]])-1</f>
        <v>0.11100320481693693</v>
      </c>
      <c r="AI703">
        <v>45.343303874915001</v>
      </c>
      <c r="AJ703">
        <v>6.6936068801160404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-0.11</v>
      </c>
      <c r="AM703" t="s">
        <v>3189</v>
      </c>
      <c r="AN703">
        <v>-5.05</v>
      </c>
      <c r="AO703" t="s">
        <v>3189</v>
      </c>
      <c r="AP703">
        <v>-2.5960439000705E-2</v>
      </c>
      <c r="AQ703">
        <f>(Table2[[#This Row],[Sharpe Ratio]]-AVERAGE(Table2[Sharpe Ratio]))/_xlfn.STDEV.P(Table2[Sharpe Ratio])</f>
        <v>-0.99954036342373054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623</v>
      </c>
      <c r="AT703">
        <f>_xlfn.RANK.AVG(Table2[[#This Row],[6M Return vs Nifty Z-Score]],Table2[6M Return vs Nifty Z-Score])</f>
        <v>667</v>
      </c>
      <c r="AU703">
        <f>_xlfn.RANK.AVG(Table2[[#This Row],[Sharpe Ratio Z-Score]],Table2[Sharpe Ratio Z-Score])</f>
        <v>622</v>
      </c>
      <c r="AV703">
        <f>(Table2[[#This Row],[Rank 1Y]]+Table2[[#This Row],[Rank 6M]]+Table2[[#This Row],[Rank Sharpe]])/3</f>
        <v>637.33333333333337</v>
      </c>
    </row>
    <row r="704" spans="1:48" x14ac:dyDescent="0.3">
      <c r="A704" t="s">
        <v>1631</v>
      </c>
      <c r="B704" t="s">
        <v>1632</v>
      </c>
      <c r="C704" t="s">
        <v>3143</v>
      </c>
      <c r="D704" t="s">
        <v>659</v>
      </c>
      <c r="E704">
        <v>5752.7852541149996</v>
      </c>
      <c r="F704">
        <v>117.93</v>
      </c>
      <c r="G704">
        <v>-42.587866635063499</v>
      </c>
      <c r="H704">
        <f>(Table2[[#This Row],[1Y Return vs Nifty]]-AVERAGE(Table2[1Y Return vs Nifty]))/_xlfn.STDEV.P(Table2[1Y Return vs Nifty])</f>
        <v>-1.1681081134540556</v>
      </c>
      <c r="I704">
        <v>1.7813325883304501</v>
      </c>
      <c r="J704">
        <f>(Table2[[#This Row],[1M Return vs Nifty]]-AVERAGE(Table2[1M Return vs Nifty]))/_xlfn.STDEV.P(Table2[1M Return vs Nifty])</f>
        <v>-0.17773619435921051</v>
      </c>
      <c r="K704">
        <v>-12.0891089445372</v>
      </c>
      <c r="L704">
        <f>(Table2[[#This Row],[6M Return vs Nifty]]-AVERAGE(Table2[6M Return vs Nifty]))/_xlfn.STDEV.P(Table2[6M Return vs Nifty])</f>
        <v>-0.58307082073942618</v>
      </c>
      <c r="M704">
        <v>2.5507175101508599</v>
      </c>
      <c r="N704">
        <f>(Table2[[#This Row],[1W Return vs Nifty]]-AVERAGE(Table2[1W Return vs Nifty]))/_xlfn.STDEV.P(Table2[1W Return vs Nifty])</f>
        <v>-0.25280835948038455</v>
      </c>
      <c r="O704">
        <v>118.09</v>
      </c>
      <c r="P704">
        <v>121.326935439965</v>
      </c>
      <c r="Q704">
        <v>131.16603896910601</v>
      </c>
      <c r="R704">
        <v>52.070703672721599</v>
      </c>
      <c r="S704" s="1">
        <f>(Table2[[#This Row],[Close Price]]-Table2[[#This Row],[20D EMA]])/Table2[[#This Row],[20D EMA]]</f>
        <v>-1.3548988059953982E-3</v>
      </c>
      <c r="T704" s="1">
        <f>(Table2[[#This Row],[Close Price]]-Table2[[#This Row],[50D EMA]])/Table2[[#This Row],[50D EMA]]</f>
        <v>-2.7998197000911339E-2</v>
      </c>
      <c r="U704" s="1">
        <f>(Table2[[#This Row],[Close Price]]-Table2[[#This Row],[200D EMA]])/Table2[[#This Row],[200D EMA]]</f>
        <v>-0.10091056399304346</v>
      </c>
      <c r="V704">
        <v>0.50916504284478303</v>
      </c>
      <c r="W704">
        <v>117.55</v>
      </c>
      <c r="X704">
        <v>119.2</v>
      </c>
      <c r="Y704">
        <v>114.27</v>
      </c>
      <c r="Z704">
        <v>119.65</v>
      </c>
      <c r="AA704">
        <v>112.75</v>
      </c>
      <c r="AB704">
        <v>130.75</v>
      </c>
      <c r="AC704" s="1">
        <f>(Table2[[#This Row],[Close Price]]/Table2[[#This Row],[Day Low]])-1</f>
        <v>3.2326669502340533E-3</v>
      </c>
      <c r="AD704" s="1">
        <f>(Table2[[#This Row],[Day High]]/Table2[[#This Row],[Close Price]])-1</f>
        <v>1.0769100313745339E-2</v>
      </c>
      <c r="AE704" s="1">
        <f>(Table2[[#This Row],[Close Price]]/Table2[[#This Row],[Current Week Low]])-1</f>
        <v>3.2029404043055987E-2</v>
      </c>
      <c r="AF704" s="1">
        <f>(Table2[[#This Row],[Current Week High]]/Table2[[#This Row],[Close Price]])-1</f>
        <v>1.4584923259560734E-2</v>
      </c>
      <c r="AG704" s="1">
        <f>(Table2[[#This Row],[Close Price]]/Table2[[#This Row],[Current Month Low]])-1</f>
        <v>4.5942350332594195E-2</v>
      </c>
      <c r="AH704" s="1">
        <f>(Table2[[#This Row],[Current Month High]]/Table2[[#This Row],[Close Price]])-1</f>
        <v>0.10870855592300521</v>
      </c>
      <c r="AI704">
        <v>33.892987365386197</v>
      </c>
      <c r="AJ704">
        <v>7.6986301369863002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-0.02</v>
      </c>
      <c r="AM704" t="s">
        <v>3189</v>
      </c>
      <c r="AN704">
        <v>-2.61</v>
      </c>
      <c r="AO704" t="s">
        <v>3189</v>
      </c>
      <c r="AP704">
        <v>-0.11229211993329501</v>
      </c>
      <c r="AQ704">
        <f>(Table2[[#This Row],[Sharpe Ratio]]-AVERAGE(Table2[Sharpe Ratio]))/_xlfn.STDEV.P(Table2[Sharpe Ratio])</f>
        <v>-2.0009673176523077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698</v>
      </c>
      <c r="AT704">
        <f>_xlfn.RANK.AVG(Table2[[#This Row],[6M Return vs Nifty Z-Score]],Table2[6M Return vs Nifty Z-Score])</f>
        <v>529</v>
      </c>
      <c r="AU704">
        <f>_xlfn.RANK.AVG(Table2[[#This Row],[Sharpe Ratio Z-Score]],Table2[Sharpe Ratio Z-Score])</f>
        <v>723</v>
      </c>
      <c r="AV704">
        <f>(Table2[[#This Row],[Rank 1Y]]+Table2[[#This Row],[Rank 6M]]+Table2[[#This Row],[Rank Sharpe]])/3</f>
        <v>650</v>
      </c>
    </row>
    <row r="705" spans="1:48" x14ac:dyDescent="0.3">
      <c r="A705" t="s">
        <v>109</v>
      </c>
      <c r="B705" t="s">
        <v>110</v>
      </c>
      <c r="C705" t="s">
        <v>3154</v>
      </c>
      <c r="D705" t="s">
        <v>111</v>
      </c>
      <c r="E705">
        <v>241395.93890527901</v>
      </c>
      <c r="F705">
        <v>3709.6</v>
      </c>
      <c r="G705">
        <v>-23.8292578117922</v>
      </c>
      <c r="H705">
        <f>(Table2[[#This Row],[1Y Return vs Nifty]]-AVERAGE(Table2[1Y Return vs Nifty]))/_xlfn.STDEV.P(Table2[1Y Return vs Nifty])</f>
        <v>-0.80489060891789732</v>
      </c>
      <c r="I705">
        <v>-5.5242868024172997</v>
      </c>
      <c r="J705">
        <f>(Table2[[#This Row],[1M Return vs Nifty]]-AVERAGE(Table2[1M Return vs Nifty]))/_xlfn.STDEV.P(Table2[1M Return vs Nifty])</f>
        <v>-0.89740514164949603</v>
      </c>
      <c r="K705">
        <v>-23.2653229401364</v>
      </c>
      <c r="L705">
        <f>(Table2[[#This Row],[6M Return vs Nifty]]-AVERAGE(Table2[6M Return vs Nifty]))/_xlfn.STDEV.P(Table2[6M Return vs Nifty])</f>
        <v>-0.94833828209762905</v>
      </c>
      <c r="M705">
        <v>2.5570317344775</v>
      </c>
      <c r="N705">
        <f>(Table2[[#This Row],[1W Return vs Nifty]]-AVERAGE(Table2[1W Return vs Nifty]))/_xlfn.STDEV.P(Table2[1W Return vs Nifty])</f>
        <v>-0.25158806541607714</v>
      </c>
      <c r="O705">
        <v>3810.8</v>
      </c>
      <c r="P705">
        <v>4144.3283334767702</v>
      </c>
      <c r="Q705">
        <v>4420.5916145805004</v>
      </c>
      <c r="R705">
        <v>41.906540013026103</v>
      </c>
      <c r="S705" s="1">
        <f>(Table2[[#This Row],[Close Price]]-Table2[[#This Row],[20D EMA]])/Table2[[#This Row],[20D EMA]]</f>
        <v>-2.6556103705258807E-2</v>
      </c>
      <c r="T705" s="1">
        <f>(Table2[[#This Row],[Close Price]]-Table2[[#This Row],[50D EMA]])/Table2[[#This Row],[50D EMA]]</f>
        <v>-0.10489717476415943</v>
      </c>
      <c r="U705" s="1">
        <f>(Table2[[#This Row],[Close Price]]-Table2[[#This Row],[200D EMA]])/Table2[[#This Row],[200D EMA]]</f>
        <v>-0.16083630350187217</v>
      </c>
      <c r="V705">
        <v>1.0588816464309301</v>
      </c>
      <c r="W705">
        <v>3661.55</v>
      </c>
      <c r="X705">
        <v>3730.45</v>
      </c>
      <c r="Y705">
        <v>3592.1</v>
      </c>
      <c r="Z705">
        <v>3757.9</v>
      </c>
      <c r="AA705">
        <v>3564</v>
      </c>
      <c r="AB705">
        <v>4010</v>
      </c>
      <c r="AC705" s="1">
        <f>(Table2[[#This Row],[Close Price]]/Table2[[#This Row],[Day Low]])-1</f>
        <v>1.3122857806120214E-2</v>
      </c>
      <c r="AD705" s="1">
        <f>(Table2[[#This Row],[Day High]]/Table2[[#This Row],[Close Price]])-1</f>
        <v>5.6205520810868048E-3</v>
      </c>
      <c r="AE705" s="1">
        <f>(Table2[[#This Row],[Close Price]]/Table2[[#This Row],[Current Week Low]])-1</f>
        <v>3.2710670638345318E-2</v>
      </c>
      <c r="AF705" s="1">
        <f>(Table2[[#This Row],[Current Week High]]/Table2[[#This Row],[Close Price]])-1</f>
        <v>1.3020271727409938E-2</v>
      </c>
      <c r="AG705" s="1">
        <f>(Table2[[#This Row],[Close Price]]/Table2[[#This Row],[Current Month Low]])-1</f>
        <v>4.0852974186307511E-2</v>
      </c>
      <c r="AH705" s="1">
        <f>(Table2[[#This Row],[Current Month High]]/Table2[[#This Row],[Close Price]])-1</f>
        <v>8.0979081302566369E-2</v>
      </c>
      <c r="AI705">
        <v>47.855563942204</v>
      </c>
      <c r="AJ705">
        <v>4.0852974186307502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-0.26</v>
      </c>
      <c r="AM705" t="s">
        <v>3189</v>
      </c>
      <c r="AN705">
        <v>-4.53</v>
      </c>
      <c r="AO705" t="s">
        <v>3189</v>
      </c>
      <c r="AP705">
        <v>-8.1140472073584005E-2</v>
      </c>
      <c r="AQ705">
        <f>(Table2[[#This Row],[Sharpe Ratio]]-AVERAGE(Table2[Sharpe Ratio]))/_xlfn.STDEV.P(Table2[Sharpe Ratio])</f>
        <v>-1.6396156157236694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599</v>
      </c>
      <c r="AT705">
        <f>_xlfn.RANK.AVG(Table2[[#This Row],[6M Return vs Nifty Z-Score]],Table2[6M Return vs Nifty Z-Score])</f>
        <v>658</v>
      </c>
      <c r="AU705">
        <f>_xlfn.RANK.AVG(Table2[[#This Row],[Sharpe Ratio Z-Score]],Table2[Sharpe Ratio Z-Score])</f>
        <v>698</v>
      </c>
      <c r="AV705">
        <f>(Table2[[#This Row],[Rank 1Y]]+Table2[[#This Row],[Rank 6M]]+Table2[[#This Row],[Rank Sharpe]])/3</f>
        <v>651.66666666666663</v>
      </c>
    </row>
    <row r="706" spans="1:48" x14ac:dyDescent="0.3">
      <c r="A706" t="s">
        <v>1858</v>
      </c>
      <c r="B706" t="s">
        <v>1859</v>
      </c>
      <c r="C706" t="s">
        <v>3153</v>
      </c>
      <c r="D706" t="s">
        <v>447</v>
      </c>
      <c r="E706">
        <v>4128.0573730320002</v>
      </c>
      <c r="F706">
        <v>82.62</v>
      </c>
      <c r="G706">
        <v>-42.147733946211801</v>
      </c>
      <c r="H706">
        <f>(Table2[[#This Row],[1Y Return vs Nifty]]-AVERAGE(Table2[1Y Return vs Nifty]))/_xlfn.STDEV.P(Table2[1Y Return vs Nifty])</f>
        <v>-1.1595859517940086</v>
      </c>
      <c r="I706">
        <v>0.52973495850714003</v>
      </c>
      <c r="J706">
        <f>(Table2[[#This Row],[1M Return vs Nifty]]-AVERAGE(Table2[1M Return vs Nifty]))/_xlfn.STDEV.P(Table2[1M Return vs Nifty])</f>
        <v>-0.30102977160561084</v>
      </c>
      <c r="K706">
        <v>-25.951821166964798</v>
      </c>
      <c r="L706">
        <f>(Table2[[#This Row],[6M Return vs Nifty]]-AVERAGE(Table2[6M Return vs Nifty]))/_xlfn.STDEV.P(Table2[6M Return vs Nifty])</f>
        <v>-1.0361399641022255</v>
      </c>
      <c r="M706">
        <v>-0.14018691883506501</v>
      </c>
      <c r="N706">
        <f>(Table2[[#This Row],[1W Return vs Nifty]]-AVERAGE(Table2[1W Return vs Nifty]))/_xlfn.STDEV.P(Table2[1W Return vs Nifty])</f>
        <v>-0.77285556281711754</v>
      </c>
      <c r="O706">
        <v>84.53</v>
      </c>
      <c r="P706">
        <v>87.912737741160498</v>
      </c>
      <c r="Q706">
        <v>95.336763759160206</v>
      </c>
      <c r="R706">
        <v>37.334626224706099</v>
      </c>
      <c r="S706" s="1">
        <f>(Table2[[#This Row],[Close Price]]-Table2[[#This Row],[20D EMA]])/Table2[[#This Row],[20D EMA]]</f>
        <v>-2.2595528214834928E-2</v>
      </c>
      <c r="T706" s="1">
        <f>(Table2[[#This Row],[Close Price]]-Table2[[#This Row],[50D EMA]])/Table2[[#This Row],[50D EMA]]</f>
        <v>-6.0204446786127658E-2</v>
      </c>
      <c r="U706" s="1">
        <f>(Table2[[#This Row],[Close Price]]-Table2[[#This Row],[200D EMA]])/Table2[[#This Row],[200D EMA]]</f>
        <v>-0.13338782708510327</v>
      </c>
      <c r="V706">
        <v>0.87268445460044297</v>
      </c>
      <c r="W706">
        <v>81.96</v>
      </c>
      <c r="X706">
        <v>84.4</v>
      </c>
      <c r="Y706">
        <v>81.96</v>
      </c>
      <c r="Z706">
        <v>84.44</v>
      </c>
      <c r="AA706">
        <v>81</v>
      </c>
      <c r="AB706">
        <v>90.5</v>
      </c>
      <c r="AC706" s="1">
        <f>(Table2[[#This Row],[Close Price]]/Table2[[#This Row],[Day Low]])-1</f>
        <v>8.0527086383603841E-3</v>
      </c>
      <c r="AD706" s="1">
        <f>(Table2[[#This Row],[Day High]]/Table2[[#This Row],[Close Price]])-1</f>
        <v>2.1544420237230799E-2</v>
      </c>
      <c r="AE706" s="1">
        <f>(Table2[[#This Row],[Close Price]]/Table2[[#This Row],[Current Week Low]])-1</f>
        <v>8.0527086383603841E-3</v>
      </c>
      <c r="AF706" s="1">
        <f>(Table2[[#This Row],[Current Week High]]/Table2[[#This Row],[Close Price]])-1</f>
        <v>2.2028564512224458E-2</v>
      </c>
      <c r="AG706" s="1">
        <f>(Table2[[#This Row],[Close Price]]/Table2[[#This Row],[Current Month Low]])-1</f>
        <v>2.0000000000000018E-2</v>
      </c>
      <c r="AH706" s="1">
        <f>(Table2[[#This Row],[Current Month High]]/Table2[[#This Row],[Close Price]])-1</f>
        <v>9.5376422173807818E-2</v>
      </c>
      <c r="AI706">
        <v>47.119341563785902</v>
      </c>
      <c r="AJ706">
        <v>2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-0.11</v>
      </c>
      <c r="AM706" t="s">
        <v>3189</v>
      </c>
      <c r="AN706">
        <v>-6.82</v>
      </c>
      <c r="AO706" t="s">
        <v>3189</v>
      </c>
      <c r="AP706">
        <v>-1.2829130602233001E-2</v>
      </c>
      <c r="AQ706">
        <f>(Table2[[#This Row],[Sharpe Ratio]]-AVERAGE(Table2[Sharpe Ratio]))/_xlfn.STDEV.P(Table2[Sharpe Ratio])</f>
        <v>-0.84722031089532146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696</v>
      </c>
      <c r="AT706">
        <f>_xlfn.RANK.AVG(Table2[[#This Row],[6M Return vs Nifty Z-Score]],Table2[6M Return vs Nifty Z-Score])</f>
        <v>678</v>
      </c>
      <c r="AU706">
        <f>_xlfn.RANK.AVG(Table2[[#This Row],[Sharpe Ratio Z-Score]],Table2[Sharpe Ratio Z-Score])</f>
        <v>589</v>
      </c>
      <c r="AV706">
        <f>(Table2[[#This Row],[Rank 1Y]]+Table2[[#This Row],[Rank 6M]]+Table2[[#This Row],[Rank Sharpe]])/3</f>
        <v>654.33333333333337</v>
      </c>
    </row>
    <row r="707" spans="1:48" x14ac:dyDescent="0.3">
      <c r="A707" t="s">
        <v>655</v>
      </c>
      <c r="B707" t="s">
        <v>656</v>
      </c>
      <c r="C707" t="s">
        <v>3142</v>
      </c>
      <c r="D707" t="s">
        <v>37</v>
      </c>
      <c r="E707">
        <v>27600.991814975001</v>
      </c>
      <c r="F707">
        <v>469.75</v>
      </c>
      <c r="G707">
        <v>-38.639935094865898</v>
      </c>
      <c r="H707">
        <f>(Table2[[#This Row],[1Y Return vs Nifty]]-AVERAGE(Table2[1Y Return vs Nifty]))/_xlfn.STDEV.P(Table2[1Y Return vs Nifty])</f>
        <v>-1.0916654595440682</v>
      </c>
      <c r="I707">
        <v>-12.460588104215899</v>
      </c>
      <c r="J707">
        <f>(Table2[[#This Row],[1M Return vs Nifty]]-AVERAGE(Table2[1M Return vs Nifty]))/_xlfn.STDEV.P(Table2[1M Return vs Nifty])</f>
        <v>-1.5806929491522497</v>
      </c>
      <c r="K707">
        <v>-14.855774533390299</v>
      </c>
      <c r="L707">
        <f>(Table2[[#This Row],[6M Return vs Nifty]]-AVERAGE(Table2[6M Return vs Nifty]))/_xlfn.STDEV.P(Table2[6M Return vs Nifty])</f>
        <v>-0.67349257863216117</v>
      </c>
      <c r="M707">
        <v>0.586126603705586</v>
      </c>
      <c r="N707">
        <f>(Table2[[#This Row],[1W Return vs Nifty]]-AVERAGE(Table2[1W Return vs Nifty]))/_xlfn.STDEV.P(Table2[1W Return vs Nifty])</f>
        <v>-0.6324873980936826</v>
      </c>
      <c r="O707">
        <v>480.67</v>
      </c>
      <c r="P707">
        <v>517.98543753445904</v>
      </c>
      <c r="Q707">
        <v>556.03946481561002</v>
      </c>
      <c r="R707">
        <v>47.782255431687801</v>
      </c>
      <c r="S707" s="1">
        <f>(Table2[[#This Row],[Close Price]]-Table2[[#This Row],[20D EMA]])/Table2[[#This Row],[20D EMA]]</f>
        <v>-2.2718289054860955E-2</v>
      </c>
      <c r="T707" s="1">
        <f>(Table2[[#This Row],[Close Price]]-Table2[[#This Row],[50D EMA]])/Table2[[#This Row],[50D EMA]]</f>
        <v>-9.3121223183518884E-2</v>
      </c>
      <c r="U707" s="1">
        <f>(Table2[[#This Row],[Close Price]]-Table2[[#This Row],[200D EMA]])/Table2[[#This Row],[200D EMA]]</f>
        <v>-0.15518586409010507</v>
      </c>
      <c r="V707">
        <v>0.89248992799030102</v>
      </c>
      <c r="W707">
        <v>460</v>
      </c>
      <c r="X707">
        <v>472.5</v>
      </c>
      <c r="Y707">
        <v>455.05</v>
      </c>
      <c r="Z707">
        <v>479.9</v>
      </c>
      <c r="AA707">
        <v>452.7</v>
      </c>
      <c r="AB707">
        <v>518.95000000000005</v>
      </c>
      <c r="AC707" s="1">
        <f>(Table2[[#This Row],[Close Price]]/Table2[[#This Row],[Day Low]])-1</f>
        <v>2.1195652173912949E-2</v>
      </c>
      <c r="AD707" s="1">
        <f>(Table2[[#This Row],[Day High]]/Table2[[#This Row],[Close Price]])-1</f>
        <v>5.8541777541245565E-3</v>
      </c>
      <c r="AE707" s="1">
        <f>(Table2[[#This Row],[Close Price]]/Table2[[#This Row],[Current Week Low]])-1</f>
        <v>3.2304142401933911E-2</v>
      </c>
      <c r="AF707" s="1">
        <f>(Table2[[#This Row],[Current Week High]]/Table2[[#This Row],[Close Price]])-1</f>
        <v>2.1607237892495856E-2</v>
      </c>
      <c r="AG707" s="1">
        <f>(Table2[[#This Row],[Close Price]]/Table2[[#This Row],[Current Month Low]])-1</f>
        <v>3.7662911420366818E-2</v>
      </c>
      <c r="AH707" s="1">
        <f>(Table2[[#This Row],[Current Month High]]/Table2[[#This Row],[Close Price]])-1</f>
        <v>0.10473656200106451</v>
      </c>
      <c r="AI707">
        <v>37.732836615220798</v>
      </c>
      <c r="AJ707">
        <v>3.76629114203668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-0.26</v>
      </c>
      <c r="AM707" t="s">
        <v>3189</v>
      </c>
      <c r="AN707">
        <v>-1.97</v>
      </c>
      <c r="AO707" t="s">
        <v>3189</v>
      </c>
      <c r="AP707">
        <v>-0.11102321286844399</v>
      </c>
      <c r="AQ707">
        <f>(Table2[[#This Row],[Sharpe Ratio]]-AVERAGE(Table2[Sharpe Ratio]))/_xlfn.STDEV.P(Table2[Sharpe Ratio])</f>
        <v>-1.9862482976653686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683</v>
      </c>
      <c r="AT707">
        <f>_xlfn.RANK.AVG(Table2[[#This Row],[6M Return vs Nifty Z-Score]],Table2[6M Return vs Nifty Z-Score])</f>
        <v>569</v>
      </c>
      <c r="AU707">
        <f>_xlfn.RANK.AVG(Table2[[#This Row],[Sharpe Ratio Z-Score]],Table2[Sharpe Ratio Z-Score])</f>
        <v>722</v>
      </c>
      <c r="AV707">
        <f>(Table2[[#This Row],[Rank 1Y]]+Table2[[#This Row],[Rank 6M]]+Table2[[#This Row],[Rank Sharpe]])/3</f>
        <v>658</v>
      </c>
    </row>
    <row r="708" spans="1:48" x14ac:dyDescent="0.3">
      <c r="A708" t="s">
        <v>1888</v>
      </c>
      <c r="B708" t="s">
        <v>1889</v>
      </c>
      <c r="C708" t="s">
        <v>3142</v>
      </c>
      <c r="D708" t="s">
        <v>421</v>
      </c>
      <c r="E708">
        <v>3956.6833855599998</v>
      </c>
      <c r="F708">
        <v>35.69</v>
      </c>
      <c r="G708">
        <v>-48.552489072967902</v>
      </c>
      <c r="H708">
        <f>(Table2[[#This Row],[1Y Return vs Nifty]]-AVERAGE(Table2[1Y Return vs Nifty]))/_xlfn.STDEV.P(Table2[1Y Return vs Nifty])</f>
        <v>-1.2835993685789231</v>
      </c>
      <c r="I708">
        <v>-8.9092835951220195</v>
      </c>
      <c r="J708">
        <f>(Table2[[#This Row],[1M Return vs Nifty]]-AVERAGE(Table2[1M Return vs Nifty]))/_xlfn.STDEV.P(Table2[1M Return vs Nifty])</f>
        <v>-1.2308576455497107</v>
      </c>
      <c r="K708">
        <v>-37.7795206006667</v>
      </c>
      <c r="L708">
        <f>(Table2[[#This Row],[6M Return vs Nifty]]-AVERAGE(Table2[6M Return vs Nifty]))/_xlfn.STDEV.P(Table2[6M Return vs Nifty])</f>
        <v>-1.4226996476907217</v>
      </c>
      <c r="M708">
        <v>0.16848901756396001</v>
      </c>
      <c r="N708">
        <f>(Table2[[#This Row],[1W Return vs Nifty]]-AVERAGE(Table2[1W Return vs Nifty]))/_xlfn.STDEV.P(Table2[1W Return vs Nifty])</f>
        <v>-0.71320050568000659</v>
      </c>
      <c r="O708">
        <v>37.659999999999997</v>
      </c>
      <c r="P708">
        <v>41.174514278994501</v>
      </c>
      <c r="Q708">
        <v>47.397988084497797</v>
      </c>
      <c r="R708">
        <v>37.2111944727977</v>
      </c>
      <c r="S708" s="1">
        <f>(Table2[[#This Row],[Close Price]]-Table2[[#This Row],[20D EMA]])/Table2[[#This Row],[20D EMA]]</f>
        <v>-5.231014338821028E-2</v>
      </c>
      <c r="T708" s="1">
        <f>(Table2[[#This Row],[Close Price]]-Table2[[#This Row],[50D EMA]])/Table2[[#This Row],[50D EMA]]</f>
        <v>-0.13320167523609308</v>
      </c>
      <c r="U708" s="1">
        <f>(Table2[[#This Row],[Close Price]]-Table2[[#This Row],[200D EMA]])/Table2[[#This Row],[200D EMA]]</f>
        <v>-0.24701445267308861</v>
      </c>
      <c r="V708">
        <v>0.90163939776873003</v>
      </c>
      <c r="W708">
        <v>35.630000000000003</v>
      </c>
      <c r="X708">
        <v>36.200000000000003</v>
      </c>
      <c r="Y708">
        <v>35.5</v>
      </c>
      <c r="Z708">
        <v>36.96</v>
      </c>
      <c r="AA708">
        <v>34.65</v>
      </c>
      <c r="AB708">
        <v>42.98</v>
      </c>
      <c r="AC708" s="1">
        <f>(Table2[[#This Row],[Close Price]]/Table2[[#This Row],[Day Low]])-1</f>
        <v>1.6839741790624085E-3</v>
      </c>
      <c r="AD708" s="1">
        <f>(Table2[[#This Row],[Day High]]/Table2[[#This Row],[Close Price]])-1</f>
        <v>1.4289717007565317E-2</v>
      </c>
      <c r="AE708" s="1">
        <f>(Table2[[#This Row],[Close Price]]/Table2[[#This Row],[Current Week Low]])-1</f>
        <v>5.3521126760562865E-3</v>
      </c>
      <c r="AF708" s="1">
        <f>(Table2[[#This Row],[Current Week High]]/Table2[[#This Row],[Close Price]])-1</f>
        <v>3.5584197254132865E-2</v>
      </c>
      <c r="AG708" s="1">
        <f>(Table2[[#This Row],[Close Price]]/Table2[[#This Row],[Current Month Low]])-1</f>
        <v>3.0014430014430049E-2</v>
      </c>
      <c r="AH708" s="1">
        <f>(Table2[[#This Row],[Current Month High]]/Table2[[#This Row],[Close Price]])-1</f>
        <v>0.20425889604931347</v>
      </c>
      <c r="AI708">
        <v>91.370131689548899</v>
      </c>
      <c r="AJ708">
        <v>3.001443001443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-0.26</v>
      </c>
      <c r="AM708" t="s">
        <v>3189</v>
      </c>
      <c r="AN708">
        <v>-9.18</v>
      </c>
      <c r="AO708" t="s">
        <v>3189</v>
      </c>
      <c r="AQ708">
        <f>(Table2[[#This Row],[Sharpe Ratio]]-AVERAGE(Table2[Sharpe Ratio]))/_xlfn.STDEV.P(Table2[Sharpe Ratio])</f>
        <v>-0.698405448893197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712</v>
      </c>
      <c r="AT708">
        <f>_xlfn.RANK.AVG(Table2[[#This Row],[6M Return vs Nifty Z-Score]],Table2[6M Return vs Nifty Z-Score])</f>
        <v>724</v>
      </c>
      <c r="AU708">
        <f>_xlfn.RANK.AVG(Table2[[#This Row],[Sharpe Ratio Z-Score]],Table2[Sharpe Ratio Z-Score])</f>
        <v>538</v>
      </c>
      <c r="AV708">
        <f>(Table2[[#This Row],[Rank 1Y]]+Table2[[#This Row],[Rank 6M]]+Table2[[#This Row],[Rank Sharpe]])/3</f>
        <v>658</v>
      </c>
    </row>
    <row r="709" spans="1:48" x14ac:dyDescent="0.3">
      <c r="A709" t="s">
        <v>1144</v>
      </c>
      <c r="B709" t="s">
        <v>1145</v>
      </c>
      <c r="C709" t="s">
        <v>3141</v>
      </c>
      <c r="D709" t="s">
        <v>21</v>
      </c>
      <c r="E709">
        <v>10832.26419498</v>
      </c>
      <c r="F709">
        <v>723.3</v>
      </c>
      <c r="G709">
        <v>-33.1667058179126</v>
      </c>
      <c r="H709">
        <f>(Table2[[#This Row],[1Y Return vs Nifty]]-AVERAGE(Table2[1Y Return vs Nifty]))/_xlfn.STDEV.P(Table2[1Y Return vs Nifty])</f>
        <v>-0.98568890774013029</v>
      </c>
      <c r="I709">
        <v>-4.6309765693652798</v>
      </c>
      <c r="J709">
        <f>(Table2[[#This Row],[1M Return vs Nifty]]-AVERAGE(Table2[1M Return vs Nifty]))/_xlfn.STDEV.P(Table2[1M Return vs Nifty])</f>
        <v>-0.80940608220788646</v>
      </c>
      <c r="K709">
        <v>-16.123471664403599</v>
      </c>
      <c r="L709">
        <f>(Table2[[#This Row],[6M Return vs Nifty]]-AVERAGE(Table2[6M Return vs Nifty]))/_xlfn.STDEV.P(Table2[6M Return vs Nifty])</f>
        <v>-0.71492418624084131</v>
      </c>
      <c r="M709">
        <v>-0.42332857956094999</v>
      </c>
      <c r="N709">
        <f>(Table2[[#This Row],[1W Return vs Nifty]]-AVERAGE(Table2[1W Return vs Nifty]))/_xlfn.STDEV.P(Table2[1W Return vs Nifty])</f>
        <v>-0.82757583724325356</v>
      </c>
      <c r="O709">
        <v>743.3</v>
      </c>
      <c r="P709">
        <v>767.64818504748996</v>
      </c>
      <c r="Q709">
        <v>807.58746505139197</v>
      </c>
      <c r="R709">
        <v>34.473461318951301</v>
      </c>
      <c r="S709" s="1">
        <f>(Table2[[#This Row],[Close Price]]-Table2[[#This Row],[20D EMA]])/Table2[[#This Row],[20D EMA]]</f>
        <v>-2.6907036189963675E-2</v>
      </c>
      <c r="T709" s="1">
        <f>(Table2[[#This Row],[Close Price]]-Table2[[#This Row],[50D EMA]])/Table2[[#This Row],[50D EMA]]</f>
        <v>-5.77714972969635E-2</v>
      </c>
      <c r="U709" s="1">
        <f>(Table2[[#This Row],[Close Price]]-Table2[[#This Row],[200D EMA]])/Table2[[#This Row],[200D EMA]]</f>
        <v>-0.1043694568067971</v>
      </c>
      <c r="V709">
        <v>1.0365426211569899</v>
      </c>
      <c r="W709">
        <v>721.6</v>
      </c>
      <c r="X709">
        <v>731</v>
      </c>
      <c r="Y709">
        <v>721.35</v>
      </c>
      <c r="Z709">
        <v>737.05</v>
      </c>
      <c r="AA709">
        <v>718</v>
      </c>
      <c r="AB709">
        <v>795</v>
      </c>
      <c r="AC709" s="1">
        <f>(Table2[[#This Row],[Close Price]]/Table2[[#This Row],[Day Low]])-1</f>
        <v>2.3558758314854433E-3</v>
      </c>
      <c r="AD709" s="1">
        <f>(Table2[[#This Row],[Day High]]/Table2[[#This Row],[Close Price]])-1</f>
        <v>1.0645651873358197E-2</v>
      </c>
      <c r="AE709" s="1">
        <f>(Table2[[#This Row],[Close Price]]/Table2[[#This Row],[Current Week Low]])-1</f>
        <v>2.7032647119982212E-3</v>
      </c>
      <c r="AF709" s="1">
        <f>(Table2[[#This Row],[Current Week High]]/Table2[[#This Row],[Close Price]])-1</f>
        <v>1.9010092630996844E-2</v>
      </c>
      <c r="AG709" s="1">
        <f>(Table2[[#This Row],[Close Price]]/Table2[[#This Row],[Current Month Low]])-1</f>
        <v>7.3816155988857268E-3</v>
      </c>
      <c r="AH709" s="1">
        <f>(Table2[[#This Row],[Current Month High]]/Table2[[#This Row],[Close Price]])-1</f>
        <v>9.9128992119452475E-2</v>
      </c>
      <c r="AI709">
        <v>32.863265588275901</v>
      </c>
      <c r="AJ709">
        <v>0.73816155988857202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-0.12</v>
      </c>
      <c r="AM709" t="s">
        <v>3189</v>
      </c>
      <c r="AN709">
        <v>-5.16</v>
      </c>
      <c r="AO709" t="s">
        <v>3189</v>
      </c>
      <c r="AP709">
        <v>-0.14422654999252801</v>
      </c>
      <c r="AQ709">
        <f>(Table2[[#This Row],[Sharpe Ratio]]-AVERAGE(Table2[Sharpe Ratio]))/_xlfn.STDEV.P(Table2[Sharpe Ratio])</f>
        <v>-2.3713991068145512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657</v>
      </c>
      <c r="AT709">
        <f>_xlfn.RANK.AVG(Table2[[#This Row],[6M Return vs Nifty Z-Score]],Table2[6M Return vs Nifty Z-Score])</f>
        <v>584</v>
      </c>
      <c r="AU709">
        <f>_xlfn.RANK.AVG(Table2[[#This Row],[Sharpe Ratio Z-Score]],Table2[Sharpe Ratio Z-Score])</f>
        <v>734</v>
      </c>
      <c r="AV709">
        <f>(Table2[[#This Row],[Rank 1Y]]+Table2[[#This Row],[Rank 6M]]+Table2[[#This Row],[Rank Sharpe]])/3</f>
        <v>658.33333333333337</v>
      </c>
    </row>
    <row r="710" spans="1:48" x14ac:dyDescent="0.3">
      <c r="A710" t="s">
        <v>1277</v>
      </c>
      <c r="B710" t="s">
        <v>1278</v>
      </c>
      <c r="C710" t="s">
        <v>3151</v>
      </c>
      <c r="D710" t="s">
        <v>1279</v>
      </c>
      <c r="E710">
        <v>9138.7289445749993</v>
      </c>
      <c r="F710">
        <v>840.75</v>
      </c>
      <c r="G710">
        <v>-47.685282831934202</v>
      </c>
      <c r="H710">
        <f>(Table2[[#This Row],[1Y Return vs Nifty]]-AVERAGE(Table2[1Y Return vs Nifty]))/_xlfn.STDEV.P(Table2[1Y Return vs Nifty])</f>
        <v>-1.2668079055363288</v>
      </c>
      <c r="I710">
        <v>2.2999757650941102</v>
      </c>
      <c r="J710">
        <f>(Table2[[#This Row],[1M Return vs Nifty]]-AVERAGE(Table2[1M Return vs Nifty]))/_xlfn.STDEV.P(Table2[1M Return vs Nifty])</f>
        <v>-0.12664519589938117</v>
      </c>
      <c r="K710">
        <v>-12.9590563560182</v>
      </c>
      <c r="L710">
        <f>(Table2[[#This Row],[6M Return vs Nifty]]-AVERAGE(Table2[6M Return vs Nifty]))/_xlfn.STDEV.P(Table2[6M Return vs Nifty])</f>
        <v>-0.61150294297974195</v>
      </c>
      <c r="M710">
        <v>5.91316294945966</v>
      </c>
      <c r="N710">
        <f>(Table2[[#This Row],[1W Return vs Nifty]]-AVERAGE(Table2[1W Return vs Nifty]))/_xlfn.STDEV.P(Table2[1W Return vs Nifty])</f>
        <v>0.39702161153195298</v>
      </c>
      <c r="O710">
        <v>824.88</v>
      </c>
      <c r="P710">
        <v>856.59516398708104</v>
      </c>
      <c r="Q710">
        <v>945.385840885486</v>
      </c>
      <c r="R710">
        <v>64.524726930199506</v>
      </c>
      <c r="S710" s="1">
        <f>(Table2[[#This Row],[Close Price]]-Table2[[#This Row],[20D EMA]])/Table2[[#This Row],[20D EMA]]</f>
        <v>1.9239162059935998E-2</v>
      </c>
      <c r="T710" s="1">
        <f>(Table2[[#This Row],[Close Price]]-Table2[[#This Row],[50D EMA]])/Table2[[#This Row],[50D EMA]]</f>
        <v>-1.8497844318112459E-2</v>
      </c>
      <c r="U710" s="1">
        <f>(Table2[[#This Row],[Close Price]]-Table2[[#This Row],[200D EMA]])/Table2[[#This Row],[200D EMA]]</f>
        <v>-0.11068056698149817</v>
      </c>
      <c r="V710">
        <v>1.16323539260228</v>
      </c>
      <c r="W710">
        <v>830</v>
      </c>
      <c r="X710">
        <v>851.85</v>
      </c>
      <c r="Y710">
        <v>786.25</v>
      </c>
      <c r="Z710">
        <v>851.85</v>
      </c>
      <c r="AA710">
        <v>774.05</v>
      </c>
      <c r="AB710">
        <v>875.3</v>
      </c>
      <c r="AC710" s="1">
        <f>(Table2[[#This Row],[Close Price]]/Table2[[#This Row],[Day Low]])-1</f>
        <v>1.2951807228915646E-2</v>
      </c>
      <c r="AD710" s="1">
        <f>(Table2[[#This Row],[Day High]]/Table2[[#This Row],[Close Price]])-1</f>
        <v>1.3202497769848387E-2</v>
      </c>
      <c r="AE710" s="1">
        <f>(Table2[[#This Row],[Close Price]]/Table2[[#This Row],[Current Week Low]])-1</f>
        <v>6.9316375198728242E-2</v>
      </c>
      <c r="AF710" s="1">
        <f>(Table2[[#This Row],[Current Week High]]/Table2[[#This Row],[Close Price]])-1</f>
        <v>1.3202497769848387E-2</v>
      </c>
      <c r="AG710" s="1">
        <f>(Table2[[#This Row],[Close Price]]/Table2[[#This Row],[Current Month Low]])-1</f>
        <v>8.6170144047542196E-2</v>
      </c>
      <c r="AH710" s="1">
        <f>(Table2[[#This Row],[Current Month High]]/Table2[[#This Row],[Close Price]])-1</f>
        <v>4.109426107641978E-2</v>
      </c>
      <c r="AI710">
        <v>54.267023490930697</v>
      </c>
      <c r="AJ710">
        <v>8.6170144047542099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0.01</v>
      </c>
      <c r="AM710" t="s">
        <v>3188</v>
      </c>
      <c r="AN710">
        <v>0.53</v>
      </c>
      <c r="AO710" t="s">
        <v>3188</v>
      </c>
      <c r="AP710">
        <v>-0.14736676486447201</v>
      </c>
      <c r="AQ710">
        <f>(Table2[[#This Row],[Sharpe Ratio]]-AVERAGE(Table2[Sharpe Ratio]))/_xlfn.STDEV.P(Table2[Sharpe Ratio])</f>
        <v>-2.4078248520434622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708</v>
      </c>
      <c r="AT710">
        <f>_xlfn.RANK.AVG(Table2[[#This Row],[6M Return vs Nifty Z-Score]],Table2[6M Return vs Nifty Z-Score])</f>
        <v>537</v>
      </c>
      <c r="AU710">
        <f>_xlfn.RANK.AVG(Table2[[#This Row],[Sharpe Ratio Z-Score]],Table2[Sharpe Ratio Z-Score])</f>
        <v>735</v>
      </c>
      <c r="AV710">
        <f>(Table2[[#This Row],[Rank 1Y]]+Table2[[#This Row],[Rank 6M]]+Table2[[#This Row],[Rank Sharpe]])/3</f>
        <v>660</v>
      </c>
    </row>
    <row r="711" spans="1:48" x14ac:dyDescent="0.3">
      <c r="A711" t="s">
        <v>2443</v>
      </c>
      <c r="B711" t="s">
        <v>2444</v>
      </c>
      <c r="C711" t="s">
        <v>3142</v>
      </c>
      <c r="D711" t="s">
        <v>24</v>
      </c>
      <c r="E711">
        <v>2057.3899718399998</v>
      </c>
      <c r="F711">
        <v>39.950000000000003</v>
      </c>
      <c r="G711">
        <v>-62.3235409664576</v>
      </c>
      <c r="H711">
        <f>(Table2[[#This Row],[1Y Return vs Nifty]]-AVERAGE(Table2[1Y Return vs Nifty]))/_xlfn.STDEV.P(Table2[1Y Return vs Nifty])</f>
        <v>-1.5502442541733226</v>
      </c>
      <c r="I711">
        <v>-5.8936875701284697</v>
      </c>
      <c r="J711">
        <f>(Table2[[#This Row],[1M Return vs Nifty]]-AVERAGE(Table2[1M Return vs Nifty]))/_xlfn.STDEV.P(Table2[1M Return vs Nifty])</f>
        <v>-0.93379442603564999</v>
      </c>
      <c r="K711">
        <v>-32.300918197880002</v>
      </c>
      <c r="L711">
        <f>(Table2[[#This Row],[6M Return vs Nifty]]-AVERAGE(Table2[6M Return vs Nifty]))/_xlfn.STDEV.P(Table2[6M Return vs Nifty])</f>
        <v>-1.2436448092414192</v>
      </c>
      <c r="M711">
        <v>0.98330458430658896</v>
      </c>
      <c r="N711">
        <f>(Table2[[#This Row],[1W Return vs Nifty]]-AVERAGE(Table2[1W Return vs Nifty]))/_xlfn.STDEV.P(Table2[1W Return vs Nifty])</f>
        <v>-0.55572833678568889</v>
      </c>
      <c r="O711">
        <v>41.18</v>
      </c>
      <c r="P711">
        <v>43.883925845295899</v>
      </c>
      <c r="Q711">
        <v>53.137076233869699</v>
      </c>
      <c r="R711">
        <v>43.066634860273901</v>
      </c>
      <c r="S711" s="1">
        <f>(Table2[[#This Row],[Close Price]]-Table2[[#This Row],[20D EMA]])/Table2[[#This Row],[20D EMA]]</f>
        <v>-2.9868868382709978E-2</v>
      </c>
      <c r="T711" s="1">
        <f>(Table2[[#This Row],[Close Price]]-Table2[[#This Row],[50D EMA]])/Table2[[#This Row],[50D EMA]]</f>
        <v>-8.9643890548082986E-2</v>
      </c>
      <c r="U711" s="1">
        <f>(Table2[[#This Row],[Close Price]]-Table2[[#This Row],[200D EMA]])/Table2[[#This Row],[200D EMA]]</f>
        <v>-0.24817090379286286</v>
      </c>
      <c r="V711">
        <v>1.01270905554755</v>
      </c>
      <c r="W711">
        <v>39.76</v>
      </c>
      <c r="X711">
        <v>40.42</v>
      </c>
      <c r="Y711">
        <v>38.450000000000003</v>
      </c>
      <c r="Z711">
        <v>40.42</v>
      </c>
      <c r="AA711">
        <v>37.9</v>
      </c>
      <c r="AB711">
        <v>46.02</v>
      </c>
      <c r="AC711" s="1">
        <f>(Table2[[#This Row],[Close Price]]/Table2[[#This Row],[Day Low]])-1</f>
        <v>4.7786720321931764E-3</v>
      </c>
      <c r="AD711" s="1">
        <f>(Table2[[#This Row],[Day High]]/Table2[[#This Row],[Close Price]])-1</f>
        <v>1.1764705882352899E-2</v>
      </c>
      <c r="AE711" s="1">
        <f>(Table2[[#This Row],[Close Price]]/Table2[[#This Row],[Current Week Low]])-1</f>
        <v>3.9011703511053319E-2</v>
      </c>
      <c r="AF711" s="1">
        <f>(Table2[[#This Row],[Current Week High]]/Table2[[#This Row],[Close Price]])-1</f>
        <v>1.1764705882352899E-2</v>
      </c>
      <c r="AG711" s="1">
        <f>(Table2[[#This Row],[Close Price]]/Table2[[#This Row],[Current Month Low]])-1</f>
        <v>5.4089709762533023E-2</v>
      </c>
      <c r="AH711" s="1">
        <f>(Table2[[#This Row],[Current Month High]]/Table2[[#This Row],[Close Price]])-1</f>
        <v>0.15193992490613262</v>
      </c>
      <c r="AI711">
        <v>106.257822277847</v>
      </c>
      <c r="AJ711">
        <v>5.4089709762532996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-0.22</v>
      </c>
      <c r="AM711" t="s">
        <v>3189</v>
      </c>
      <c r="AN711">
        <v>-8.85</v>
      </c>
      <c r="AO711" t="s">
        <v>3189</v>
      </c>
      <c r="AQ711">
        <f>(Table2[[#This Row],[Sharpe Ratio]]-AVERAGE(Table2[Sharpe Ratio]))/_xlfn.STDEV.P(Table2[Sharpe Ratio])</f>
        <v>-0.698405448893197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732</v>
      </c>
      <c r="AT711">
        <f>_xlfn.RANK.AVG(Table2[[#This Row],[6M Return vs Nifty Z-Score]],Table2[6M Return vs Nifty Z-Score])</f>
        <v>711</v>
      </c>
      <c r="AU711">
        <f>_xlfn.RANK.AVG(Table2[[#This Row],[Sharpe Ratio Z-Score]],Table2[Sharpe Ratio Z-Score])</f>
        <v>538</v>
      </c>
      <c r="AV711">
        <f>(Table2[[#This Row],[Rank 1Y]]+Table2[[#This Row],[Rank 6M]]+Table2[[#This Row],[Rank Sharpe]])/3</f>
        <v>660.33333333333337</v>
      </c>
    </row>
    <row r="712" spans="1:48" x14ac:dyDescent="0.3">
      <c r="A712" t="s">
        <v>2098</v>
      </c>
      <c r="B712" t="s">
        <v>2099</v>
      </c>
      <c r="C712" t="s">
        <v>3160</v>
      </c>
      <c r="D712" t="s">
        <v>2100</v>
      </c>
      <c r="E712">
        <v>3058.7405760000001</v>
      </c>
      <c r="F712">
        <v>17.28</v>
      </c>
      <c r="G712">
        <v>-34.262727283378901</v>
      </c>
      <c r="H712">
        <f>(Table2[[#This Row],[1Y Return vs Nifty]]-AVERAGE(Table2[1Y Return vs Nifty]))/_xlfn.STDEV.P(Table2[1Y Return vs Nifty])</f>
        <v>-1.006910853640024</v>
      </c>
      <c r="I712">
        <v>-5.8200632615505503</v>
      </c>
      <c r="J712">
        <f>(Table2[[#This Row],[1M Return vs Nifty]]-AVERAGE(Table2[1M Return vs Nifty]))/_xlfn.STDEV.P(Table2[1M Return vs Nifty])</f>
        <v>-0.92654177217903788</v>
      </c>
      <c r="K712">
        <v>-22.5323996793615</v>
      </c>
      <c r="L712">
        <f>(Table2[[#This Row],[6M Return vs Nifty]]-AVERAGE(Table2[6M Return vs Nifty]))/_xlfn.STDEV.P(Table2[6M Return vs Nifty])</f>
        <v>-0.92438446205275149</v>
      </c>
      <c r="M712">
        <v>-4.69323292380676</v>
      </c>
      <c r="N712">
        <f>(Table2[[#This Row],[1W Return vs Nifty]]-AVERAGE(Table2[1W Return vs Nifty]))/_xlfn.STDEV.P(Table2[1W Return vs Nifty])</f>
        <v>-1.6527823324353634</v>
      </c>
      <c r="O712">
        <v>18.37</v>
      </c>
      <c r="P712">
        <v>19.3040449074566</v>
      </c>
      <c r="Q712">
        <v>20.527933654697399</v>
      </c>
      <c r="R712">
        <v>32.150660516578199</v>
      </c>
      <c r="S712" s="1">
        <f>(Table2[[#This Row],[Close Price]]-Table2[[#This Row],[20D EMA]])/Table2[[#This Row],[20D EMA]]</f>
        <v>-5.9335873707131184E-2</v>
      </c>
      <c r="T712" s="1">
        <f>(Table2[[#This Row],[Close Price]]-Table2[[#This Row],[50D EMA]])/Table2[[#This Row],[50D EMA]]</f>
        <v>-0.1048508184248353</v>
      </c>
      <c r="U712" s="1">
        <f>(Table2[[#This Row],[Close Price]]-Table2[[#This Row],[200D EMA]])/Table2[[#This Row],[200D EMA]]</f>
        <v>-0.15822019445947375</v>
      </c>
      <c r="V712">
        <v>1.7099283464838</v>
      </c>
      <c r="W712">
        <v>17.100000000000001</v>
      </c>
      <c r="X712">
        <v>17.75</v>
      </c>
      <c r="Y712">
        <v>14.82</v>
      </c>
      <c r="Z712">
        <v>18.7</v>
      </c>
      <c r="AA712">
        <v>14.82</v>
      </c>
      <c r="AB712">
        <v>20.05</v>
      </c>
      <c r="AC712" s="1">
        <f>(Table2[[#This Row],[Close Price]]/Table2[[#This Row],[Day Low]])-1</f>
        <v>1.0526315789473717E-2</v>
      </c>
      <c r="AD712" s="1">
        <f>(Table2[[#This Row],[Day High]]/Table2[[#This Row],[Close Price]])-1</f>
        <v>2.7199074074073959E-2</v>
      </c>
      <c r="AE712" s="1">
        <f>(Table2[[#This Row],[Close Price]]/Table2[[#This Row],[Current Week Low]])-1</f>
        <v>0.16599190283400822</v>
      </c>
      <c r="AF712" s="1">
        <f>(Table2[[#This Row],[Current Week High]]/Table2[[#This Row],[Close Price]])-1</f>
        <v>8.2175925925925819E-2</v>
      </c>
      <c r="AG712" s="1">
        <f>(Table2[[#This Row],[Close Price]]/Table2[[#This Row],[Current Month Low]])-1</f>
        <v>0.16599190283400822</v>
      </c>
      <c r="AH712" s="1">
        <f>(Table2[[#This Row],[Current Month High]]/Table2[[#This Row],[Close Price]])-1</f>
        <v>0.16030092592592582</v>
      </c>
      <c r="AI712">
        <v>61.747685185185098</v>
      </c>
      <c r="AJ712">
        <v>16.599190283400802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-0.19</v>
      </c>
      <c r="AM712" t="s">
        <v>3189</v>
      </c>
      <c r="AN712">
        <v>-9.15</v>
      </c>
      <c r="AO712" t="s">
        <v>3189</v>
      </c>
      <c r="AP712">
        <v>-5.4520718322655003E-2</v>
      </c>
      <c r="AQ712">
        <f>(Table2[[#This Row],[Sharpe Ratio]]-AVERAGE(Table2[Sharpe Ratio]))/_xlfn.STDEV.P(Table2[Sharpe Ratio])</f>
        <v>-1.3308328069894968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662</v>
      </c>
      <c r="AT712">
        <f>_xlfn.RANK.AVG(Table2[[#This Row],[6M Return vs Nifty Z-Score]],Table2[6M Return vs Nifty Z-Score])</f>
        <v>651</v>
      </c>
      <c r="AU712">
        <f>_xlfn.RANK.AVG(Table2[[#This Row],[Sharpe Ratio Z-Score]],Table2[Sharpe Ratio Z-Score])</f>
        <v>675</v>
      </c>
      <c r="AV712">
        <f>(Table2[[#This Row],[Rank 1Y]]+Table2[[#This Row],[Rank 6M]]+Table2[[#This Row],[Rank Sharpe]])/3</f>
        <v>662.66666666666663</v>
      </c>
    </row>
    <row r="713" spans="1:48" x14ac:dyDescent="0.3">
      <c r="A713" t="s">
        <v>704</v>
      </c>
      <c r="B713" t="s">
        <v>705</v>
      </c>
      <c r="C713" t="s">
        <v>3153</v>
      </c>
      <c r="D713" t="s">
        <v>447</v>
      </c>
      <c r="E713">
        <v>24928.279045765001</v>
      </c>
      <c r="F713">
        <v>335.95</v>
      </c>
      <c r="G713">
        <v>-32.138539391045498</v>
      </c>
      <c r="H713">
        <f>(Table2[[#This Row],[1Y Return vs Nifty]]-AVERAGE(Table2[1Y Return vs Nifty]))/_xlfn.STDEV.P(Table2[1Y Return vs Nifty])</f>
        <v>-0.96578081928150006</v>
      </c>
      <c r="I713">
        <v>-2.1675580871289299</v>
      </c>
      <c r="J713">
        <f>(Table2[[#This Row],[1M Return vs Nifty]]-AVERAGE(Table2[1M Return vs Nifty]))/_xlfn.STDEV.P(Table2[1M Return vs Nifty])</f>
        <v>-0.56673729657532257</v>
      </c>
      <c r="K713">
        <v>-21.083888513108398</v>
      </c>
      <c r="L713">
        <f>(Table2[[#This Row],[6M Return vs Nifty]]-AVERAGE(Table2[6M Return vs Nifty]))/_xlfn.STDEV.P(Table2[6M Return vs Nifty])</f>
        <v>-0.87704338602695087</v>
      </c>
      <c r="M713">
        <v>-2.0879030664097602</v>
      </c>
      <c r="N713">
        <f>(Table2[[#This Row],[1W Return vs Nifty]]-AVERAGE(Table2[1W Return vs Nifty]))/_xlfn.STDEV.P(Table2[1W Return vs Nifty])</f>
        <v>-1.1492733666340045</v>
      </c>
      <c r="O713">
        <v>348.36</v>
      </c>
      <c r="P713">
        <v>369.63307888310402</v>
      </c>
      <c r="Q713">
        <v>400.23288264728001</v>
      </c>
      <c r="R713">
        <v>38.902780226736397</v>
      </c>
      <c r="S713" s="1">
        <f>(Table2[[#This Row],[Close Price]]-Table2[[#This Row],[20D EMA]])/Table2[[#This Row],[20D EMA]]</f>
        <v>-3.5624067057067471E-2</v>
      </c>
      <c r="T713" s="1">
        <f>(Table2[[#This Row],[Close Price]]-Table2[[#This Row],[50D EMA]])/Table2[[#This Row],[50D EMA]]</f>
        <v>-9.1125715763540366E-2</v>
      </c>
      <c r="U713" s="1">
        <f>(Table2[[#This Row],[Close Price]]-Table2[[#This Row],[200D EMA]])/Table2[[#This Row],[200D EMA]]</f>
        <v>-0.16061369626126318</v>
      </c>
      <c r="V713">
        <v>1.8439758644327899</v>
      </c>
      <c r="W713">
        <v>333.95</v>
      </c>
      <c r="X713">
        <v>344.35</v>
      </c>
      <c r="Y713">
        <v>333.95</v>
      </c>
      <c r="Z713">
        <v>353.8</v>
      </c>
      <c r="AA713">
        <v>325.5</v>
      </c>
      <c r="AB713">
        <v>367</v>
      </c>
      <c r="AC713" s="1">
        <f>(Table2[[#This Row],[Close Price]]/Table2[[#This Row],[Day Low]])-1</f>
        <v>5.9889204970804411E-3</v>
      </c>
      <c r="AD713" s="1">
        <f>(Table2[[#This Row],[Day High]]/Table2[[#This Row],[Close Price]])-1</f>
        <v>2.5003720791784589E-2</v>
      </c>
      <c r="AE713" s="1">
        <f>(Table2[[#This Row],[Close Price]]/Table2[[#This Row],[Current Week Low]])-1</f>
        <v>5.9889204970804411E-3</v>
      </c>
      <c r="AF713" s="1">
        <f>(Table2[[#This Row],[Current Week High]]/Table2[[#This Row],[Close Price]])-1</f>
        <v>5.3132906682542114E-2</v>
      </c>
      <c r="AG713" s="1">
        <f>(Table2[[#This Row],[Close Price]]/Table2[[#This Row],[Current Month Low]])-1</f>
        <v>3.2104454685099704E-2</v>
      </c>
      <c r="AH713" s="1">
        <f>(Table2[[#This Row],[Current Month High]]/Table2[[#This Row],[Close Price]])-1</f>
        <v>9.2424467926774945E-2</v>
      </c>
      <c r="AI713">
        <v>45.259711266557503</v>
      </c>
      <c r="AJ713">
        <v>3.2104454685099699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-0.14000000000000001</v>
      </c>
      <c r="AM713" t="s">
        <v>3189</v>
      </c>
      <c r="AN713">
        <v>-2.27</v>
      </c>
      <c r="AO713" t="s">
        <v>3189</v>
      </c>
      <c r="AP713">
        <v>-8.9858962003357995E-2</v>
      </c>
      <c r="AQ713">
        <f>(Table2[[#This Row],[Sharpe Ratio]]-AVERAGE(Table2[Sharpe Ratio]))/_xlfn.STDEV.P(Table2[Sharpe Ratio])</f>
        <v>-1.7407480241458273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650</v>
      </c>
      <c r="AT713">
        <f>_xlfn.RANK.AVG(Table2[[#This Row],[6M Return vs Nifty Z-Score]],Table2[6M Return vs Nifty Z-Score])</f>
        <v>637</v>
      </c>
      <c r="AU713">
        <f>_xlfn.RANK.AVG(Table2[[#This Row],[Sharpe Ratio Z-Score]],Table2[Sharpe Ratio Z-Score])</f>
        <v>703</v>
      </c>
      <c r="AV713">
        <f>(Table2[[#This Row],[Rank 1Y]]+Table2[[#This Row],[Rank 6M]]+Table2[[#This Row],[Rank Sharpe]])/3</f>
        <v>663.33333333333337</v>
      </c>
    </row>
    <row r="714" spans="1:48" x14ac:dyDescent="0.3">
      <c r="A714" t="s">
        <v>1417</v>
      </c>
      <c r="B714" t="s">
        <v>1418</v>
      </c>
      <c r="C714" t="s">
        <v>3145</v>
      </c>
      <c r="D714" t="s">
        <v>46</v>
      </c>
      <c r="E714">
        <v>7594.8419798249997</v>
      </c>
      <c r="F714">
        <v>296.05</v>
      </c>
      <c r="G714">
        <v>-32.349957238232101</v>
      </c>
      <c r="H714">
        <f>(Table2[[#This Row],[1Y Return vs Nifty]]-AVERAGE(Table2[1Y Return vs Nifty]))/_xlfn.STDEV.P(Table2[1Y Return vs Nifty])</f>
        <v>-0.96987444176667381</v>
      </c>
      <c r="I714">
        <v>-6.8362244665440404</v>
      </c>
      <c r="J714">
        <f>(Table2[[#This Row],[1M Return vs Nifty]]-AVERAGE(Table2[1M Return vs Nifty]))/_xlfn.STDEV.P(Table2[1M Return vs Nifty])</f>
        <v>-1.0266427527476467</v>
      </c>
      <c r="K714">
        <v>-50.1242938936063</v>
      </c>
      <c r="L714">
        <f>(Table2[[#This Row],[6M Return vs Nifty]]-AVERAGE(Table2[6M Return vs Nifty]))/_xlfn.STDEV.P(Table2[6M Return vs Nifty])</f>
        <v>-1.8261586368913698</v>
      </c>
      <c r="M714">
        <v>-0.37212783808119199</v>
      </c>
      <c r="N714">
        <f>(Table2[[#This Row],[1W Return vs Nifty]]-AVERAGE(Table2[1W Return vs Nifty]))/_xlfn.STDEV.P(Table2[1W Return vs Nifty])</f>
        <v>-0.8176807246080755</v>
      </c>
      <c r="O714">
        <v>311.60000000000002</v>
      </c>
      <c r="P714">
        <v>355.68421168052299</v>
      </c>
      <c r="Q714">
        <v>409.83582033843498</v>
      </c>
      <c r="R714">
        <v>41.160736828084303</v>
      </c>
      <c r="S714" s="1">
        <f>(Table2[[#This Row],[Close Price]]-Table2[[#This Row],[20D EMA]])/Table2[[#This Row],[20D EMA]]</f>
        <v>-4.9903722721437775E-2</v>
      </c>
      <c r="T714" s="1">
        <f>(Table2[[#This Row],[Close Price]]-Table2[[#This Row],[50D EMA]])/Table2[[#This Row],[50D EMA]]</f>
        <v>-0.16766055315968501</v>
      </c>
      <c r="U714" s="1">
        <f>(Table2[[#This Row],[Close Price]]-Table2[[#This Row],[200D EMA]])/Table2[[#This Row],[200D EMA]]</f>
        <v>-0.27763756775694398</v>
      </c>
      <c r="V714">
        <v>0.78074121360516102</v>
      </c>
      <c r="W714">
        <v>292.25</v>
      </c>
      <c r="X714">
        <v>297.55</v>
      </c>
      <c r="Y714">
        <v>281.60000000000002</v>
      </c>
      <c r="Z714">
        <v>304.8</v>
      </c>
      <c r="AA714">
        <v>281.60000000000002</v>
      </c>
      <c r="AB714">
        <v>334.45</v>
      </c>
      <c r="AC714" s="1">
        <f>(Table2[[#This Row],[Close Price]]/Table2[[#This Row],[Day Low]])-1</f>
        <v>1.3002566295979401E-2</v>
      </c>
      <c r="AD714" s="1">
        <f>(Table2[[#This Row],[Day High]]/Table2[[#This Row],[Close Price]])-1</f>
        <v>5.0667117041041099E-3</v>
      </c>
      <c r="AE714" s="1">
        <f>(Table2[[#This Row],[Close Price]]/Table2[[#This Row],[Current Week Low]])-1</f>
        <v>5.1313920454545414E-2</v>
      </c>
      <c r="AF714" s="1">
        <f>(Table2[[#This Row],[Current Week High]]/Table2[[#This Row],[Close Price]])-1</f>
        <v>2.955581827394016E-2</v>
      </c>
      <c r="AG714" s="1">
        <f>(Table2[[#This Row],[Close Price]]/Table2[[#This Row],[Current Month Low]])-1</f>
        <v>5.1313920454545414E-2</v>
      </c>
      <c r="AH714" s="1">
        <f>(Table2[[#This Row],[Current Month High]]/Table2[[#This Row],[Close Price]])-1</f>
        <v>0.12970781962506317</v>
      </c>
      <c r="AI714">
        <v>94.156392501266595</v>
      </c>
      <c r="AJ714">
        <v>5.1313920454545396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-0.31</v>
      </c>
      <c r="AM714" t="s">
        <v>3189</v>
      </c>
      <c r="AN714">
        <v>-7.99</v>
      </c>
      <c r="AO714" t="s">
        <v>3189</v>
      </c>
      <c r="AP714">
        <v>-1.8259453085765001E-2</v>
      </c>
      <c r="AQ714">
        <f>(Table2[[#This Row],[Sharpe Ratio]]-AVERAGE(Table2[Sharpe Ratio]))/_xlfn.STDEV.P(Table2[Sharpe Ratio])</f>
        <v>-0.91021075943539564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651</v>
      </c>
      <c r="AT714">
        <f>_xlfn.RANK.AVG(Table2[[#This Row],[6M Return vs Nifty Z-Score]],Table2[6M Return vs Nifty Z-Score])</f>
        <v>735</v>
      </c>
      <c r="AU714">
        <f>_xlfn.RANK.AVG(Table2[[#This Row],[Sharpe Ratio Z-Score]],Table2[Sharpe Ratio Z-Score])</f>
        <v>606</v>
      </c>
      <c r="AV714">
        <f>(Table2[[#This Row],[Rank 1Y]]+Table2[[#This Row],[Rank 6M]]+Table2[[#This Row],[Rank Sharpe]])/3</f>
        <v>664</v>
      </c>
    </row>
    <row r="715" spans="1:48" x14ac:dyDescent="0.3">
      <c r="A715" t="s">
        <v>664</v>
      </c>
      <c r="B715" t="s">
        <v>665</v>
      </c>
      <c r="C715" t="s">
        <v>3142</v>
      </c>
      <c r="D715" t="s">
        <v>24</v>
      </c>
      <c r="E715">
        <v>27238.303163100001</v>
      </c>
      <c r="F715">
        <v>169.08</v>
      </c>
      <c r="G715">
        <v>-43.187745644126899</v>
      </c>
      <c r="H715">
        <f>(Table2[[#This Row],[1Y Return vs Nifty]]-AVERAGE(Table2[1Y Return vs Nifty]))/_xlfn.STDEV.P(Table2[1Y Return vs Nifty])</f>
        <v>-1.1797233968020047</v>
      </c>
      <c r="I715">
        <v>-4.8533946690862502</v>
      </c>
      <c r="J715">
        <f>(Table2[[#This Row],[1M Return vs Nifty]]-AVERAGE(Table2[1M Return vs Nifty]))/_xlfn.STDEV.P(Table2[1M Return vs Nifty])</f>
        <v>-0.83131625725576996</v>
      </c>
      <c r="K715">
        <v>-17.101387681448099</v>
      </c>
      <c r="L715">
        <f>(Table2[[#This Row],[6M Return vs Nifty]]-AVERAGE(Table2[6M Return vs Nifty]))/_xlfn.STDEV.P(Table2[6M Return vs Nifty])</f>
        <v>-0.74688500061930818</v>
      </c>
      <c r="M715">
        <v>1.68071997226879</v>
      </c>
      <c r="N715">
        <f>(Table2[[#This Row],[1W Return vs Nifty]]-AVERAGE(Table2[1W Return vs Nifty]))/_xlfn.STDEV.P(Table2[1W Return vs Nifty])</f>
        <v>-0.4209450579122635</v>
      </c>
      <c r="O715">
        <v>173.38</v>
      </c>
      <c r="P715">
        <v>181.65519544420701</v>
      </c>
      <c r="Q715">
        <v>196.35133083978499</v>
      </c>
      <c r="R715">
        <v>41.327922150008298</v>
      </c>
      <c r="S715" s="1">
        <f>(Table2[[#This Row],[Close Price]]-Table2[[#This Row],[20D EMA]])/Table2[[#This Row],[20D EMA]]</f>
        <v>-2.4801015111316087E-2</v>
      </c>
      <c r="T715" s="1">
        <f>(Table2[[#This Row],[Close Price]]-Table2[[#This Row],[50D EMA]])/Table2[[#This Row],[50D EMA]]</f>
        <v>-6.9225630532925228E-2</v>
      </c>
      <c r="U715" s="1">
        <f>(Table2[[#This Row],[Close Price]]-Table2[[#This Row],[200D EMA]])/Table2[[#This Row],[200D EMA]]</f>
        <v>-0.13889048127734524</v>
      </c>
      <c r="V715">
        <v>0.46499038258735897</v>
      </c>
      <c r="W715">
        <v>167.12</v>
      </c>
      <c r="X715">
        <v>171.95</v>
      </c>
      <c r="Y715">
        <v>167.12</v>
      </c>
      <c r="Z715">
        <v>174.77</v>
      </c>
      <c r="AA715">
        <v>162.80000000000001</v>
      </c>
      <c r="AB715">
        <v>185.29</v>
      </c>
      <c r="AC715" s="1">
        <f>(Table2[[#This Row],[Close Price]]/Table2[[#This Row],[Day Low]])-1</f>
        <v>1.1728099569171979E-2</v>
      </c>
      <c r="AD715" s="1">
        <f>(Table2[[#This Row],[Day High]]/Table2[[#This Row],[Close Price]])-1</f>
        <v>1.6974213390110959E-2</v>
      </c>
      <c r="AE715" s="1">
        <f>(Table2[[#This Row],[Close Price]]/Table2[[#This Row],[Current Week Low]])-1</f>
        <v>1.1728099569171979E-2</v>
      </c>
      <c r="AF715" s="1">
        <f>(Table2[[#This Row],[Current Week High]]/Table2[[#This Row],[Close Price]])-1</f>
        <v>3.365270877691029E-2</v>
      </c>
      <c r="AG715" s="1">
        <f>(Table2[[#This Row],[Close Price]]/Table2[[#This Row],[Current Month Low]])-1</f>
        <v>3.8574938574938544E-2</v>
      </c>
      <c r="AH715" s="1">
        <f>(Table2[[#This Row],[Current Month High]]/Table2[[#This Row],[Close Price]])-1</f>
        <v>9.5871776673763787E-2</v>
      </c>
      <c r="AI715">
        <v>55.606813342796301</v>
      </c>
      <c r="AJ715">
        <v>3.85749385749385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-0.17</v>
      </c>
      <c r="AM715" t="s">
        <v>3189</v>
      </c>
      <c r="AN715">
        <v>-3.46</v>
      </c>
      <c r="AO715" t="s">
        <v>3189</v>
      </c>
      <c r="AP715">
        <v>-9.0634948434979004E-2</v>
      </c>
      <c r="AQ715">
        <f>(Table2[[#This Row],[Sharpe Ratio]]-AVERAGE(Table2[Sharpe Ratio]))/_xlfn.STDEV.P(Table2[Sharpe Ratio])</f>
        <v>-1.7497492820889884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700</v>
      </c>
      <c r="AT715">
        <f>_xlfn.RANK.AVG(Table2[[#This Row],[6M Return vs Nifty Z-Score]],Table2[6M Return vs Nifty Z-Score])</f>
        <v>591</v>
      </c>
      <c r="AU715">
        <f>_xlfn.RANK.AVG(Table2[[#This Row],[Sharpe Ratio Z-Score]],Table2[Sharpe Ratio Z-Score])</f>
        <v>704</v>
      </c>
      <c r="AV715">
        <f>(Table2[[#This Row],[Rank 1Y]]+Table2[[#This Row],[Rank 6M]]+Table2[[#This Row],[Rank Sharpe]])/3</f>
        <v>665</v>
      </c>
    </row>
    <row r="716" spans="1:48" x14ac:dyDescent="0.3">
      <c r="A716" t="s">
        <v>1345</v>
      </c>
      <c r="B716" t="s">
        <v>1346</v>
      </c>
      <c r="C716" t="s">
        <v>3144</v>
      </c>
      <c r="D716" t="s">
        <v>195</v>
      </c>
      <c r="E716">
        <v>8573.7296383699995</v>
      </c>
      <c r="F716">
        <v>263.95</v>
      </c>
      <c r="G716">
        <v>-60.802807892425001</v>
      </c>
      <c r="H716">
        <f>(Table2[[#This Row],[1Y Return vs Nifty]]-AVERAGE(Table2[1Y Return vs Nifty]))/_xlfn.STDEV.P(Table2[1Y Return vs Nifty])</f>
        <v>-1.5207987405203864</v>
      </c>
      <c r="I716">
        <v>-35.465235078279299</v>
      </c>
      <c r="J716">
        <f>(Table2[[#This Row],[1M Return vs Nifty]]-AVERAGE(Table2[1M Return vs Nifty]))/_xlfn.STDEV.P(Table2[1M Return vs Nifty])</f>
        <v>-3.8468567314560431</v>
      </c>
      <c r="K716">
        <v>-44.590217839931803</v>
      </c>
      <c r="L716">
        <f>(Table2[[#This Row],[6M Return vs Nifty]]-AVERAGE(Table2[6M Return vs Nifty]))/_xlfn.STDEV.P(Table2[6M Return vs Nifty])</f>
        <v>-1.6452907766405847</v>
      </c>
      <c r="M716">
        <v>7.75371402254539</v>
      </c>
      <c r="N716">
        <f>(Table2[[#This Row],[1W Return vs Nifty]]-AVERAGE(Table2[1W Return vs Nifty]))/_xlfn.STDEV.P(Table2[1W Return vs Nifty])</f>
        <v>0.75272857304502694</v>
      </c>
      <c r="O716">
        <v>305.75</v>
      </c>
      <c r="P716">
        <v>368.89311404064199</v>
      </c>
      <c r="Q716">
        <v>416.98251681525397</v>
      </c>
      <c r="R716">
        <v>38.680767270532897</v>
      </c>
      <c r="S716" s="1">
        <f>(Table2[[#This Row],[Close Price]]-Table2[[#This Row],[20D EMA]])/Table2[[#This Row],[20D EMA]]</f>
        <v>-0.13671300081766152</v>
      </c>
      <c r="T716" s="1">
        <f>(Table2[[#This Row],[Close Price]]-Table2[[#This Row],[50D EMA]])/Table2[[#This Row],[50D EMA]]</f>
        <v>-0.28448108692286439</v>
      </c>
      <c r="U716" s="1">
        <f>(Table2[[#This Row],[Close Price]]-Table2[[#This Row],[200D EMA]])/Table2[[#This Row],[200D EMA]]</f>
        <v>-0.36699983966727256</v>
      </c>
      <c r="V716">
        <v>1.4679346811602201</v>
      </c>
      <c r="W716">
        <v>258</v>
      </c>
      <c r="X716">
        <v>277</v>
      </c>
      <c r="Y716">
        <v>222.5</v>
      </c>
      <c r="Z716">
        <v>277</v>
      </c>
      <c r="AA716">
        <v>222.5</v>
      </c>
      <c r="AB716">
        <v>403</v>
      </c>
      <c r="AC716" s="1">
        <f>(Table2[[#This Row],[Close Price]]/Table2[[#This Row],[Day Low]])-1</f>
        <v>2.3062015503875877E-2</v>
      </c>
      <c r="AD716" s="1">
        <f>(Table2[[#This Row],[Day High]]/Table2[[#This Row],[Close Price]])-1</f>
        <v>4.94411820420535E-2</v>
      </c>
      <c r="AE716" s="1">
        <f>(Table2[[#This Row],[Close Price]]/Table2[[#This Row],[Current Week Low]])-1</f>
        <v>0.18629213483146057</v>
      </c>
      <c r="AF716" s="1">
        <f>(Table2[[#This Row],[Current Week High]]/Table2[[#This Row],[Close Price]])-1</f>
        <v>4.94411820420535E-2</v>
      </c>
      <c r="AG716" s="1">
        <f>(Table2[[#This Row],[Close Price]]/Table2[[#This Row],[Current Month Low]])-1</f>
        <v>0.18629213483146057</v>
      </c>
      <c r="AH716" s="1">
        <f>(Table2[[#This Row],[Current Month High]]/Table2[[#This Row],[Close Price]])-1</f>
        <v>0.52680431899981062</v>
      </c>
      <c r="AI716">
        <v>107.23621898086699</v>
      </c>
      <c r="AJ716">
        <v>18.629213483146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-0.51</v>
      </c>
      <c r="AM716" t="s">
        <v>3189</v>
      </c>
      <c r="AN716">
        <v>-30.6</v>
      </c>
      <c r="AO716" t="s">
        <v>3189</v>
      </c>
      <c r="AQ716">
        <f>(Table2[[#This Row],[Sharpe Ratio]]-AVERAGE(Table2[Sharpe Ratio]))/_xlfn.STDEV.P(Table2[Sharpe Ratio])</f>
        <v>-0.698405448893197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730</v>
      </c>
      <c r="AT716">
        <f>_xlfn.RANK.AVG(Table2[[#This Row],[6M Return vs Nifty Z-Score]],Table2[6M Return vs Nifty Z-Score])</f>
        <v>731</v>
      </c>
      <c r="AU716">
        <f>_xlfn.RANK.AVG(Table2[[#This Row],[Sharpe Ratio Z-Score]],Table2[Sharpe Ratio Z-Score])</f>
        <v>538</v>
      </c>
      <c r="AV716">
        <f>(Table2[[#This Row],[Rank 1Y]]+Table2[[#This Row],[Rank 6M]]+Table2[[#This Row],[Rank Sharpe]])/3</f>
        <v>666.33333333333337</v>
      </c>
    </row>
    <row r="717" spans="1:48" x14ac:dyDescent="0.3">
      <c r="A717" t="s">
        <v>1684</v>
      </c>
      <c r="B717" t="s">
        <v>1685</v>
      </c>
      <c r="C717" t="s">
        <v>3153</v>
      </c>
      <c r="D717" t="s">
        <v>447</v>
      </c>
      <c r="E717">
        <v>5279.5054197119998</v>
      </c>
      <c r="F717">
        <v>53.86</v>
      </c>
      <c r="G717">
        <v>-40.218983543826297</v>
      </c>
      <c r="H717">
        <f>(Table2[[#This Row],[1Y Return vs Nifty]]-AVERAGE(Table2[1Y Return vs Nifty]))/_xlfn.STDEV.P(Table2[1Y Return vs Nifty])</f>
        <v>-1.1222401168961411</v>
      </c>
      <c r="I717">
        <v>-0.62832094449272802</v>
      </c>
      <c r="J717">
        <f>(Table2[[#This Row],[1M Return vs Nifty]]-AVERAGE(Table2[1M Return vs Nifty]))/_xlfn.STDEV.P(Table2[1M Return vs Nifty])</f>
        <v>-0.41510865089553145</v>
      </c>
      <c r="K717">
        <v>-26.0838334626232</v>
      </c>
      <c r="L717">
        <f>(Table2[[#This Row],[6M Return vs Nifty]]-AVERAGE(Table2[6M Return vs Nifty]))/_xlfn.STDEV.P(Table2[6M Return vs Nifty])</f>
        <v>-1.0404544659650388</v>
      </c>
      <c r="M717">
        <v>0.19352238464427901</v>
      </c>
      <c r="N717">
        <f>(Table2[[#This Row],[1W Return vs Nifty]]-AVERAGE(Table2[1W Return vs Nifty]))/_xlfn.STDEV.P(Table2[1W Return vs Nifty])</f>
        <v>-0.70836252912461939</v>
      </c>
      <c r="O717">
        <v>54.59</v>
      </c>
      <c r="P717">
        <v>58.026679269756798</v>
      </c>
      <c r="Q717">
        <v>64.7542350581286</v>
      </c>
      <c r="R717">
        <v>47.458402776501799</v>
      </c>
      <c r="S717" s="1">
        <f>(Table2[[#This Row],[Close Price]]-Table2[[#This Row],[20D EMA]])/Table2[[#This Row],[20D EMA]]</f>
        <v>-1.3372412529767428E-2</v>
      </c>
      <c r="T717" s="1">
        <f>(Table2[[#This Row],[Close Price]]-Table2[[#This Row],[50D EMA]])/Table2[[#This Row],[50D EMA]]</f>
        <v>-7.1806267775320551E-2</v>
      </c>
      <c r="U717" s="1">
        <f>(Table2[[#This Row],[Close Price]]-Table2[[#This Row],[200D EMA]])/Table2[[#This Row],[200D EMA]]</f>
        <v>-0.16823973054965533</v>
      </c>
      <c r="V717">
        <v>0.50643068657927803</v>
      </c>
      <c r="W717">
        <v>53.26</v>
      </c>
      <c r="X717">
        <v>54.39</v>
      </c>
      <c r="Y717">
        <v>51.9</v>
      </c>
      <c r="Z717">
        <v>54.75</v>
      </c>
      <c r="AA717">
        <v>51.83</v>
      </c>
      <c r="AB717">
        <v>58.3</v>
      </c>
      <c r="AC717" s="1">
        <f>(Table2[[#This Row],[Close Price]]/Table2[[#This Row],[Day Low]])-1</f>
        <v>1.1265490048817162E-2</v>
      </c>
      <c r="AD717" s="1">
        <f>(Table2[[#This Row],[Day High]]/Table2[[#This Row],[Close Price]])-1</f>
        <v>9.8403267731155264E-3</v>
      </c>
      <c r="AE717" s="1">
        <f>(Table2[[#This Row],[Close Price]]/Table2[[#This Row],[Current Week Low]])-1</f>
        <v>3.7764932562620368E-2</v>
      </c>
      <c r="AF717" s="1">
        <f>(Table2[[#This Row],[Current Week High]]/Table2[[#This Row],[Close Price]])-1</f>
        <v>1.6524322317118534E-2</v>
      </c>
      <c r="AG717" s="1">
        <f>(Table2[[#This Row],[Close Price]]/Table2[[#This Row],[Current Month Low]])-1</f>
        <v>3.9166505884622893E-2</v>
      </c>
      <c r="AH717" s="1">
        <f>(Table2[[#This Row],[Current Month High]]/Table2[[#This Row],[Close Price]])-1</f>
        <v>8.243594504270324E-2</v>
      </c>
      <c r="AI717">
        <v>81.953212031191995</v>
      </c>
      <c r="AJ717">
        <v>3.91665058846228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-0.2</v>
      </c>
      <c r="AM717" t="s">
        <v>3189</v>
      </c>
      <c r="AN717">
        <v>-3.17</v>
      </c>
      <c r="AO717" t="s">
        <v>3189</v>
      </c>
      <c r="AP717">
        <v>-3.7948463580221997E-2</v>
      </c>
      <c r="AQ717">
        <f>(Table2[[#This Row],[Sharpe Ratio]]-AVERAGE(Table2[Sharpe Ratio]))/_xlfn.STDEV.P(Table2[Sharpe Ratio])</f>
        <v>-1.1385985957226816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690</v>
      </c>
      <c r="AT717">
        <f>_xlfn.RANK.AVG(Table2[[#This Row],[6M Return vs Nifty Z-Score]],Table2[6M Return vs Nifty Z-Score])</f>
        <v>679</v>
      </c>
      <c r="AU717">
        <f>_xlfn.RANK.AVG(Table2[[#This Row],[Sharpe Ratio Z-Score]],Table2[Sharpe Ratio Z-Score])</f>
        <v>646</v>
      </c>
      <c r="AV717">
        <f>(Table2[[#This Row],[Rank 1Y]]+Table2[[#This Row],[Rank 6M]]+Table2[[#This Row],[Rank Sharpe]])/3</f>
        <v>671.66666666666663</v>
      </c>
    </row>
    <row r="718" spans="1:48" x14ac:dyDescent="0.3">
      <c r="A718" t="s">
        <v>2398</v>
      </c>
      <c r="B718" t="s">
        <v>2399</v>
      </c>
      <c r="C718" t="s">
        <v>3156</v>
      </c>
      <c r="D718" t="s">
        <v>375</v>
      </c>
      <c r="E718">
        <v>2150.6785119000001</v>
      </c>
      <c r="F718">
        <v>186.75</v>
      </c>
      <c r="G718">
        <v>-60.017282737967797</v>
      </c>
      <c r="H718">
        <f>(Table2[[#This Row],[1Y Return vs Nifty]]-AVERAGE(Table2[1Y Return vs Nifty]))/_xlfn.STDEV.P(Table2[1Y Return vs Nifty])</f>
        <v>-1.5055888446778773</v>
      </c>
      <c r="I718">
        <v>3.27770668768623</v>
      </c>
      <c r="J718">
        <f>(Table2[[#This Row],[1M Return vs Nifty]]-AVERAGE(Table2[1M Return vs Nifty]))/_xlfn.STDEV.P(Table2[1M Return vs Nifty])</f>
        <v>-3.0329942371916642E-2</v>
      </c>
      <c r="K718">
        <v>-21.5233222644266</v>
      </c>
      <c r="L718">
        <f>(Table2[[#This Row],[6M Return vs Nifty]]-AVERAGE(Table2[6M Return vs Nifty]))/_xlfn.STDEV.P(Table2[6M Return vs Nifty])</f>
        <v>-0.89140521292488906</v>
      </c>
      <c r="M718">
        <v>1.3961793570152501</v>
      </c>
      <c r="N718">
        <f>(Table2[[#This Row],[1W Return vs Nifty]]-AVERAGE(Table2[1W Return vs Nifty]))/_xlfn.STDEV.P(Table2[1W Return vs Nifty])</f>
        <v>-0.47593569585702367</v>
      </c>
      <c r="O718">
        <v>187.75</v>
      </c>
      <c r="P718">
        <v>195.20323037945599</v>
      </c>
      <c r="Q718">
        <v>227.545894380704</v>
      </c>
      <c r="R718">
        <v>51.920541511250697</v>
      </c>
      <c r="S718" s="1">
        <f>(Table2[[#This Row],[Close Price]]-Table2[[#This Row],[20D EMA]])/Table2[[#This Row],[20D EMA]]</f>
        <v>-5.3262316910785623E-3</v>
      </c>
      <c r="T718" s="1">
        <f>(Table2[[#This Row],[Close Price]]-Table2[[#This Row],[50D EMA]])/Table2[[#This Row],[50D EMA]]</f>
        <v>-4.3304766847473454E-2</v>
      </c>
      <c r="U718" s="1">
        <f>(Table2[[#This Row],[Close Price]]-Table2[[#This Row],[200D EMA]])/Table2[[#This Row],[200D EMA]]</f>
        <v>-0.17928644457301846</v>
      </c>
      <c r="V718">
        <v>0.82137730332741099</v>
      </c>
      <c r="W718">
        <v>184.1</v>
      </c>
      <c r="X718">
        <v>188.21</v>
      </c>
      <c r="Y718">
        <v>181</v>
      </c>
      <c r="Z718">
        <v>188.9</v>
      </c>
      <c r="AA718">
        <v>180</v>
      </c>
      <c r="AB718">
        <v>214.15</v>
      </c>
      <c r="AC718" s="1">
        <f>(Table2[[#This Row],[Close Price]]/Table2[[#This Row],[Day Low]])-1</f>
        <v>1.4394350896252073E-2</v>
      </c>
      <c r="AD718" s="1">
        <f>(Table2[[#This Row],[Day High]]/Table2[[#This Row],[Close Price]])-1</f>
        <v>7.8179384203480584E-3</v>
      </c>
      <c r="AE718" s="1">
        <f>(Table2[[#This Row],[Close Price]]/Table2[[#This Row],[Current Week Low]])-1</f>
        <v>3.176795580110503E-2</v>
      </c>
      <c r="AF718" s="1">
        <f>(Table2[[#This Row],[Current Week High]]/Table2[[#This Row],[Close Price]])-1</f>
        <v>1.1512717536813932E-2</v>
      </c>
      <c r="AG718" s="1">
        <f>(Table2[[#This Row],[Close Price]]/Table2[[#This Row],[Current Month Low]])-1</f>
        <v>3.7500000000000089E-2</v>
      </c>
      <c r="AH718" s="1">
        <f>(Table2[[#This Row],[Current Month High]]/Table2[[#This Row],[Close Price]])-1</f>
        <v>0.14672021419009385</v>
      </c>
      <c r="AI718">
        <v>131.191432396251</v>
      </c>
      <c r="AJ718">
        <v>7.6368876080691503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-7.0000000000000007E-2</v>
      </c>
      <c r="AM718" t="s">
        <v>3189</v>
      </c>
      <c r="AN718">
        <v>-3.46</v>
      </c>
      <c r="AO718" t="s">
        <v>3189</v>
      </c>
      <c r="AP718">
        <v>-4.6056801932737999E-2</v>
      </c>
      <c r="AQ718">
        <f>(Table2[[#This Row],[Sharpe Ratio]]-AVERAGE(Table2[Sharpe Ratio]))/_xlfn.STDEV.P(Table2[Sharpe Ratio])</f>
        <v>-1.232653391048109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729</v>
      </c>
      <c r="AT718">
        <f>_xlfn.RANK.AVG(Table2[[#This Row],[6M Return vs Nifty Z-Score]],Table2[6M Return vs Nifty Z-Score])</f>
        <v>641</v>
      </c>
      <c r="AU718">
        <f>_xlfn.RANK.AVG(Table2[[#This Row],[Sharpe Ratio Z-Score]],Table2[Sharpe Ratio Z-Score])</f>
        <v>662</v>
      </c>
      <c r="AV718">
        <f>(Table2[[#This Row],[Rank 1Y]]+Table2[[#This Row],[Rank 6M]]+Table2[[#This Row],[Rank Sharpe]])/3</f>
        <v>677.33333333333337</v>
      </c>
    </row>
    <row r="719" spans="1:48" x14ac:dyDescent="0.3">
      <c r="A719" t="s">
        <v>254</v>
      </c>
      <c r="B719" t="s">
        <v>255</v>
      </c>
      <c r="C719" t="s">
        <v>3148</v>
      </c>
      <c r="D719" t="s">
        <v>256</v>
      </c>
      <c r="E719">
        <v>100967.8060601</v>
      </c>
      <c r="F719">
        <v>726.85</v>
      </c>
      <c r="G719">
        <v>-37.231669932717601</v>
      </c>
      <c r="H719">
        <f>(Table2[[#This Row],[1Y Return vs Nifty]]-AVERAGE(Table2[1Y Return vs Nifty]))/_xlfn.STDEV.P(Table2[1Y Return vs Nifty])</f>
        <v>-1.0643976294645712</v>
      </c>
      <c r="I719">
        <v>-20.1734897138506</v>
      </c>
      <c r="J719">
        <f>(Table2[[#This Row],[1M Return vs Nifty]]-AVERAGE(Table2[1M Return vs Nifty]))/_xlfn.STDEV.P(Table2[1M Return vs Nifty])</f>
        <v>-2.3404828430781666</v>
      </c>
      <c r="K719">
        <v>-37.535077563686102</v>
      </c>
      <c r="L719">
        <f>(Table2[[#This Row],[6M Return vs Nifty]]-AVERAGE(Table2[6M Return vs Nifty]))/_xlfn.STDEV.P(Table2[6M Return vs Nifty])</f>
        <v>-1.4147106195994779</v>
      </c>
      <c r="M719">
        <v>7.3215553272676397</v>
      </c>
      <c r="N719">
        <f>(Table2[[#This Row],[1W Return vs Nifty]]-AVERAGE(Table2[1W Return vs Nifty]))/_xlfn.STDEV.P(Table2[1W Return vs Nifty])</f>
        <v>0.66920909964569097</v>
      </c>
      <c r="O719">
        <v>816.72</v>
      </c>
      <c r="P719">
        <v>908.94586438700901</v>
      </c>
      <c r="Q719">
        <v>1004.69258901201</v>
      </c>
      <c r="R719">
        <v>57.993461483445699</v>
      </c>
      <c r="S719" s="1">
        <f>(Table2[[#This Row],[Close Price]]-Table2[[#This Row],[20D EMA]])/Table2[[#This Row],[20D EMA]]</f>
        <v>-0.11003771182290137</v>
      </c>
      <c r="T719" s="1">
        <f>(Table2[[#This Row],[Close Price]]-Table2[[#This Row],[50D EMA]])/Table2[[#This Row],[50D EMA]]</f>
        <v>-0.20033741449477194</v>
      </c>
      <c r="U719" s="1">
        <f>(Table2[[#This Row],[Close Price]]-Table2[[#This Row],[200D EMA]])/Table2[[#This Row],[200D EMA]]</f>
        <v>-0.27654487755825247</v>
      </c>
      <c r="V719">
        <v>2.8154486014864699</v>
      </c>
      <c r="W719">
        <v>742</v>
      </c>
      <c r="X719">
        <v>869.75</v>
      </c>
      <c r="Y719">
        <v>588</v>
      </c>
      <c r="Z719">
        <v>869.75</v>
      </c>
      <c r="AA719">
        <v>588</v>
      </c>
      <c r="AB719">
        <v>1090.95</v>
      </c>
      <c r="AC719" s="1">
        <f>(Table2[[#This Row],[Close Price]]/Table2[[#This Row],[Day Low]])-1</f>
        <v>-2.0417789757412375E-2</v>
      </c>
      <c r="AD719" s="1">
        <f>(Table2[[#This Row],[Day High]]/Table2[[#This Row],[Close Price]])-1</f>
        <v>0.1966017747815918</v>
      </c>
      <c r="AE719" s="1">
        <f>(Table2[[#This Row],[Close Price]]/Table2[[#This Row],[Current Week Low]])-1</f>
        <v>0.23613945578231288</v>
      </c>
      <c r="AF719" s="1">
        <f>(Table2[[#This Row],[Current Week High]]/Table2[[#This Row],[Close Price]])-1</f>
        <v>0.1966017747815918</v>
      </c>
      <c r="AG719" s="1">
        <f>(Table2[[#This Row],[Close Price]]/Table2[[#This Row],[Current Month Low]])-1</f>
        <v>0.23613945578231288</v>
      </c>
      <c r="AH719" s="1">
        <f>(Table2[[#This Row],[Current Month High]]/Table2[[#This Row],[Close Price]])-1</f>
        <v>0.50092866478640707</v>
      </c>
      <c r="AI719">
        <v>85.457797344706506</v>
      </c>
      <c r="AJ719">
        <v>23.613945578231199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-7.0000000000000007E-2</v>
      </c>
      <c r="AM719" t="s">
        <v>3189</v>
      </c>
      <c r="AN719">
        <v>-6.81</v>
      </c>
      <c r="AO719" t="s">
        <v>3189</v>
      </c>
      <c r="AP719">
        <v>-4.0070494955032003E-2</v>
      </c>
      <c r="AQ719">
        <f>(Table2[[#This Row],[Sharpe Ratio]]-AVERAGE(Table2[Sharpe Ratio]))/_xlfn.STDEV.P(Table2[Sharpe Ratio])</f>
        <v>-1.163213654684788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674</v>
      </c>
      <c r="AT719">
        <f>_xlfn.RANK.AVG(Table2[[#This Row],[6M Return vs Nifty Z-Score]],Table2[6M Return vs Nifty Z-Score])</f>
        <v>723</v>
      </c>
      <c r="AU719">
        <f>_xlfn.RANK.AVG(Table2[[#This Row],[Sharpe Ratio Z-Score]],Table2[Sharpe Ratio Z-Score])</f>
        <v>651</v>
      </c>
      <c r="AV719">
        <f>(Table2[[#This Row],[Rank 1Y]]+Table2[[#This Row],[Rank 6M]]+Table2[[#This Row],[Rank Sharpe]])/3</f>
        <v>682.66666666666663</v>
      </c>
    </row>
    <row r="720" spans="1:48" x14ac:dyDescent="0.3">
      <c r="A720" t="s">
        <v>1310</v>
      </c>
      <c r="B720" t="s">
        <v>1311</v>
      </c>
      <c r="C720" t="s">
        <v>3151</v>
      </c>
      <c r="D720" t="s">
        <v>276</v>
      </c>
      <c r="E720">
        <v>8847.8959870199997</v>
      </c>
      <c r="F720">
        <v>767.15</v>
      </c>
      <c r="G720">
        <v>-43.247858924943401</v>
      </c>
      <c r="H720">
        <f>(Table2[[#This Row],[1Y Return vs Nifty]]-AVERAGE(Table2[1Y Return vs Nifty]))/_xlfn.STDEV.P(Table2[1Y Return vs Nifty])</f>
        <v>-1.1808873528316526</v>
      </c>
      <c r="I720">
        <v>-8.7434608610438804</v>
      </c>
      <c r="J720">
        <f>(Table2[[#This Row],[1M Return vs Nifty]]-AVERAGE(Table2[1M Return vs Nifty]))/_xlfn.STDEV.P(Table2[1M Return vs Nifty])</f>
        <v>-1.2145226209490658</v>
      </c>
      <c r="K720">
        <v>-24.361314730885901</v>
      </c>
      <c r="L720">
        <f>(Table2[[#This Row],[6M Return vs Nifty]]-AVERAGE(Table2[6M Return vs Nifty]))/_xlfn.STDEV.P(Table2[6M Return vs Nifty])</f>
        <v>-0.98415811690341726</v>
      </c>
      <c r="M720">
        <v>0.12708134376586</v>
      </c>
      <c r="N720">
        <f>(Table2[[#This Row],[1W Return vs Nifty]]-AVERAGE(Table2[1W Return vs Nifty]))/_xlfn.STDEV.P(Table2[1W Return vs Nifty])</f>
        <v>-0.72120299908832763</v>
      </c>
      <c r="O720">
        <v>802.94</v>
      </c>
      <c r="P720">
        <v>859.53009752835203</v>
      </c>
      <c r="Q720">
        <v>945.86557439461501</v>
      </c>
      <c r="R720">
        <v>32.937688965585103</v>
      </c>
      <c r="S720" s="1">
        <f>(Table2[[#This Row],[Close Price]]-Table2[[#This Row],[20D EMA]])/Table2[[#This Row],[20D EMA]]</f>
        <v>-4.4573691683064832E-2</v>
      </c>
      <c r="T720" s="1">
        <f>(Table2[[#This Row],[Close Price]]-Table2[[#This Row],[50D EMA]])/Table2[[#This Row],[50D EMA]]</f>
        <v>-0.10747744354036985</v>
      </c>
      <c r="U720" s="1">
        <f>(Table2[[#This Row],[Close Price]]-Table2[[#This Row],[200D EMA]])/Table2[[#This Row],[200D EMA]]</f>
        <v>-0.18894394640485659</v>
      </c>
      <c r="V720">
        <v>1.3455549391255901</v>
      </c>
      <c r="W720">
        <v>761.35</v>
      </c>
      <c r="X720">
        <v>794.45</v>
      </c>
      <c r="Y720">
        <v>745</v>
      </c>
      <c r="Z720">
        <v>794.45</v>
      </c>
      <c r="AA720">
        <v>736.7</v>
      </c>
      <c r="AB720">
        <v>927</v>
      </c>
      <c r="AC720" s="1">
        <f>(Table2[[#This Row],[Close Price]]/Table2[[#This Row],[Day Low]])-1</f>
        <v>7.6180468903919163E-3</v>
      </c>
      <c r="AD720" s="1">
        <f>(Table2[[#This Row],[Day High]]/Table2[[#This Row],[Close Price]])-1</f>
        <v>3.5586260835560379E-2</v>
      </c>
      <c r="AE720" s="1">
        <f>(Table2[[#This Row],[Close Price]]/Table2[[#This Row],[Current Week Low]])-1</f>
        <v>2.9731543624160972E-2</v>
      </c>
      <c r="AF720" s="1">
        <f>(Table2[[#This Row],[Current Week High]]/Table2[[#This Row],[Close Price]])-1</f>
        <v>3.5586260835560379E-2</v>
      </c>
      <c r="AG720" s="1">
        <f>(Table2[[#This Row],[Close Price]]/Table2[[#This Row],[Current Month Low]])-1</f>
        <v>4.1332971358762016E-2</v>
      </c>
      <c r="AH720" s="1">
        <f>(Table2[[#This Row],[Current Month High]]/Table2[[#This Row],[Close Price]])-1</f>
        <v>0.20836863716352738</v>
      </c>
      <c r="AI720">
        <v>44.691390210519401</v>
      </c>
      <c r="AJ720">
        <v>4.1332971358761998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-0.17</v>
      </c>
      <c r="AM720" t="s">
        <v>3189</v>
      </c>
      <c r="AN720">
        <v>-10.68</v>
      </c>
      <c r="AO720" t="s">
        <v>3189</v>
      </c>
      <c r="AP720">
        <v>-6.2345094116584003E-2</v>
      </c>
      <c r="AQ720">
        <f>(Table2[[#This Row],[Sharpe Ratio]]-AVERAGE(Table2[Sharpe Ratio]))/_xlfn.STDEV.P(Table2[Sharpe Ratio])</f>
        <v>-1.4215937042106723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701</v>
      </c>
      <c r="AT720">
        <f>_xlfn.RANK.AVG(Table2[[#This Row],[6M Return vs Nifty Z-Score]],Table2[6M Return vs Nifty Z-Score])</f>
        <v>670</v>
      </c>
      <c r="AU720">
        <f>_xlfn.RANK.AVG(Table2[[#This Row],[Sharpe Ratio Z-Score]],Table2[Sharpe Ratio Z-Score])</f>
        <v>682</v>
      </c>
      <c r="AV720">
        <f>(Table2[[#This Row],[Rank 1Y]]+Table2[[#This Row],[Rank 6M]]+Table2[[#This Row],[Rank Sharpe]])/3</f>
        <v>684.33333333333337</v>
      </c>
    </row>
    <row r="721" spans="1:48" x14ac:dyDescent="0.3">
      <c r="A721" t="s">
        <v>112</v>
      </c>
      <c r="B721" t="s">
        <v>113</v>
      </c>
      <c r="C721" t="s">
        <v>3151</v>
      </c>
      <c r="D721" t="s">
        <v>114</v>
      </c>
      <c r="E721">
        <v>237719.80172732001</v>
      </c>
      <c r="F721">
        <v>2479.6</v>
      </c>
      <c r="G721">
        <v>-42.001305806917003</v>
      </c>
      <c r="H721">
        <f>(Table2[[#This Row],[1Y Return vs Nifty]]-AVERAGE(Table2[1Y Return vs Nifty]))/_xlfn.STDEV.P(Table2[1Y Return vs Nifty])</f>
        <v>-1.1567507061822686</v>
      </c>
      <c r="I721">
        <v>-16.992065865393201</v>
      </c>
      <c r="J721">
        <f>(Table2[[#This Row],[1M Return vs Nifty]]-AVERAGE(Table2[1M Return vs Nifty]))/_xlfn.STDEV.P(Table2[1M Return vs Nifty])</f>
        <v>-2.0270840976133822</v>
      </c>
      <c r="K721">
        <v>-21.526438780787299</v>
      </c>
      <c r="L721">
        <f>(Table2[[#This Row],[6M Return vs Nifty]]-AVERAGE(Table2[6M Return vs Nifty]))/_xlfn.STDEV.P(Table2[6M Return vs Nifty])</f>
        <v>-0.89150706870716045</v>
      </c>
      <c r="M721">
        <v>0.21799414119562399</v>
      </c>
      <c r="N721">
        <f>(Table2[[#This Row],[1W Return vs Nifty]]-AVERAGE(Table2[1W Return vs Nifty]))/_xlfn.STDEV.P(Table2[1W Return vs Nifty])</f>
        <v>-0.70363309004897723</v>
      </c>
      <c r="O721">
        <v>2609.17</v>
      </c>
      <c r="P721">
        <v>2814.5007043149599</v>
      </c>
      <c r="Q721">
        <v>2974.23843419083</v>
      </c>
      <c r="R721">
        <v>33.955055397203402</v>
      </c>
      <c r="S721" s="1">
        <f>(Table2[[#This Row],[Close Price]]-Table2[[#This Row],[20D EMA]])/Table2[[#This Row],[20D EMA]]</f>
        <v>-4.9659470252992395E-2</v>
      </c>
      <c r="T721" s="1">
        <f>(Table2[[#This Row],[Close Price]]-Table2[[#This Row],[50D EMA]])/Table2[[#This Row],[50D EMA]]</f>
        <v>-0.11899116024434384</v>
      </c>
      <c r="U721" s="1">
        <f>(Table2[[#This Row],[Close Price]]-Table2[[#This Row],[200D EMA]])/Table2[[#This Row],[200D EMA]]</f>
        <v>-0.16630759272848991</v>
      </c>
      <c r="V721">
        <v>1.1254609876566</v>
      </c>
      <c r="W721">
        <v>2455.0500000000002</v>
      </c>
      <c r="X721">
        <v>2491.5</v>
      </c>
      <c r="Y721">
        <v>2450.0500000000002</v>
      </c>
      <c r="Z721">
        <v>2518</v>
      </c>
      <c r="AA721">
        <v>2422.9499999999998</v>
      </c>
      <c r="AB721">
        <v>2965.75</v>
      </c>
      <c r="AC721" s="1">
        <f>(Table2[[#This Row],[Close Price]]/Table2[[#This Row],[Day Low]])-1</f>
        <v>9.9997963381599497E-3</v>
      </c>
      <c r="AD721" s="1">
        <f>(Table2[[#This Row],[Day High]]/Table2[[#This Row],[Close Price]])-1</f>
        <v>4.7991611550251001E-3</v>
      </c>
      <c r="AE721" s="1">
        <f>(Table2[[#This Row],[Close Price]]/Table2[[#This Row],[Current Week Low]])-1</f>
        <v>1.2060978347380624E-2</v>
      </c>
      <c r="AF721" s="1">
        <f>(Table2[[#This Row],[Current Week High]]/Table2[[#This Row],[Close Price]])-1</f>
        <v>1.5486368769156433E-2</v>
      </c>
      <c r="AG721" s="1">
        <f>(Table2[[#This Row],[Close Price]]/Table2[[#This Row],[Current Month Low]])-1</f>
        <v>2.3380589776924809E-2</v>
      </c>
      <c r="AH721" s="1">
        <f>(Table2[[#This Row],[Current Month High]]/Table2[[#This Row],[Close Price]])-1</f>
        <v>0.19605984836263923</v>
      </c>
      <c r="AI721">
        <v>38.044442652040601</v>
      </c>
      <c r="AJ721">
        <v>2.3380589776924801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-0.18</v>
      </c>
      <c r="AM721" t="s">
        <v>3189</v>
      </c>
      <c r="AN721">
        <v>-2.5</v>
      </c>
      <c r="AO721" t="s">
        <v>3189</v>
      </c>
      <c r="AP721">
        <v>-0.10700506195703</v>
      </c>
      <c r="AQ721">
        <f>(Table2[[#This Row],[Sharpe Ratio]]-AVERAGE(Table2[Sharpe Ratio]))/_xlfn.STDEV.P(Table2[Sharpe Ratio])</f>
        <v>-1.939638703303479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695</v>
      </c>
      <c r="AT721">
        <f>_xlfn.RANK.AVG(Table2[[#This Row],[6M Return vs Nifty Z-Score]],Table2[6M Return vs Nifty Z-Score])</f>
        <v>642</v>
      </c>
      <c r="AU721">
        <f>_xlfn.RANK.AVG(Table2[[#This Row],[Sharpe Ratio Z-Score]],Table2[Sharpe Ratio Z-Score])</f>
        <v>719</v>
      </c>
      <c r="AV721">
        <f>(Table2[[#This Row],[Rank 1Y]]+Table2[[#This Row],[Rank 6M]]+Table2[[#This Row],[Rank Sharpe]])/3</f>
        <v>685.33333333333337</v>
      </c>
    </row>
    <row r="722" spans="1:48" x14ac:dyDescent="0.3">
      <c r="A722" t="s">
        <v>1247</v>
      </c>
      <c r="B722" t="s">
        <v>1248</v>
      </c>
      <c r="C722" t="s">
        <v>3142</v>
      </c>
      <c r="D722" t="s">
        <v>24</v>
      </c>
      <c r="E722">
        <v>9419.0163432119898</v>
      </c>
      <c r="F722">
        <v>154.97999999999999</v>
      </c>
      <c r="G722">
        <v>-53.819750562712201</v>
      </c>
      <c r="H722">
        <f>(Table2[[#This Row],[1Y Return vs Nifty]]-AVERAGE(Table2[1Y Return vs Nifty]))/_xlfn.STDEV.P(Table2[1Y Return vs Nifty])</f>
        <v>-1.3855878258290646</v>
      </c>
      <c r="I722">
        <v>-4.3223458567224897</v>
      </c>
      <c r="J722">
        <f>(Table2[[#This Row],[1M Return vs Nifty]]-AVERAGE(Table2[1M Return vs Nifty]))/_xlfn.STDEV.P(Table2[1M Return vs Nifty])</f>
        <v>-0.77900319257057749</v>
      </c>
      <c r="K722">
        <v>-42.8933878057451</v>
      </c>
      <c r="L722">
        <f>(Table2[[#This Row],[6M Return vs Nifty]]-AVERAGE(Table2[6M Return vs Nifty]))/_xlfn.STDEV.P(Table2[6M Return vs Nifty])</f>
        <v>-1.5898340003845302</v>
      </c>
      <c r="M722">
        <v>-1.1074728910834299</v>
      </c>
      <c r="N722">
        <f>(Table2[[#This Row],[1W Return vs Nifty]]-AVERAGE(Table2[1W Return vs Nifty]))/_xlfn.STDEV.P(Table2[1W Return vs Nifty])</f>
        <v>-0.95979433302241424</v>
      </c>
      <c r="O722">
        <v>162.84</v>
      </c>
      <c r="P722">
        <v>179.03002329914901</v>
      </c>
      <c r="Q722">
        <v>214.33181254238801</v>
      </c>
      <c r="R722">
        <v>31.354859362685701</v>
      </c>
      <c r="S722" s="1">
        <f>(Table2[[#This Row],[Close Price]]-Table2[[#This Row],[20D EMA]])/Table2[[#This Row],[20D EMA]]</f>
        <v>-4.826823876197503E-2</v>
      </c>
      <c r="T722" s="1">
        <f>(Table2[[#This Row],[Close Price]]-Table2[[#This Row],[50D EMA]])/Table2[[#This Row],[50D EMA]]</f>
        <v>-0.13433514030751587</v>
      </c>
      <c r="U722" s="1">
        <f>(Table2[[#This Row],[Close Price]]-Table2[[#This Row],[200D EMA]])/Table2[[#This Row],[200D EMA]]</f>
        <v>-0.27691555368454751</v>
      </c>
      <c r="V722">
        <v>0.77996639324039096</v>
      </c>
      <c r="W722">
        <v>152.31</v>
      </c>
      <c r="X722">
        <v>158.76</v>
      </c>
      <c r="Y722">
        <v>152.31</v>
      </c>
      <c r="Z722">
        <v>163.13999999999999</v>
      </c>
      <c r="AA722">
        <v>151.46</v>
      </c>
      <c r="AB722">
        <v>176.75</v>
      </c>
      <c r="AC722" s="1">
        <f>(Table2[[#This Row],[Close Price]]/Table2[[#This Row],[Day Low]])-1</f>
        <v>1.7530037423675315E-2</v>
      </c>
      <c r="AD722" s="1">
        <f>(Table2[[#This Row],[Day High]]/Table2[[#This Row],[Close Price]])-1</f>
        <v>2.4390243902439046E-2</v>
      </c>
      <c r="AE722" s="1">
        <f>(Table2[[#This Row],[Close Price]]/Table2[[#This Row],[Current Week Low]])-1</f>
        <v>1.7530037423675315E-2</v>
      </c>
      <c r="AF722" s="1">
        <f>(Table2[[#This Row],[Current Week High]]/Table2[[#This Row],[Close Price]])-1</f>
        <v>5.2651955090979419E-2</v>
      </c>
      <c r="AG722" s="1">
        <f>(Table2[[#This Row],[Close Price]]/Table2[[#This Row],[Current Month Low]])-1</f>
        <v>2.3240459527267721E-2</v>
      </c>
      <c r="AH722" s="1">
        <f>(Table2[[#This Row],[Current Month High]]/Table2[[#This Row],[Close Price]])-1</f>
        <v>0.14046973803071361</v>
      </c>
      <c r="AI722">
        <v>94.025035488450101</v>
      </c>
      <c r="AJ722">
        <v>2.3240459527267698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-0.28999999999999998</v>
      </c>
      <c r="AM722" t="s">
        <v>3189</v>
      </c>
      <c r="AN722">
        <v>-4.26</v>
      </c>
      <c r="AO722" t="s">
        <v>3189</v>
      </c>
      <c r="AP722">
        <v>-1.8689856372026002E-2</v>
      </c>
      <c r="AQ722">
        <f>(Table2[[#This Row],[Sharpe Ratio]]-AVERAGE(Table2[Sharpe Ratio]))/_xlfn.STDEV.P(Table2[Sharpe Ratio])</f>
        <v>-0.91520333513176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723</v>
      </c>
      <c r="AT722">
        <f>_xlfn.RANK.AVG(Table2[[#This Row],[6M Return vs Nifty Z-Score]],Table2[6M Return vs Nifty Z-Score])</f>
        <v>730</v>
      </c>
      <c r="AU722">
        <f>_xlfn.RANK.AVG(Table2[[#This Row],[Sharpe Ratio Z-Score]],Table2[Sharpe Ratio Z-Score])</f>
        <v>607</v>
      </c>
      <c r="AV722">
        <f>(Table2[[#This Row],[Rank 1Y]]+Table2[[#This Row],[Rank 6M]]+Table2[[#This Row],[Rank Sharpe]])/3</f>
        <v>686.66666666666663</v>
      </c>
    </row>
    <row r="723" spans="1:48" x14ac:dyDescent="0.3">
      <c r="A723" t="s">
        <v>1474</v>
      </c>
      <c r="B723" t="s">
        <v>1475</v>
      </c>
      <c r="C723" t="s">
        <v>3142</v>
      </c>
      <c r="D723" t="s">
        <v>24</v>
      </c>
      <c r="E723">
        <v>7099.9133955489997</v>
      </c>
      <c r="F723">
        <v>62.33</v>
      </c>
      <c r="G723">
        <v>-53.021146366013902</v>
      </c>
      <c r="H723">
        <f>(Table2[[#This Row],[1Y Return vs Nifty]]-AVERAGE(Table2[1Y Return vs Nifty]))/_xlfn.STDEV.P(Table2[1Y Return vs Nifty])</f>
        <v>-1.3701246842832473</v>
      </c>
      <c r="I723">
        <v>-8.8130532796872192</v>
      </c>
      <c r="J723">
        <f>(Table2[[#This Row],[1M Return vs Nifty]]-AVERAGE(Table2[1M Return vs Nifty]))/_xlfn.STDEV.P(Table2[1M Return vs Nifty])</f>
        <v>-1.2213780975330042</v>
      </c>
      <c r="K723">
        <v>-40.2285169535295</v>
      </c>
      <c r="L723">
        <f>(Table2[[#This Row],[6M Return vs Nifty]]-AVERAGE(Table2[6M Return vs Nifty]))/_xlfn.STDEV.P(Table2[6M Return vs Nifty])</f>
        <v>-1.5027391566906325</v>
      </c>
      <c r="M723">
        <v>-2.0904770440871498</v>
      </c>
      <c r="N723">
        <f>(Table2[[#This Row],[1W Return vs Nifty]]-AVERAGE(Table2[1W Return vs Nifty]))/_xlfn.STDEV.P(Table2[1W Return vs Nifty])</f>
        <v>-1.1497708164423881</v>
      </c>
      <c r="O723">
        <v>65.39</v>
      </c>
      <c r="P723">
        <v>70.389353963334997</v>
      </c>
      <c r="Q723">
        <v>82.792671084176405</v>
      </c>
      <c r="R723">
        <v>32.2354719371681</v>
      </c>
      <c r="S723" s="1">
        <f>(Table2[[#This Row],[Close Price]]-Table2[[#This Row],[20D EMA]])/Table2[[#This Row],[20D EMA]]</f>
        <v>-4.6796146199724761E-2</v>
      </c>
      <c r="T723" s="1">
        <f>(Table2[[#This Row],[Close Price]]-Table2[[#This Row],[50D EMA]])/Table2[[#This Row],[50D EMA]]</f>
        <v>-0.11449677415043508</v>
      </c>
      <c r="U723" s="1">
        <f>(Table2[[#This Row],[Close Price]]-Table2[[#This Row],[200D EMA]])/Table2[[#This Row],[200D EMA]]</f>
        <v>-0.24715558534609589</v>
      </c>
      <c r="V723">
        <v>0.851058652523349</v>
      </c>
      <c r="W723">
        <v>62.15</v>
      </c>
      <c r="X723">
        <v>63.2</v>
      </c>
      <c r="Y723">
        <v>61.75</v>
      </c>
      <c r="Z723">
        <v>64.66</v>
      </c>
      <c r="AA723">
        <v>61.75</v>
      </c>
      <c r="AB723">
        <v>71.790000000000006</v>
      </c>
      <c r="AC723" s="1">
        <f>(Table2[[#This Row],[Close Price]]/Table2[[#This Row],[Day Low]])-1</f>
        <v>2.8962188254224586E-3</v>
      </c>
      <c r="AD723" s="1">
        <f>(Table2[[#This Row],[Day High]]/Table2[[#This Row],[Close Price]])-1</f>
        <v>1.3957965666613337E-2</v>
      </c>
      <c r="AE723" s="1">
        <f>(Table2[[#This Row],[Close Price]]/Table2[[#This Row],[Current Week Low]])-1</f>
        <v>9.3927125506072517E-3</v>
      </c>
      <c r="AF723" s="1">
        <f>(Table2[[#This Row],[Current Week High]]/Table2[[#This Row],[Close Price]])-1</f>
        <v>3.738167816460769E-2</v>
      </c>
      <c r="AG723" s="1">
        <f>(Table2[[#This Row],[Close Price]]/Table2[[#This Row],[Current Month Low]])-1</f>
        <v>9.3927125506072517E-3</v>
      </c>
      <c r="AH723" s="1">
        <f>(Table2[[#This Row],[Current Month High]]/Table2[[#This Row],[Close Price]])-1</f>
        <v>0.15177282207604703</v>
      </c>
      <c r="AI723">
        <v>86.908390823038602</v>
      </c>
      <c r="AJ723">
        <v>0.93927125506072495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-0.25</v>
      </c>
      <c r="AM723" t="s">
        <v>3189</v>
      </c>
      <c r="AN723">
        <v>-3.84</v>
      </c>
      <c r="AO723" t="s">
        <v>3189</v>
      </c>
      <c r="AP723">
        <v>-2.0155220775756998E-2</v>
      </c>
      <c r="AQ723">
        <f>(Table2[[#This Row],[Sharpe Ratio]]-AVERAGE(Table2[Sharpe Ratio]))/_xlfn.STDEV.P(Table2[Sharpe Ratio])</f>
        <v>-0.93220121349820961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721</v>
      </c>
      <c r="AT723">
        <f>_xlfn.RANK.AVG(Table2[[#This Row],[6M Return vs Nifty Z-Score]],Table2[6M Return vs Nifty Z-Score])</f>
        <v>728</v>
      </c>
      <c r="AU723">
        <f>_xlfn.RANK.AVG(Table2[[#This Row],[Sharpe Ratio Z-Score]],Table2[Sharpe Ratio Z-Score])</f>
        <v>612</v>
      </c>
      <c r="AV723">
        <f>(Table2[[#This Row],[Rank 1Y]]+Table2[[#This Row],[Rank 6M]]+Table2[[#This Row],[Rank Sharpe]])/3</f>
        <v>687</v>
      </c>
    </row>
    <row r="724" spans="1:48" x14ac:dyDescent="0.3">
      <c r="A724" t="s">
        <v>1816</v>
      </c>
      <c r="B724" t="s">
        <v>1817</v>
      </c>
      <c r="C724" t="s">
        <v>3154</v>
      </c>
      <c r="D724" t="s">
        <v>505</v>
      </c>
      <c r="E724">
        <v>4327.3678579159996</v>
      </c>
      <c r="F724">
        <v>86.86</v>
      </c>
      <c r="G724">
        <v>-43.628107872087398</v>
      </c>
      <c r="H724">
        <f>(Table2[[#This Row],[1Y Return vs Nifty]]-AVERAGE(Table2[1Y Return vs Nifty]))/_xlfn.STDEV.P(Table2[1Y Return vs Nifty])</f>
        <v>-1.1882500029612721</v>
      </c>
      <c r="I724">
        <v>-8.40701483326934</v>
      </c>
      <c r="J724">
        <f>(Table2[[#This Row],[1M Return vs Nifty]]-AVERAGE(Table2[1M Return vs Nifty]))/_xlfn.STDEV.P(Table2[1M Return vs Nifty])</f>
        <v>-1.1813796736261943</v>
      </c>
      <c r="K724">
        <v>-21.192758245098499</v>
      </c>
      <c r="L724">
        <f>(Table2[[#This Row],[6M Return vs Nifty]]-AVERAGE(Table2[6M Return vs Nifty]))/_xlfn.STDEV.P(Table2[6M Return vs Nifty])</f>
        <v>-0.88060152929786795</v>
      </c>
      <c r="M724">
        <v>4.9642557740941697</v>
      </c>
      <c r="N724">
        <f>(Table2[[#This Row],[1W Return vs Nifty]]-AVERAGE(Table2[1W Return vs Nifty]))/_xlfn.STDEV.P(Table2[1W Return vs Nifty])</f>
        <v>0.21363474819361056</v>
      </c>
      <c r="O724">
        <v>87.12</v>
      </c>
      <c r="P724">
        <v>94.110187268763895</v>
      </c>
      <c r="Q724">
        <v>103.62462315021899</v>
      </c>
      <c r="R724">
        <v>56.462471831293598</v>
      </c>
      <c r="S724" s="1">
        <f>(Table2[[#This Row],[Close Price]]-Table2[[#This Row],[20D EMA]])/Table2[[#This Row],[20D EMA]]</f>
        <v>-2.9843893480257701E-3</v>
      </c>
      <c r="T724" s="1">
        <f>(Table2[[#This Row],[Close Price]]-Table2[[#This Row],[50D EMA]])/Table2[[#This Row],[50D EMA]]</f>
        <v>-7.7039345889924754E-2</v>
      </c>
      <c r="U724" s="1">
        <f>(Table2[[#This Row],[Close Price]]-Table2[[#This Row],[200D EMA]])/Table2[[#This Row],[200D EMA]]</f>
        <v>-0.16178223515386136</v>
      </c>
      <c r="V724">
        <v>0.953200012999456</v>
      </c>
      <c r="W724">
        <v>85</v>
      </c>
      <c r="X724">
        <v>87.5</v>
      </c>
      <c r="Y724">
        <v>80.02</v>
      </c>
      <c r="Z724">
        <v>87.5</v>
      </c>
      <c r="AA724">
        <v>77.650000000000006</v>
      </c>
      <c r="AB724">
        <v>93.5</v>
      </c>
      <c r="AC724" s="1">
        <f>(Table2[[#This Row],[Close Price]]/Table2[[#This Row],[Day Low]])-1</f>
        <v>2.1882352941176464E-2</v>
      </c>
      <c r="AD724" s="1">
        <f>(Table2[[#This Row],[Day High]]/Table2[[#This Row],[Close Price]])-1</f>
        <v>7.3681786783330594E-3</v>
      </c>
      <c r="AE724" s="1">
        <f>(Table2[[#This Row],[Close Price]]/Table2[[#This Row],[Current Week Low]])-1</f>
        <v>8.547863034241443E-2</v>
      </c>
      <c r="AF724" s="1">
        <f>(Table2[[#This Row],[Current Week High]]/Table2[[#This Row],[Close Price]])-1</f>
        <v>7.3681786783330594E-3</v>
      </c>
      <c r="AG724" s="1">
        <f>(Table2[[#This Row],[Close Price]]/Table2[[#This Row],[Current Month Low]])-1</f>
        <v>0.11860914359304564</v>
      </c>
      <c r="AH724" s="1">
        <f>(Table2[[#This Row],[Current Month High]]/Table2[[#This Row],[Close Price]])-1</f>
        <v>7.644485378770427E-2</v>
      </c>
      <c r="AI724">
        <v>53.9258577020492</v>
      </c>
      <c r="AJ724">
        <v>11.8609143593045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-0.18</v>
      </c>
      <c r="AM724" t="s">
        <v>3189</v>
      </c>
      <c r="AN724">
        <v>-2.62</v>
      </c>
      <c r="AO724" t="s">
        <v>3189</v>
      </c>
      <c r="AP724">
        <v>-0.110481134245388</v>
      </c>
      <c r="AQ724">
        <f>(Table2[[#This Row],[Sharpe Ratio]]-AVERAGE(Table2[Sharpe Ratio]))/_xlfn.STDEV.P(Table2[Sharpe Ratio])</f>
        <v>-1.9799603146378717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702</v>
      </c>
      <c r="AT724">
        <f>_xlfn.RANK.AVG(Table2[[#This Row],[6M Return vs Nifty Z-Score]],Table2[6M Return vs Nifty Z-Score])</f>
        <v>638</v>
      </c>
      <c r="AU724">
        <f>_xlfn.RANK.AVG(Table2[[#This Row],[Sharpe Ratio Z-Score]],Table2[Sharpe Ratio Z-Score])</f>
        <v>721</v>
      </c>
      <c r="AV724">
        <f>(Table2[[#This Row],[Rank 1Y]]+Table2[[#This Row],[Rank 6M]]+Table2[[#This Row],[Rank Sharpe]])/3</f>
        <v>687</v>
      </c>
    </row>
    <row r="725" spans="1:48" x14ac:dyDescent="0.3">
      <c r="A725" t="s">
        <v>329</v>
      </c>
      <c r="B725" t="s">
        <v>330</v>
      </c>
      <c r="C725" t="s">
        <v>3142</v>
      </c>
      <c r="D725" t="s">
        <v>24</v>
      </c>
      <c r="E725">
        <v>77578.656210404995</v>
      </c>
      <c r="F725">
        <v>995.85</v>
      </c>
      <c r="G725">
        <v>-53.101048292448297</v>
      </c>
      <c r="H725">
        <f>(Table2[[#This Row],[1Y Return vs Nifty]]-AVERAGE(Table2[1Y Return vs Nifty]))/_xlfn.STDEV.P(Table2[1Y Return vs Nifty])</f>
        <v>-1.3716718021212786</v>
      </c>
      <c r="I725">
        <v>-3.98564335088974</v>
      </c>
      <c r="J725">
        <f>(Table2[[#This Row],[1M Return vs Nifty]]-AVERAGE(Table2[1M Return vs Nifty]))/_xlfn.STDEV.P(Table2[1M Return vs Nifty])</f>
        <v>-0.7458349798616678</v>
      </c>
      <c r="K725">
        <v>-38.085173177050201</v>
      </c>
      <c r="L725">
        <f>(Table2[[#This Row],[6M Return vs Nifty]]-AVERAGE(Table2[6M Return vs Nifty]))/_xlfn.STDEV.P(Table2[6M Return vs Nifty])</f>
        <v>-1.4326891611947721</v>
      </c>
      <c r="M725">
        <v>-0.13997888805139699</v>
      </c>
      <c r="N725">
        <f>(Table2[[#This Row],[1W Return vs Nifty]]-AVERAGE(Table2[1W Return vs Nifty]))/_xlfn.STDEV.P(Table2[1W Return vs Nifty])</f>
        <v>-0.77281535855490402</v>
      </c>
      <c r="O725">
        <v>1047.58</v>
      </c>
      <c r="P725">
        <v>1164.70745431917</v>
      </c>
      <c r="Q725">
        <v>1342.74404906121</v>
      </c>
      <c r="R725">
        <v>30.707689585628099</v>
      </c>
      <c r="S725" s="1">
        <f>(Table2[[#This Row],[Close Price]]-Table2[[#This Row],[20D EMA]])/Table2[[#This Row],[20D EMA]]</f>
        <v>-4.938047690868469E-2</v>
      </c>
      <c r="T725" s="1">
        <f>(Table2[[#This Row],[Close Price]]-Table2[[#This Row],[50D EMA]])/Table2[[#This Row],[50D EMA]]</f>
        <v>-0.14497842672250744</v>
      </c>
      <c r="U725" s="1">
        <f>(Table2[[#This Row],[Close Price]]-Table2[[#This Row],[200D EMA]])/Table2[[#This Row],[200D EMA]]</f>
        <v>-0.25834711336367022</v>
      </c>
      <c r="V725">
        <v>1.0218251914613501</v>
      </c>
      <c r="W725">
        <v>987.3</v>
      </c>
      <c r="X725">
        <v>999.5</v>
      </c>
      <c r="Y725">
        <v>987.3</v>
      </c>
      <c r="Z725">
        <v>1022.05</v>
      </c>
      <c r="AA725">
        <v>966.4</v>
      </c>
      <c r="AB725">
        <v>1098.5999999999999</v>
      </c>
      <c r="AC725" s="1">
        <f>(Table2[[#This Row],[Close Price]]/Table2[[#This Row],[Day Low]])-1</f>
        <v>8.6599817684596125E-3</v>
      </c>
      <c r="AD725" s="1">
        <f>(Table2[[#This Row],[Day High]]/Table2[[#This Row],[Close Price]])-1</f>
        <v>3.6652106240899762E-3</v>
      </c>
      <c r="AE725" s="1">
        <f>(Table2[[#This Row],[Close Price]]/Table2[[#This Row],[Current Week Low]])-1</f>
        <v>8.6599817684596125E-3</v>
      </c>
      <c r="AF725" s="1">
        <f>(Table2[[#This Row],[Current Week High]]/Table2[[#This Row],[Close Price]])-1</f>
        <v>2.6309183109906042E-2</v>
      </c>
      <c r="AG725" s="1">
        <f>(Table2[[#This Row],[Close Price]]/Table2[[#This Row],[Current Month Low]])-1</f>
        <v>3.0473923841059625E-2</v>
      </c>
      <c r="AH725" s="1">
        <f>(Table2[[#This Row],[Current Month High]]/Table2[[#This Row],[Close Price]])-1</f>
        <v>0.10317818948636837</v>
      </c>
      <c r="AI725">
        <v>70.156148014259102</v>
      </c>
      <c r="AJ725">
        <v>3.0473923841059598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-0.32</v>
      </c>
      <c r="AM725" t="s">
        <v>3189</v>
      </c>
      <c r="AN725">
        <v>-6.12</v>
      </c>
      <c r="AO725" t="s">
        <v>3189</v>
      </c>
      <c r="AP725">
        <v>-2.8878852688387999E-2</v>
      </c>
      <c r="AQ725">
        <f>(Table2[[#This Row],[Sharpe Ratio]]-AVERAGE(Table2[Sharpe Ratio]))/_xlfn.STDEV.P(Table2[Sharpe Ratio])</f>
        <v>-1.0333932676978568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722</v>
      </c>
      <c r="AT725">
        <f>_xlfn.RANK.AVG(Table2[[#This Row],[6M Return vs Nifty Z-Score]],Table2[6M Return vs Nifty Z-Score])</f>
        <v>725</v>
      </c>
      <c r="AU725">
        <f>_xlfn.RANK.AVG(Table2[[#This Row],[Sharpe Ratio Z-Score]],Table2[Sharpe Ratio Z-Score])</f>
        <v>626</v>
      </c>
      <c r="AV725">
        <f>(Table2[[#This Row],[Rank 1Y]]+Table2[[#This Row],[Rank 6M]]+Table2[[#This Row],[Rank Sharpe]])/3</f>
        <v>691</v>
      </c>
    </row>
    <row r="726" spans="1:48" x14ac:dyDescent="0.3">
      <c r="A726" t="s">
        <v>2290</v>
      </c>
      <c r="B726" t="s">
        <v>2291</v>
      </c>
      <c r="C726" t="s">
        <v>3151</v>
      </c>
      <c r="D726" t="s">
        <v>1279</v>
      </c>
      <c r="E726">
        <v>2406.0874591050001</v>
      </c>
      <c r="F726">
        <v>287.64999999999998</v>
      </c>
      <c r="G726">
        <v>-58.425593166198702</v>
      </c>
      <c r="H726">
        <f>(Table2[[#This Row],[1Y Return vs Nifty]]-AVERAGE(Table2[1Y Return vs Nifty]))/_xlfn.STDEV.P(Table2[1Y Return vs Nifty])</f>
        <v>-1.4747694209295135</v>
      </c>
      <c r="I726">
        <v>1.27164442868021</v>
      </c>
      <c r="J726">
        <f>(Table2[[#This Row],[1M Return vs Nifty]]-AVERAGE(Table2[1M Return vs Nifty]))/_xlfn.STDEV.P(Table2[1M Return vs Nifty])</f>
        <v>-0.22794504342221483</v>
      </c>
      <c r="K726">
        <v>-27.619683867692601</v>
      </c>
      <c r="L726">
        <f>(Table2[[#This Row],[6M Return vs Nifty]]-AVERAGE(Table2[6M Return vs Nifty]))/_xlfn.STDEV.P(Table2[6M Return vs Nifty])</f>
        <v>-1.0906500132860339</v>
      </c>
      <c r="M726">
        <v>8.1862230711086301</v>
      </c>
      <c r="N726">
        <f>(Table2[[#This Row],[1W Return vs Nifty]]-AVERAGE(Table2[1W Return vs Nifty]))/_xlfn.STDEV.P(Table2[1W Return vs Nifty])</f>
        <v>0.83631575611265752</v>
      </c>
      <c r="O726">
        <v>286.70999999999998</v>
      </c>
      <c r="P726">
        <v>302.68905917233297</v>
      </c>
      <c r="Q726">
        <v>358.94629906647299</v>
      </c>
      <c r="R726">
        <v>52.460580884412202</v>
      </c>
      <c r="S726" s="1">
        <f>(Table2[[#This Row],[Close Price]]-Table2[[#This Row],[20D EMA]])/Table2[[#This Row],[20D EMA]]</f>
        <v>3.2785741690209542E-3</v>
      </c>
      <c r="T726" s="1">
        <f>(Table2[[#This Row],[Close Price]]-Table2[[#This Row],[50D EMA]])/Table2[[#This Row],[50D EMA]]</f>
        <v>-4.9684845608412492E-2</v>
      </c>
      <c r="U726" s="1">
        <f>(Table2[[#This Row],[Close Price]]-Table2[[#This Row],[200D EMA]])/Table2[[#This Row],[200D EMA]]</f>
        <v>-0.19862664485438727</v>
      </c>
      <c r="V726">
        <v>0.79825947367090799</v>
      </c>
      <c r="W726">
        <v>285.60000000000002</v>
      </c>
      <c r="X726">
        <v>299.89999999999998</v>
      </c>
      <c r="Y726">
        <v>279.10000000000002</v>
      </c>
      <c r="Z726">
        <v>302</v>
      </c>
      <c r="AA726">
        <v>249.35</v>
      </c>
      <c r="AB726">
        <v>309.95</v>
      </c>
      <c r="AC726" s="1">
        <f>(Table2[[#This Row],[Close Price]]/Table2[[#This Row],[Day Low]])-1</f>
        <v>7.1778711484591362E-3</v>
      </c>
      <c r="AD726" s="1">
        <f>(Table2[[#This Row],[Day High]]/Table2[[#This Row],[Close Price]])-1</f>
        <v>4.2586476620893432E-2</v>
      </c>
      <c r="AE726" s="1">
        <f>(Table2[[#This Row],[Close Price]]/Table2[[#This Row],[Current Week Low]])-1</f>
        <v>3.0634181297025886E-2</v>
      </c>
      <c r="AF726" s="1">
        <f>(Table2[[#This Row],[Current Week High]]/Table2[[#This Row],[Close Price]])-1</f>
        <v>4.9887015470189588E-2</v>
      </c>
      <c r="AG726" s="1">
        <f>(Table2[[#This Row],[Close Price]]/Table2[[#This Row],[Current Month Low]])-1</f>
        <v>0.15359935833166216</v>
      </c>
      <c r="AH726" s="1">
        <f>(Table2[[#This Row],[Current Month High]]/Table2[[#This Row],[Close Price]])-1</f>
        <v>7.7524769685381578E-2</v>
      </c>
      <c r="AI726">
        <v>83.914447978267305</v>
      </c>
      <c r="AJ726">
        <v>15.359935833166199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-0.1</v>
      </c>
      <c r="AM726" t="s">
        <v>3189</v>
      </c>
      <c r="AN726">
        <v>4.8899999999999997</v>
      </c>
      <c r="AO726" t="s">
        <v>3188</v>
      </c>
      <c r="AP726">
        <v>-4.4326106265163E-2</v>
      </c>
      <c r="AQ726">
        <f>(Table2[[#This Row],[Sharpe Ratio]]-AVERAGE(Table2[Sharpe Ratio]))/_xlfn.STDEV.P(Table2[Sharpe Ratio])</f>
        <v>-1.2125777331626855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727</v>
      </c>
      <c r="AT726">
        <f>_xlfn.RANK.AVG(Table2[[#This Row],[6M Return vs Nifty Z-Score]],Table2[6M Return vs Nifty Z-Score])</f>
        <v>687</v>
      </c>
      <c r="AU726">
        <f>_xlfn.RANK.AVG(Table2[[#This Row],[Sharpe Ratio Z-Score]],Table2[Sharpe Ratio Z-Score])</f>
        <v>659</v>
      </c>
      <c r="AV726">
        <f>(Table2[[#This Row],[Rank 1Y]]+Table2[[#This Row],[Rank 6M]]+Table2[[#This Row],[Rank Sharpe]])/3</f>
        <v>691</v>
      </c>
    </row>
    <row r="727" spans="1:48" x14ac:dyDescent="0.3">
      <c r="A727" t="s">
        <v>1756</v>
      </c>
      <c r="B727" t="s">
        <v>1757</v>
      </c>
      <c r="C727" t="s">
        <v>3151</v>
      </c>
      <c r="D727" t="s">
        <v>457</v>
      </c>
      <c r="E727">
        <v>4680.7749057049996</v>
      </c>
      <c r="F727">
        <v>285.14999999999998</v>
      </c>
      <c r="G727">
        <v>-52.1098576535327</v>
      </c>
      <c r="H727">
        <f>(Table2[[#This Row],[1Y Return vs Nifty]]-AVERAGE(Table2[1Y Return vs Nifty]))/_xlfn.STDEV.P(Table2[1Y Return vs Nifty])</f>
        <v>-1.3524796651254958</v>
      </c>
      <c r="I727">
        <v>1.4600150094707001</v>
      </c>
      <c r="J727">
        <f>(Table2[[#This Row],[1M Return vs Nifty]]-AVERAGE(Table2[1M Return vs Nifty]))/_xlfn.STDEV.P(Table2[1M Return vs Nifty])</f>
        <v>-0.20938885395665927</v>
      </c>
      <c r="K727">
        <v>-23.666145876666999</v>
      </c>
      <c r="L727">
        <f>(Table2[[#This Row],[6M Return vs Nifty]]-AVERAGE(Table2[6M Return vs Nifty]))/_xlfn.STDEV.P(Table2[6M Return vs Nifty])</f>
        <v>-0.96143820811356973</v>
      </c>
      <c r="M727">
        <v>3.9753729327907301</v>
      </c>
      <c r="N727">
        <f>(Table2[[#This Row],[1W Return vs Nifty]]-AVERAGE(Table2[1W Return vs Nifty]))/_xlfn.STDEV.P(Table2[1W Return vs Nifty])</f>
        <v>2.2522142889624099E-2</v>
      </c>
      <c r="O727">
        <v>280.73</v>
      </c>
      <c r="P727">
        <v>290.15495862687402</v>
      </c>
      <c r="Q727">
        <v>330.55550614423697</v>
      </c>
      <c r="R727">
        <v>55.2846379181101</v>
      </c>
      <c r="S727" s="1">
        <f>(Table2[[#This Row],[Close Price]]-Table2[[#This Row],[20D EMA]])/Table2[[#This Row],[20D EMA]]</f>
        <v>1.5744665693014494E-2</v>
      </c>
      <c r="T727" s="1">
        <f>(Table2[[#This Row],[Close Price]]-Table2[[#This Row],[50D EMA]])/Table2[[#This Row],[50D EMA]]</f>
        <v>-1.7249261051954623E-2</v>
      </c>
      <c r="U727" s="1">
        <f>(Table2[[#This Row],[Close Price]]-Table2[[#This Row],[200D EMA]])/Table2[[#This Row],[200D EMA]]</f>
        <v>-0.13736121559089814</v>
      </c>
      <c r="V727">
        <v>0.76989079563182505</v>
      </c>
      <c r="W727">
        <v>280.35000000000002</v>
      </c>
      <c r="X727">
        <v>287</v>
      </c>
      <c r="Y727">
        <v>274.5</v>
      </c>
      <c r="Z727">
        <v>290</v>
      </c>
      <c r="AA727">
        <v>265.8</v>
      </c>
      <c r="AB727">
        <v>298.60000000000002</v>
      </c>
      <c r="AC727" s="1">
        <f>(Table2[[#This Row],[Close Price]]/Table2[[#This Row],[Day Low]])-1</f>
        <v>1.7121455323702461E-2</v>
      </c>
      <c r="AD727" s="1">
        <f>(Table2[[#This Row],[Day High]]/Table2[[#This Row],[Close Price]])-1</f>
        <v>6.4878134315273783E-3</v>
      </c>
      <c r="AE727" s="1">
        <f>(Table2[[#This Row],[Close Price]]/Table2[[#This Row],[Current Week Low]])-1</f>
        <v>3.8797814207650161E-2</v>
      </c>
      <c r="AF727" s="1">
        <f>(Table2[[#This Row],[Current Week High]]/Table2[[#This Row],[Close Price]])-1</f>
        <v>1.7008591969139175E-2</v>
      </c>
      <c r="AG727" s="1">
        <f>(Table2[[#This Row],[Close Price]]/Table2[[#This Row],[Current Month Low]])-1</f>
        <v>7.2799097065462615E-2</v>
      </c>
      <c r="AH727" s="1">
        <f>(Table2[[#This Row],[Current Month High]]/Table2[[#This Row],[Close Price]])-1</f>
        <v>4.7168157110293096E-2</v>
      </c>
      <c r="AI727">
        <v>90.215675960021002</v>
      </c>
      <c r="AJ727">
        <v>8.5665334094803001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-0.03</v>
      </c>
      <c r="AM727" t="s">
        <v>3189</v>
      </c>
      <c r="AN727">
        <v>-0.62</v>
      </c>
      <c r="AO727" t="s">
        <v>3189</v>
      </c>
      <c r="AP727">
        <v>-8.7047509624925995E-2</v>
      </c>
      <c r="AQ727">
        <f>(Table2[[#This Row],[Sharpe Ratio]]-AVERAGE(Table2[Sharpe Ratio]))/_xlfn.STDEV.P(Table2[Sharpe Ratio])</f>
        <v>-1.7081358456051334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719</v>
      </c>
      <c r="AT727">
        <f>_xlfn.RANK.AVG(Table2[[#This Row],[6M Return vs Nifty Z-Score]],Table2[6M Return vs Nifty Z-Score])</f>
        <v>662</v>
      </c>
      <c r="AU727">
        <f>_xlfn.RANK.AVG(Table2[[#This Row],[Sharpe Ratio Z-Score]],Table2[Sharpe Ratio Z-Score])</f>
        <v>701</v>
      </c>
      <c r="AV727">
        <f>(Table2[[#This Row],[Rank 1Y]]+Table2[[#This Row],[Rank 6M]]+Table2[[#This Row],[Rank Sharpe]])/3</f>
        <v>694</v>
      </c>
    </row>
    <row r="728" spans="1:48" x14ac:dyDescent="0.3">
      <c r="A728" t="s">
        <v>2153</v>
      </c>
      <c r="B728" t="s">
        <v>2154</v>
      </c>
      <c r="C728" t="s">
        <v>3142</v>
      </c>
      <c r="D728" t="s">
        <v>54</v>
      </c>
      <c r="E728">
        <v>2825.4663310000001</v>
      </c>
      <c r="F728">
        <v>396.25</v>
      </c>
      <c r="G728">
        <v>-78.368569427936507</v>
      </c>
      <c r="H728">
        <f>(Table2[[#This Row],[1Y Return vs Nifty]]-AVERAGE(Table2[1Y Return vs Nifty]))/_xlfn.STDEV.P(Table2[1Y Return vs Nifty])</f>
        <v>-1.860919488829327</v>
      </c>
      <c r="I728">
        <v>-0.110296750414509</v>
      </c>
      <c r="J728">
        <f>(Table2[[#This Row],[1M Return vs Nifty]]-AVERAGE(Table2[1M Return vs Nifty]))/_xlfn.STDEV.P(Table2[1M Return vs Nifty])</f>
        <v>-0.3640786277745196</v>
      </c>
      <c r="K728">
        <v>-55.907367897006999</v>
      </c>
      <c r="L728">
        <f>(Table2[[#This Row],[6M Return vs Nifty]]-AVERAGE(Table2[6M Return vs Nifty]))/_xlfn.STDEV.P(Table2[6M Return vs Nifty])</f>
        <v>-2.0151643915145874</v>
      </c>
      <c r="M728">
        <v>8.64734441604468</v>
      </c>
      <c r="N728">
        <f>(Table2[[#This Row],[1W Return vs Nifty]]-AVERAGE(Table2[1W Return vs Nifty]))/_xlfn.STDEV.P(Table2[1W Return vs Nifty])</f>
        <v>0.92543258361858149</v>
      </c>
      <c r="O728">
        <v>395.96</v>
      </c>
      <c r="P728">
        <v>458.52341400170201</v>
      </c>
      <c r="Q728">
        <v>643.67484170605906</v>
      </c>
      <c r="R728">
        <v>58.5134899903762</v>
      </c>
      <c r="S728" s="1">
        <f>(Table2[[#This Row],[Close Price]]-Table2[[#This Row],[20D EMA]])/Table2[[#This Row],[20D EMA]]</f>
        <v>7.3239721183963142E-4</v>
      </c>
      <c r="T728" s="1">
        <f>(Table2[[#This Row],[Close Price]]-Table2[[#This Row],[50D EMA]])/Table2[[#This Row],[50D EMA]]</f>
        <v>-0.13581294237129371</v>
      </c>
      <c r="U728" s="1">
        <f>(Table2[[#This Row],[Close Price]]-Table2[[#This Row],[200D EMA]])/Table2[[#This Row],[200D EMA]]</f>
        <v>-0.38439414697374213</v>
      </c>
      <c r="V728">
        <v>0.97576775842333097</v>
      </c>
      <c r="W728">
        <v>393.4</v>
      </c>
      <c r="X728">
        <v>410.5</v>
      </c>
      <c r="Y728">
        <v>366.05</v>
      </c>
      <c r="Z728">
        <v>410.5</v>
      </c>
      <c r="AA728">
        <v>362.15</v>
      </c>
      <c r="AB728">
        <v>421</v>
      </c>
      <c r="AC728" s="1">
        <f>(Table2[[#This Row],[Close Price]]/Table2[[#This Row],[Day Low]])-1</f>
        <v>7.2445348246059638E-3</v>
      </c>
      <c r="AD728" s="1">
        <f>(Table2[[#This Row],[Day High]]/Table2[[#This Row],[Close Price]])-1</f>
        <v>3.5962145110410182E-2</v>
      </c>
      <c r="AE728" s="1">
        <f>(Table2[[#This Row],[Close Price]]/Table2[[#This Row],[Current Week Low]])-1</f>
        <v>8.250239038382734E-2</v>
      </c>
      <c r="AF728" s="1">
        <f>(Table2[[#This Row],[Current Week High]]/Table2[[#This Row],[Close Price]])-1</f>
        <v>3.5962145110410182E-2</v>
      </c>
      <c r="AG728" s="1">
        <f>(Table2[[#This Row],[Close Price]]/Table2[[#This Row],[Current Month Low]])-1</f>
        <v>9.4159878503382588E-2</v>
      </c>
      <c r="AH728" s="1">
        <f>(Table2[[#This Row],[Current Month High]]/Table2[[#This Row],[Close Price]])-1</f>
        <v>6.246056782334386E-2</v>
      </c>
      <c r="AI728">
        <v>213.741324921135</v>
      </c>
      <c r="AJ728">
        <v>9.4159878503382508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-0.37</v>
      </c>
      <c r="AM728" t="s">
        <v>3189</v>
      </c>
      <c r="AN728">
        <v>5.72</v>
      </c>
      <c r="AO728" t="s">
        <v>3188</v>
      </c>
      <c r="AP728">
        <v>-2.0454531238554001E-2</v>
      </c>
      <c r="AQ728">
        <f>(Table2[[#This Row],[Sharpe Ratio]]-AVERAGE(Table2[Sharpe Ratio]))/_xlfn.STDEV.P(Table2[Sharpe Ratio])</f>
        <v>-0.93567314363891418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736</v>
      </c>
      <c r="AT728">
        <f>_xlfn.RANK.AVG(Table2[[#This Row],[6M Return vs Nifty Z-Score]],Table2[6M Return vs Nifty Z-Score])</f>
        <v>736</v>
      </c>
      <c r="AU728">
        <f>_xlfn.RANK.AVG(Table2[[#This Row],[Sharpe Ratio Z-Score]],Table2[Sharpe Ratio Z-Score])</f>
        <v>614</v>
      </c>
      <c r="AV728">
        <f>(Table2[[#This Row],[Rank 1Y]]+Table2[[#This Row],[Rank 6M]]+Table2[[#This Row],[Rank Sharpe]])/3</f>
        <v>695.33333333333337</v>
      </c>
    </row>
    <row r="729" spans="1:48" x14ac:dyDescent="0.3">
      <c r="A729" t="s">
        <v>755</v>
      </c>
      <c r="B729" t="s">
        <v>756</v>
      </c>
      <c r="C729" t="s">
        <v>3140</v>
      </c>
      <c r="D729" t="s">
        <v>188</v>
      </c>
      <c r="E729">
        <v>22893.526163999999</v>
      </c>
      <c r="F729">
        <v>327.05</v>
      </c>
      <c r="G729">
        <v>-38.228238214088996</v>
      </c>
      <c r="H729">
        <f>(Table2[[#This Row],[1Y Return vs Nifty]]-AVERAGE(Table2[1Y Return vs Nifty]))/_xlfn.STDEV.P(Table2[1Y Return vs Nifty])</f>
        <v>-1.0836938921922505</v>
      </c>
      <c r="I729">
        <v>-22.195147448179998</v>
      </c>
      <c r="J729">
        <f>(Table2[[#This Row],[1M Return vs Nifty]]-AVERAGE(Table2[1M Return vs Nifty]))/_xlfn.STDEV.P(Table2[1M Return vs Nifty])</f>
        <v>-2.5396342381383445</v>
      </c>
      <c r="K729">
        <v>-35.4156607844536</v>
      </c>
      <c r="L729">
        <f>(Table2[[#This Row],[6M Return vs Nifty]]-AVERAGE(Table2[6M Return vs Nifty]))/_xlfn.STDEV.P(Table2[6M Return vs Nifty])</f>
        <v>-1.3454426200054233</v>
      </c>
      <c r="M729">
        <v>-0.14755890198796701</v>
      </c>
      <c r="N729">
        <f>(Table2[[#This Row],[1W Return vs Nifty]]-AVERAGE(Table2[1W Return vs Nifty]))/_xlfn.STDEV.P(Table2[1W Return vs Nifty])</f>
        <v>-0.77428028053671227</v>
      </c>
      <c r="O729">
        <v>368.86</v>
      </c>
      <c r="P729">
        <v>427.78313143527998</v>
      </c>
      <c r="Q729">
        <v>467.97229282972398</v>
      </c>
      <c r="R729">
        <v>29.317672278090601</v>
      </c>
      <c r="S729" s="1">
        <f>(Table2[[#This Row],[Close Price]]-Table2[[#This Row],[20D EMA]])/Table2[[#This Row],[20D EMA]]</f>
        <v>-0.11334923819335249</v>
      </c>
      <c r="T729" s="1">
        <f>(Table2[[#This Row],[Close Price]]-Table2[[#This Row],[50D EMA]])/Table2[[#This Row],[50D EMA]]</f>
        <v>-0.23547710050488527</v>
      </c>
      <c r="U729" s="1">
        <f>(Table2[[#This Row],[Close Price]]-Table2[[#This Row],[200D EMA]])/Table2[[#This Row],[200D EMA]]</f>
        <v>-0.30113383845355102</v>
      </c>
      <c r="V729">
        <v>2.6234428795951898</v>
      </c>
      <c r="W729">
        <v>313.45</v>
      </c>
      <c r="X729">
        <v>331.65</v>
      </c>
      <c r="Y729">
        <v>313.45</v>
      </c>
      <c r="Z729">
        <v>331.65</v>
      </c>
      <c r="AA729">
        <v>306.10000000000002</v>
      </c>
      <c r="AB729">
        <v>445.55</v>
      </c>
      <c r="AC729" s="1">
        <f>(Table2[[#This Row],[Close Price]]/Table2[[#This Row],[Day Low]])-1</f>
        <v>4.3388100175466571E-2</v>
      </c>
      <c r="AD729" s="1">
        <f>(Table2[[#This Row],[Day High]]/Table2[[#This Row],[Close Price]])-1</f>
        <v>1.4065127656321508E-2</v>
      </c>
      <c r="AE729" s="1">
        <f>(Table2[[#This Row],[Close Price]]/Table2[[#This Row],[Current Week Low]])-1</f>
        <v>4.3388100175466571E-2</v>
      </c>
      <c r="AF729" s="1">
        <f>(Table2[[#This Row],[Current Week High]]/Table2[[#This Row],[Close Price]])-1</f>
        <v>1.4065127656321508E-2</v>
      </c>
      <c r="AG729" s="1">
        <f>(Table2[[#This Row],[Close Price]]/Table2[[#This Row],[Current Month Low]])-1</f>
        <v>6.8441685723619639E-2</v>
      </c>
      <c r="AH729" s="1">
        <f>(Table2[[#This Row],[Current Month High]]/Table2[[#This Row],[Close Price]])-1</f>
        <v>0.36232991897263411</v>
      </c>
      <c r="AI729">
        <v>74.392294756153504</v>
      </c>
      <c r="AJ729">
        <v>6.8441685723619603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-0.32</v>
      </c>
      <c r="AM729" t="s">
        <v>3189</v>
      </c>
      <c r="AN729">
        <v>-25.83</v>
      </c>
      <c r="AO729" t="s">
        <v>3189</v>
      </c>
      <c r="AP729">
        <v>-8.1860240549326002E-2</v>
      </c>
      <c r="AQ729">
        <f>(Table2[[#This Row],[Sharpe Ratio]]-AVERAGE(Table2[Sharpe Ratio]))/_xlfn.STDEV.P(Table2[Sharpe Ratio])</f>
        <v>-1.647964758756977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680</v>
      </c>
      <c r="AT729">
        <f>_xlfn.RANK.AVG(Table2[[#This Row],[6M Return vs Nifty Z-Score]],Table2[6M Return vs Nifty Z-Score])</f>
        <v>719</v>
      </c>
      <c r="AU729">
        <f>_xlfn.RANK.AVG(Table2[[#This Row],[Sharpe Ratio Z-Score]],Table2[Sharpe Ratio Z-Score])</f>
        <v>700</v>
      </c>
      <c r="AV729">
        <f>(Table2[[#This Row],[Rank 1Y]]+Table2[[#This Row],[Rank 6M]]+Table2[[#This Row],[Rank Sharpe]])/3</f>
        <v>699.66666666666663</v>
      </c>
    </row>
    <row r="730" spans="1:48" x14ac:dyDescent="0.3">
      <c r="A730" t="s">
        <v>1241</v>
      </c>
      <c r="B730" t="s">
        <v>1242</v>
      </c>
      <c r="C730" t="s">
        <v>3141</v>
      </c>
      <c r="D730" t="s">
        <v>251</v>
      </c>
      <c r="E730">
        <v>9440.5730706449995</v>
      </c>
      <c r="F730">
        <v>701.55</v>
      </c>
      <c r="G730">
        <v>-42.255842420086402</v>
      </c>
      <c r="H730">
        <f>(Table2[[#This Row],[1Y Return vs Nifty]]-AVERAGE(Table2[1Y Return vs Nifty]))/_xlfn.STDEV.P(Table2[1Y Return vs Nifty])</f>
        <v>-1.1616792248330643</v>
      </c>
      <c r="I730">
        <v>-1.40095912199522</v>
      </c>
      <c r="J730">
        <f>(Table2[[#This Row],[1M Return vs Nifty]]-AVERAGE(Table2[1M Return vs Nifty]))/_xlfn.STDEV.P(Table2[1M Return vs Nifty])</f>
        <v>-0.49122043199156118</v>
      </c>
      <c r="K730">
        <v>-31.581872607008801</v>
      </c>
      <c r="L730">
        <f>(Table2[[#This Row],[6M Return vs Nifty]]-AVERAGE(Table2[6M Return vs Nifty]))/_xlfn.STDEV.P(Table2[6M Return vs Nifty])</f>
        <v>-1.2201445471954568</v>
      </c>
      <c r="M730">
        <v>3.75622978784551</v>
      </c>
      <c r="N730">
        <f>(Table2[[#This Row],[1W Return vs Nifty]]-AVERAGE(Table2[1W Return vs Nifty]))/_xlfn.STDEV.P(Table2[1W Return vs Nifty])</f>
        <v>-1.9829706708440597E-2</v>
      </c>
      <c r="O730">
        <v>724.81</v>
      </c>
      <c r="P730">
        <v>783.24208770994801</v>
      </c>
      <c r="Q730">
        <v>883.55140179014302</v>
      </c>
      <c r="R730">
        <v>41.205074986129098</v>
      </c>
      <c r="S730" s="1">
        <f>(Table2[[#This Row],[Close Price]]-Table2[[#This Row],[20D EMA]])/Table2[[#This Row],[20D EMA]]</f>
        <v>-3.2091168720078354E-2</v>
      </c>
      <c r="T730" s="1">
        <f>(Table2[[#This Row],[Close Price]]-Table2[[#This Row],[50D EMA]])/Table2[[#This Row],[50D EMA]]</f>
        <v>-0.10429992079307215</v>
      </c>
      <c r="U730" s="1">
        <f>(Table2[[#This Row],[Close Price]]-Table2[[#This Row],[200D EMA]])/Table2[[#This Row],[200D EMA]]</f>
        <v>-0.20598847041767376</v>
      </c>
      <c r="V730">
        <v>0.87460327178722597</v>
      </c>
      <c r="W730">
        <v>700.3</v>
      </c>
      <c r="X730">
        <v>714.7</v>
      </c>
      <c r="Y730">
        <v>685.85</v>
      </c>
      <c r="Z730">
        <v>725.05</v>
      </c>
      <c r="AA730">
        <v>665.55</v>
      </c>
      <c r="AB730">
        <v>803.95</v>
      </c>
      <c r="AC730" s="1">
        <f>(Table2[[#This Row],[Close Price]]/Table2[[#This Row],[Day Low]])-1</f>
        <v>1.784949307439776E-3</v>
      </c>
      <c r="AD730" s="1">
        <f>(Table2[[#This Row],[Day High]]/Table2[[#This Row],[Close Price]])-1</f>
        <v>1.8744209250944444E-2</v>
      </c>
      <c r="AE730" s="1">
        <f>(Table2[[#This Row],[Close Price]]/Table2[[#This Row],[Current Week Low]])-1</f>
        <v>2.289130276299467E-2</v>
      </c>
      <c r="AF730" s="1">
        <f>(Table2[[#This Row],[Current Week High]]/Table2[[#This Row],[Close Price]])-1</f>
        <v>3.3497256075831983E-2</v>
      </c>
      <c r="AG730" s="1">
        <f>(Table2[[#This Row],[Close Price]]/Table2[[#This Row],[Current Month Low]])-1</f>
        <v>5.4090601757944556E-2</v>
      </c>
      <c r="AH730" s="1">
        <f>(Table2[[#This Row],[Current Month High]]/Table2[[#This Row],[Close Price]])-1</f>
        <v>0.1459625115814982</v>
      </c>
      <c r="AI730">
        <v>77.891810989950798</v>
      </c>
      <c r="AJ730">
        <v>5.4090601757944503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-0.26</v>
      </c>
      <c r="AM730" t="s">
        <v>3189</v>
      </c>
      <c r="AN730">
        <v>-6.55</v>
      </c>
      <c r="AO730" t="s">
        <v>3189</v>
      </c>
      <c r="AP730">
        <v>-8.0928455415646E-2</v>
      </c>
      <c r="AQ730">
        <f>(Table2[[#This Row],[Sharpe Ratio]]-AVERAGE(Table2[Sharpe Ratio]))/_xlfn.STDEV.P(Table2[Sharpe Ratio])</f>
        <v>-1.6371562729457807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697</v>
      </c>
      <c r="AT730">
        <f>_xlfn.RANK.AVG(Table2[[#This Row],[6M Return vs Nifty Z-Score]],Table2[6M Return vs Nifty Z-Score])</f>
        <v>708</v>
      </c>
      <c r="AU730">
        <f>_xlfn.RANK.AVG(Table2[[#This Row],[Sharpe Ratio Z-Score]],Table2[Sharpe Ratio Z-Score])</f>
        <v>697</v>
      </c>
      <c r="AV730">
        <f>(Table2[[#This Row],[Rank 1Y]]+Table2[[#This Row],[Rank 6M]]+Table2[[#This Row],[Rank Sharpe]])/3</f>
        <v>700.66666666666663</v>
      </c>
    </row>
    <row r="731" spans="1:48" x14ac:dyDescent="0.3">
      <c r="A731" t="s">
        <v>2044</v>
      </c>
      <c r="B731" t="s">
        <v>2045</v>
      </c>
      <c r="C731" t="s">
        <v>3153</v>
      </c>
      <c r="D731" t="s">
        <v>447</v>
      </c>
      <c r="E731">
        <v>3218.9322774000002</v>
      </c>
      <c r="F731">
        <v>838.7</v>
      </c>
      <c r="G731">
        <v>-59.322193731373403</v>
      </c>
      <c r="H731">
        <f>(Table2[[#This Row],[1Y Return vs Nifty]]-AVERAGE(Table2[1Y Return vs Nifty]))/_xlfn.STDEV.P(Table2[1Y Return vs Nifty])</f>
        <v>-1.4921300377490541</v>
      </c>
      <c r="I731">
        <v>-11.5375711438531</v>
      </c>
      <c r="J731">
        <f>(Table2[[#This Row],[1M Return vs Nifty]]-AVERAGE(Table2[1M Return vs Nifty]))/_xlfn.STDEV.P(Table2[1M Return vs Nifty])</f>
        <v>-1.4897675109838393</v>
      </c>
      <c r="K731">
        <v>-21.8271361292596</v>
      </c>
      <c r="L731">
        <f>(Table2[[#This Row],[6M Return vs Nifty]]-AVERAGE(Table2[6M Return vs Nifty]))/_xlfn.STDEV.P(Table2[6M Return vs Nifty])</f>
        <v>-0.90133463259926827</v>
      </c>
      <c r="M731">
        <v>0.98824896743900503</v>
      </c>
      <c r="N731">
        <f>(Table2[[#This Row],[1W Return vs Nifty]]-AVERAGE(Table2[1W Return vs Nifty]))/_xlfn.STDEV.P(Table2[1W Return vs Nifty])</f>
        <v>-0.5547727797645845</v>
      </c>
      <c r="O731">
        <v>884.78</v>
      </c>
      <c r="P731">
        <v>962.30818348473804</v>
      </c>
      <c r="Q731">
        <v>1108.76543534344</v>
      </c>
      <c r="R731">
        <v>36.5836566989489</v>
      </c>
      <c r="S731" s="1">
        <f>(Table2[[#This Row],[Close Price]]-Table2[[#This Row],[20D EMA]])/Table2[[#This Row],[20D EMA]]</f>
        <v>-5.2080743235606512E-2</v>
      </c>
      <c r="T731" s="1">
        <f>(Table2[[#This Row],[Close Price]]-Table2[[#This Row],[50D EMA]])/Table2[[#This Row],[50D EMA]]</f>
        <v>-0.12844968546056054</v>
      </c>
      <c r="U731" s="1">
        <f>(Table2[[#This Row],[Close Price]]-Table2[[#This Row],[200D EMA]])/Table2[[#This Row],[200D EMA]]</f>
        <v>-0.24357310097765378</v>
      </c>
      <c r="V731">
        <v>1.99364073762779</v>
      </c>
      <c r="W731">
        <v>836.05</v>
      </c>
      <c r="X731">
        <v>860.3</v>
      </c>
      <c r="Y731">
        <v>800.8</v>
      </c>
      <c r="Z731">
        <v>864.75</v>
      </c>
      <c r="AA731">
        <v>800.8</v>
      </c>
      <c r="AB731">
        <v>1001.95</v>
      </c>
      <c r="AC731" s="1">
        <f>(Table2[[#This Row],[Close Price]]/Table2[[#This Row],[Day Low]])-1</f>
        <v>3.1696668859519939E-3</v>
      </c>
      <c r="AD731" s="1">
        <f>(Table2[[#This Row],[Day High]]/Table2[[#This Row],[Close Price]])-1</f>
        <v>2.575414331703807E-2</v>
      </c>
      <c r="AE731" s="1">
        <f>(Table2[[#This Row],[Close Price]]/Table2[[#This Row],[Current Week Low]])-1</f>
        <v>4.7327672327672543E-2</v>
      </c>
      <c r="AF731" s="1">
        <f>(Table2[[#This Row],[Current Week High]]/Table2[[#This Row],[Close Price]])-1</f>
        <v>3.1059973768928106E-2</v>
      </c>
      <c r="AG731" s="1">
        <f>(Table2[[#This Row],[Close Price]]/Table2[[#This Row],[Current Month Low]])-1</f>
        <v>4.7327672327672543E-2</v>
      </c>
      <c r="AH731" s="1">
        <f>(Table2[[#This Row],[Current Month High]]/Table2[[#This Row],[Close Price]])-1</f>
        <v>0.1946464766901157</v>
      </c>
      <c r="AI731">
        <v>72.618337903898805</v>
      </c>
      <c r="AJ731">
        <v>4.7327672327672499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-0.21</v>
      </c>
      <c r="AM731" t="s">
        <v>3189</v>
      </c>
      <c r="AN731">
        <v>-12.13</v>
      </c>
      <c r="AO731" t="s">
        <v>3189</v>
      </c>
      <c r="AP731">
        <v>-0.18371642397084101</v>
      </c>
      <c r="AQ731">
        <f>(Table2[[#This Row],[Sharpe Ratio]]-AVERAGE(Table2[Sharpe Ratio]))/_xlfn.STDEV.P(Table2[Sharpe Ratio])</f>
        <v>-2.8294722474481855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728</v>
      </c>
      <c r="AT731">
        <f>_xlfn.RANK.AVG(Table2[[#This Row],[6M Return vs Nifty Z-Score]],Table2[6M Return vs Nifty Z-Score])</f>
        <v>645</v>
      </c>
      <c r="AU731">
        <f>_xlfn.RANK.AVG(Table2[[#This Row],[Sharpe Ratio Z-Score]],Table2[Sharpe Ratio Z-Score])</f>
        <v>737</v>
      </c>
      <c r="AV731">
        <f>(Table2[[#This Row],[Rank 1Y]]+Table2[[#This Row],[Rank 6M]]+Table2[[#This Row],[Rank Sharpe]])/3</f>
        <v>703.33333333333337</v>
      </c>
    </row>
    <row r="732" spans="1:48" x14ac:dyDescent="0.3">
      <c r="A732" t="s">
        <v>2479</v>
      </c>
      <c r="B732" t="s">
        <v>2480</v>
      </c>
      <c r="C732" t="s">
        <v>3160</v>
      </c>
      <c r="D732" t="s">
        <v>2100</v>
      </c>
      <c r="E732">
        <v>1988.55664632</v>
      </c>
      <c r="F732">
        <v>10.8</v>
      </c>
      <c r="G732">
        <v>-64.706578422149704</v>
      </c>
      <c r="H732">
        <f>(Table2[[#This Row],[1Y Return vs Nifty]]-AVERAGE(Table2[1Y Return vs Nifty]))/_xlfn.STDEV.P(Table2[1Y Return vs Nifty])</f>
        <v>-1.5963863175868362</v>
      </c>
      <c r="I732">
        <v>-11.6573114172082</v>
      </c>
      <c r="J732">
        <f>(Table2[[#This Row],[1M Return vs Nifty]]-AVERAGE(Table2[1M Return vs Nifty]))/_xlfn.STDEV.P(Table2[1M Return vs Nifty])</f>
        <v>-1.501563000437184</v>
      </c>
      <c r="K732">
        <v>-37.2030345999964</v>
      </c>
      <c r="L732">
        <f>(Table2[[#This Row],[6M Return vs Nifty]]-AVERAGE(Table2[6M Return vs Nifty]))/_xlfn.STDEV.P(Table2[6M Return vs Nifty])</f>
        <v>-1.4038586002612166</v>
      </c>
      <c r="M732">
        <v>2.88046704667107</v>
      </c>
      <c r="N732">
        <f>(Table2[[#This Row],[1W Return vs Nifty]]-AVERAGE(Table2[1W Return vs Nifty]))/_xlfn.STDEV.P(Table2[1W Return vs Nifty])</f>
        <v>-0.18908059478472644</v>
      </c>
      <c r="O732">
        <v>11.47</v>
      </c>
      <c r="P732">
        <v>12.559802518520501</v>
      </c>
      <c r="Q732">
        <v>15.0584160508467</v>
      </c>
      <c r="R732">
        <v>34.764772583197399</v>
      </c>
      <c r="S732" s="1">
        <f>(Table2[[#This Row],[Close Price]]-Table2[[#This Row],[20D EMA]])/Table2[[#This Row],[20D EMA]]</f>
        <v>-5.8413251961639046E-2</v>
      </c>
      <c r="T732" s="1">
        <f>(Table2[[#This Row],[Close Price]]-Table2[[#This Row],[50D EMA]])/Table2[[#This Row],[50D EMA]]</f>
        <v>-0.14011386850434321</v>
      </c>
      <c r="U732" s="1">
        <f>(Table2[[#This Row],[Close Price]]-Table2[[#This Row],[200D EMA]])/Table2[[#This Row],[200D EMA]]</f>
        <v>-0.28279309300975641</v>
      </c>
      <c r="V732">
        <v>0.99948824740800601</v>
      </c>
      <c r="W732">
        <v>10.69</v>
      </c>
      <c r="X732">
        <v>11.26</v>
      </c>
      <c r="Y732">
        <v>10.46</v>
      </c>
      <c r="Z732">
        <v>11.52</v>
      </c>
      <c r="AA732">
        <v>10.25</v>
      </c>
      <c r="AB732">
        <v>13.24</v>
      </c>
      <c r="AC732" s="1">
        <f>(Table2[[#This Row],[Close Price]]/Table2[[#This Row],[Day Low]])-1</f>
        <v>1.028999064546321E-2</v>
      </c>
      <c r="AD732" s="1">
        <f>(Table2[[#This Row],[Day High]]/Table2[[#This Row],[Close Price]])-1</f>
        <v>4.2592592592592515E-2</v>
      </c>
      <c r="AE732" s="1">
        <f>(Table2[[#This Row],[Close Price]]/Table2[[#This Row],[Current Week Low]])-1</f>
        <v>3.2504780114722687E-2</v>
      </c>
      <c r="AF732" s="1">
        <f>(Table2[[#This Row],[Current Week High]]/Table2[[#This Row],[Close Price]])-1</f>
        <v>6.6666666666666652E-2</v>
      </c>
      <c r="AG732" s="1">
        <f>(Table2[[#This Row],[Close Price]]/Table2[[#This Row],[Current Month Low]])-1</f>
        <v>5.3658536585365901E-2</v>
      </c>
      <c r="AH732" s="1">
        <f>(Table2[[#This Row],[Current Month High]]/Table2[[#This Row],[Close Price]])-1</f>
        <v>0.22592592592592586</v>
      </c>
      <c r="AI732">
        <v>141.20370370370301</v>
      </c>
      <c r="AJ732">
        <v>5.3658536585365901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-0.19</v>
      </c>
      <c r="AM732" t="s">
        <v>3189</v>
      </c>
      <c r="AN732">
        <v>-12.27</v>
      </c>
      <c r="AO732" t="s">
        <v>3189</v>
      </c>
      <c r="AP732">
        <v>-4.7418792376969998E-2</v>
      </c>
      <c r="AQ732">
        <f>(Table2[[#This Row],[Sharpe Ratio]]-AVERAGE(Table2[Sharpe Ratio]))/_xlfn.STDEV.P(Table2[Sharpe Ratio])</f>
        <v>-1.2484521560845583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734</v>
      </c>
      <c r="AT732">
        <f>_xlfn.RANK.AVG(Table2[[#This Row],[6M Return vs Nifty Z-Score]],Table2[6M Return vs Nifty Z-Score])</f>
        <v>722</v>
      </c>
      <c r="AU732">
        <f>_xlfn.RANK.AVG(Table2[[#This Row],[Sharpe Ratio Z-Score]],Table2[Sharpe Ratio Z-Score])</f>
        <v>665</v>
      </c>
      <c r="AV732">
        <f>(Table2[[#This Row],[Rank 1Y]]+Table2[[#This Row],[Rank 6M]]+Table2[[#This Row],[Rank Sharpe]])/3</f>
        <v>707</v>
      </c>
    </row>
    <row r="733" spans="1:48" x14ac:dyDescent="0.3">
      <c r="A733" t="s">
        <v>398</v>
      </c>
      <c r="B733" t="s">
        <v>399</v>
      </c>
      <c r="C733" t="s">
        <v>3143</v>
      </c>
      <c r="D733" t="s">
        <v>27</v>
      </c>
      <c r="E733">
        <v>58269.046711039999</v>
      </c>
      <c r="F733">
        <v>8.36</v>
      </c>
      <c r="G733">
        <v>-56.742201831818903</v>
      </c>
      <c r="H733">
        <f>(Table2[[#This Row],[1Y Return vs Nifty]]-AVERAGE(Table2[1Y Return vs Nifty]))/_xlfn.STDEV.P(Table2[1Y Return vs Nifty])</f>
        <v>-1.4421744025360017</v>
      </c>
      <c r="I733">
        <v>3.0754279387522199</v>
      </c>
      <c r="J733">
        <f>(Table2[[#This Row],[1M Return vs Nifty]]-AVERAGE(Table2[1M Return vs Nifty]))/_xlfn.STDEV.P(Table2[1M Return vs Nifty])</f>
        <v>-5.0256210976724856E-2</v>
      </c>
      <c r="K733">
        <v>-49.795913192874998</v>
      </c>
      <c r="L733">
        <f>(Table2[[#This Row],[6M Return vs Nifty]]-AVERAGE(Table2[6M Return vs Nifty]))/_xlfn.STDEV.P(Table2[6M Return vs Nifty])</f>
        <v>-1.8154263097399408</v>
      </c>
      <c r="M733">
        <v>20.575301060518001</v>
      </c>
      <c r="N733">
        <f>(Table2[[#This Row],[1W Return vs Nifty]]-AVERAGE(Table2[1W Return vs Nifty]))/_xlfn.STDEV.P(Table2[1W Return vs Nifty])</f>
        <v>3.2306428421701305</v>
      </c>
      <c r="O733">
        <v>7.86</v>
      </c>
      <c r="P733">
        <v>9.1348290289640399</v>
      </c>
      <c r="Q733">
        <v>12.0677028403619</v>
      </c>
      <c r="R733">
        <v>68.592782576252404</v>
      </c>
      <c r="S733" s="1">
        <f>(Table2[[#This Row],[Close Price]]-Table2[[#This Row],[20D EMA]])/Table2[[#This Row],[20D EMA]]</f>
        <v>6.3613231552162738E-2</v>
      </c>
      <c r="T733" s="1">
        <f>(Table2[[#This Row],[Close Price]]-Table2[[#This Row],[50D EMA]])/Table2[[#This Row],[50D EMA]]</f>
        <v>-8.4821404594138533E-2</v>
      </c>
      <c r="U733" s="1">
        <f>(Table2[[#This Row],[Close Price]]-Table2[[#This Row],[200D EMA]])/Table2[[#This Row],[200D EMA]]</f>
        <v>-0.30724180810626506</v>
      </c>
      <c r="V733">
        <v>1.19505669822043</v>
      </c>
      <c r="W733">
        <v>8.08</v>
      </c>
      <c r="X733">
        <v>8.48</v>
      </c>
      <c r="Y733">
        <v>6.67</v>
      </c>
      <c r="Z733">
        <v>8.67</v>
      </c>
      <c r="AA733">
        <v>6.61</v>
      </c>
      <c r="AB733">
        <v>8.67</v>
      </c>
      <c r="AC733" s="1">
        <f>(Table2[[#This Row],[Close Price]]/Table2[[#This Row],[Day Low]])-1</f>
        <v>3.4653465346534684E-2</v>
      </c>
      <c r="AD733" s="1">
        <f>(Table2[[#This Row],[Day High]]/Table2[[#This Row],[Close Price]])-1</f>
        <v>1.4354066985646119E-2</v>
      </c>
      <c r="AE733" s="1">
        <f>(Table2[[#This Row],[Close Price]]/Table2[[#This Row],[Current Week Low]])-1</f>
        <v>0.25337331334332824</v>
      </c>
      <c r="AF733" s="1">
        <f>(Table2[[#This Row],[Current Week High]]/Table2[[#This Row],[Close Price]])-1</f>
        <v>3.7081339712918826E-2</v>
      </c>
      <c r="AG733" s="1">
        <f>(Table2[[#This Row],[Close Price]]/Table2[[#This Row],[Current Month Low]])-1</f>
        <v>0.26475037821482594</v>
      </c>
      <c r="AH733" s="1">
        <f>(Table2[[#This Row],[Current Month High]]/Table2[[#This Row],[Close Price]])-1</f>
        <v>3.7081339712918826E-2</v>
      </c>
      <c r="AI733">
        <v>129.425837320574</v>
      </c>
      <c r="AJ733">
        <v>26.475037821482498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-0.38</v>
      </c>
      <c r="AM733" t="s">
        <v>3189</v>
      </c>
      <c r="AN733">
        <v>6.77</v>
      </c>
      <c r="AO733" t="s">
        <v>3188</v>
      </c>
      <c r="AP733">
        <v>-4.6600837157020999E-2</v>
      </c>
      <c r="AQ733">
        <f>(Table2[[#This Row],[Sharpe Ratio]]-AVERAGE(Table2[Sharpe Ratio]))/_xlfn.STDEV.P(Table2[Sharpe Ratio])</f>
        <v>-1.2389640701842211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725</v>
      </c>
      <c r="AT733">
        <f>_xlfn.RANK.AVG(Table2[[#This Row],[6M Return vs Nifty Z-Score]],Table2[6M Return vs Nifty Z-Score])</f>
        <v>734</v>
      </c>
      <c r="AU733">
        <f>_xlfn.RANK.AVG(Table2[[#This Row],[Sharpe Ratio Z-Score]],Table2[Sharpe Ratio Z-Score])</f>
        <v>663</v>
      </c>
      <c r="AV733">
        <f>(Table2[[#This Row],[Rank 1Y]]+Table2[[#This Row],[Rank 6M]]+Table2[[#This Row],[Rank Sharpe]])/3</f>
        <v>707.33333333333337</v>
      </c>
    </row>
    <row r="734" spans="1:48" x14ac:dyDescent="0.3">
      <c r="A734" t="s">
        <v>1484</v>
      </c>
      <c r="B734" t="s">
        <v>1485</v>
      </c>
      <c r="C734" t="s">
        <v>3151</v>
      </c>
      <c r="D734" t="s">
        <v>85</v>
      </c>
      <c r="E734">
        <v>7019.8055252249997</v>
      </c>
      <c r="F734">
        <v>237.75</v>
      </c>
      <c r="G734">
        <v>-51.271805017986303</v>
      </c>
      <c r="H734">
        <f>(Table2[[#This Row],[1Y Return vs Nifty]]-AVERAGE(Table2[1Y Return vs Nifty]))/_xlfn.STDEV.P(Table2[1Y Return vs Nifty])</f>
        <v>-1.3362526948943403</v>
      </c>
      <c r="I734">
        <v>-1.5271798654477999</v>
      </c>
      <c r="J734">
        <f>(Table2[[#This Row],[1M Return vs Nifty]]-AVERAGE(Table2[1M Return vs Nifty]))/_xlfn.STDEV.P(Table2[1M Return vs Nifty])</f>
        <v>-0.50365430579584902</v>
      </c>
      <c r="K734">
        <v>-27.0323996793615</v>
      </c>
      <c r="L734">
        <f>(Table2[[#This Row],[6M Return vs Nifty]]-AVERAGE(Table2[6M Return vs Nifty]))/_xlfn.STDEV.P(Table2[6M Return vs Nifty])</f>
        <v>-1.0714560532695219</v>
      </c>
      <c r="M734">
        <v>0.59022658291131602</v>
      </c>
      <c r="N734">
        <f>(Table2[[#This Row],[1W Return vs Nifty]]-AVERAGE(Table2[1W Return vs Nifty]))/_xlfn.STDEV.P(Table2[1W Return vs Nifty])</f>
        <v>-0.63169503152104967</v>
      </c>
      <c r="O734">
        <v>243.58</v>
      </c>
      <c r="P734">
        <v>258.93123497020702</v>
      </c>
      <c r="Q734">
        <v>305.99036838975297</v>
      </c>
      <c r="R734">
        <v>45.269699405275297</v>
      </c>
      <c r="S734" s="1">
        <f>(Table2[[#This Row],[Close Price]]-Table2[[#This Row],[20D EMA]])/Table2[[#This Row],[20D EMA]]</f>
        <v>-2.3934641596190215E-2</v>
      </c>
      <c r="T734" s="1">
        <f>(Table2[[#This Row],[Close Price]]-Table2[[#This Row],[50D EMA]])/Table2[[#This Row],[50D EMA]]</f>
        <v>-8.1802548744820833E-2</v>
      </c>
      <c r="U734" s="1">
        <f>(Table2[[#This Row],[Close Price]]-Table2[[#This Row],[200D EMA]])/Table2[[#This Row],[200D EMA]]</f>
        <v>-0.22301475941501631</v>
      </c>
      <c r="V734">
        <v>1.1777839390043401</v>
      </c>
      <c r="W734">
        <v>234</v>
      </c>
      <c r="X734">
        <v>239.15</v>
      </c>
      <c r="Y734">
        <v>229.25</v>
      </c>
      <c r="Z734">
        <v>244.2</v>
      </c>
      <c r="AA734">
        <v>229.25</v>
      </c>
      <c r="AB734">
        <v>267.85000000000002</v>
      </c>
      <c r="AC734" s="1">
        <f>(Table2[[#This Row],[Close Price]]/Table2[[#This Row],[Day Low]])-1</f>
        <v>1.6025641025640969E-2</v>
      </c>
      <c r="AD734" s="1">
        <f>(Table2[[#This Row],[Day High]]/Table2[[#This Row],[Close Price]])-1</f>
        <v>5.8885383806519531E-3</v>
      </c>
      <c r="AE734" s="1">
        <f>(Table2[[#This Row],[Close Price]]/Table2[[#This Row],[Current Week Low]])-1</f>
        <v>3.7077426390403456E-2</v>
      </c>
      <c r="AF734" s="1">
        <f>(Table2[[#This Row],[Current Week High]]/Table2[[#This Row],[Close Price]])-1</f>
        <v>2.7129337539432141E-2</v>
      </c>
      <c r="AG734" s="1">
        <f>(Table2[[#This Row],[Close Price]]/Table2[[#This Row],[Current Month Low]])-1</f>
        <v>3.7077426390403456E-2</v>
      </c>
      <c r="AH734" s="1">
        <f>(Table2[[#This Row],[Current Month High]]/Table2[[#This Row],[Close Price]])-1</f>
        <v>0.12660357518401688</v>
      </c>
      <c r="AI734">
        <v>69.337539432176598</v>
      </c>
      <c r="AJ734">
        <v>3.7077426390403398</v>
      </c>
      <c r="AK734" t="str">
        <f>IF(AND(Table2[[#This Row],[20D EMA]]&gt;Table2[[#This Row],[50D EMA]],Table2[[#This Row],[50D EMA]]&gt;Table2[[#This Row],[200D EMA]]),"Uptrend","Downtrend/NoTrend")</f>
        <v>Downtrend/NoTrend</v>
      </c>
      <c r="AL734">
        <v>-0.13</v>
      </c>
      <c r="AM734" t="s">
        <v>3189</v>
      </c>
      <c r="AN734">
        <v>-5.9</v>
      </c>
      <c r="AO734" t="s">
        <v>3189</v>
      </c>
      <c r="AP734">
        <v>-0.13735604697667</v>
      </c>
      <c r="AQ734">
        <f>(Table2[[#This Row],[Sharpe Ratio]]-AVERAGE(Table2[Sharpe Ratio]))/_xlfn.STDEV.P(Table2[Sharpe Ratio])</f>
        <v>-2.2917029068232497</v>
      </c>
      <c r="AR7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4">
        <f>_xlfn.RANK.AVG(Table2[[#This Row],[1Y Return vs Nifty Z-Score]],Table2[1Y Return vs Nifty Z-Score])</f>
        <v>717</v>
      </c>
      <c r="AT734">
        <f>_xlfn.RANK.AVG(Table2[[#This Row],[6M Return vs Nifty Z-Score]],Table2[6M Return vs Nifty Z-Score])</f>
        <v>684</v>
      </c>
      <c r="AU734">
        <f>_xlfn.RANK.AVG(Table2[[#This Row],[Sharpe Ratio Z-Score]],Table2[Sharpe Ratio Z-Score])</f>
        <v>733</v>
      </c>
      <c r="AV734">
        <f>(Table2[[#This Row],[Rank 1Y]]+Table2[[#This Row],[Rank 6M]]+Table2[[#This Row],[Rank Sharpe]])/3</f>
        <v>711.33333333333337</v>
      </c>
    </row>
    <row r="735" spans="1:48" x14ac:dyDescent="0.3">
      <c r="A735" t="s">
        <v>933</v>
      </c>
      <c r="B735" t="s">
        <v>934</v>
      </c>
      <c r="C735" t="s">
        <v>3156</v>
      </c>
      <c r="D735" t="s">
        <v>493</v>
      </c>
      <c r="E735">
        <v>16251.737977500001</v>
      </c>
      <c r="F735">
        <v>448.3</v>
      </c>
      <c r="G735">
        <v>-39.905664803060198</v>
      </c>
      <c r="H735">
        <f>(Table2[[#This Row],[1Y Return vs Nifty]]-AVERAGE(Table2[1Y Return vs Nifty]))/_xlfn.STDEV.P(Table2[1Y Return vs Nifty])</f>
        <v>-1.1161734169495918</v>
      </c>
      <c r="I735">
        <v>-11.830716396641501</v>
      </c>
      <c r="J735">
        <f>(Table2[[#This Row],[1M Return vs Nifty]]-AVERAGE(Table2[1M Return vs Nifty]))/_xlfn.STDEV.P(Table2[1M Return vs Nifty])</f>
        <v>-1.5186449441203855</v>
      </c>
      <c r="K735">
        <v>-34.889087577450603</v>
      </c>
      <c r="L735">
        <f>(Table2[[#This Row],[6M Return vs Nifty]]-AVERAGE(Table2[6M Return vs Nifty]))/_xlfn.STDEV.P(Table2[6M Return vs Nifty])</f>
        <v>-1.3282328512396346</v>
      </c>
      <c r="M735">
        <v>4.3348635738277501</v>
      </c>
      <c r="N735">
        <f>(Table2[[#This Row],[1W Return vs Nifty]]-AVERAGE(Table2[1W Return vs Nifty]))/_xlfn.STDEV.P(Table2[1W Return vs Nifty])</f>
        <v>9.1997706749573249E-2</v>
      </c>
      <c r="O735">
        <v>461.63</v>
      </c>
      <c r="P735">
        <v>505.90637399841398</v>
      </c>
      <c r="Q735">
        <v>588.20285070975399</v>
      </c>
      <c r="R735">
        <v>45.557272011862104</v>
      </c>
      <c r="S735" s="1">
        <f>(Table2[[#This Row],[Close Price]]-Table2[[#This Row],[20D EMA]])/Table2[[#This Row],[20D EMA]]</f>
        <v>-2.8875939605311578E-2</v>
      </c>
      <c r="T735" s="1">
        <f>(Table2[[#This Row],[Close Price]]-Table2[[#This Row],[50D EMA]])/Table2[[#This Row],[50D EMA]]</f>
        <v>-0.1138676580473259</v>
      </c>
      <c r="U735" s="1">
        <f>(Table2[[#This Row],[Close Price]]-Table2[[#This Row],[200D EMA]])/Table2[[#This Row],[200D EMA]]</f>
        <v>-0.23784796442407655</v>
      </c>
      <c r="V735">
        <v>0.64007719429049104</v>
      </c>
      <c r="W735">
        <v>445.2</v>
      </c>
      <c r="X735">
        <v>451.95</v>
      </c>
      <c r="Y735">
        <v>434.75</v>
      </c>
      <c r="Z735">
        <v>459.75</v>
      </c>
      <c r="AA735">
        <v>422.6</v>
      </c>
      <c r="AB735">
        <v>529.5</v>
      </c>
      <c r="AC735" s="1">
        <f>(Table2[[#This Row],[Close Price]]/Table2[[#This Row],[Day Low]])-1</f>
        <v>6.9631626235400201E-3</v>
      </c>
      <c r="AD735" s="1">
        <f>(Table2[[#This Row],[Day High]]/Table2[[#This Row],[Close Price]])-1</f>
        <v>8.1418692839616558E-3</v>
      </c>
      <c r="AE735" s="1">
        <f>(Table2[[#This Row],[Close Price]]/Table2[[#This Row],[Current Week Low]])-1</f>
        <v>3.116733755031631E-2</v>
      </c>
      <c r="AF735" s="1">
        <f>(Table2[[#This Row],[Current Week High]]/Table2[[#This Row],[Close Price]])-1</f>
        <v>2.5540932411331596E-2</v>
      </c>
      <c r="AG735" s="1">
        <f>(Table2[[#This Row],[Close Price]]/Table2[[#This Row],[Current Month Low]])-1</f>
        <v>6.0814008518693674E-2</v>
      </c>
      <c r="AH735" s="1">
        <f>(Table2[[#This Row],[Current Month High]]/Table2[[#This Row],[Close Price]])-1</f>
        <v>0.18112870845416018</v>
      </c>
      <c r="AI735">
        <v>71.592683470889995</v>
      </c>
      <c r="AJ735">
        <v>6.0814008518693603</v>
      </c>
      <c r="AK735" t="str">
        <f>IF(AND(Table2[[#This Row],[20D EMA]]&gt;Table2[[#This Row],[50D EMA]],Table2[[#This Row],[50D EMA]]&gt;Table2[[#This Row],[200D EMA]]),"Uptrend","Downtrend/NoTrend")</f>
        <v>Downtrend/NoTrend</v>
      </c>
      <c r="AL735">
        <v>-0.18</v>
      </c>
      <c r="AM735" t="s">
        <v>3189</v>
      </c>
      <c r="AN735">
        <v>1.94</v>
      </c>
      <c r="AO735" t="s">
        <v>3188</v>
      </c>
      <c r="AP735">
        <v>-0.128901310892378</v>
      </c>
      <c r="AQ735">
        <f>(Table2[[#This Row],[Sharpe Ratio]]-AVERAGE(Table2[Sharpe Ratio]))/_xlfn.STDEV.P(Table2[Sharpe Ratio])</f>
        <v>-2.193629980242449</v>
      </c>
      <c r="AR7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5">
        <f>_xlfn.RANK.AVG(Table2[[#This Row],[1Y Return vs Nifty Z-Score]],Table2[1Y Return vs Nifty Z-Score])</f>
        <v>688</v>
      </c>
      <c r="AT735">
        <f>_xlfn.RANK.AVG(Table2[[#This Row],[6M Return vs Nifty Z-Score]],Table2[6M Return vs Nifty Z-Score])</f>
        <v>717</v>
      </c>
      <c r="AU735">
        <f>_xlfn.RANK.AVG(Table2[[#This Row],[Sharpe Ratio Z-Score]],Table2[Sharpe Ratio Z-Score])</f>
        <v>731</v>
      </c>
      <c r="AV735">
        <f>(Table2[[#This Row],[Rank 1Y]]+Table2[[#This Row],[Rank 6M]]+Table2[[#This Row],[Rank Sharpe]])/3</f>
        <v>712</v>
      </c>
    </row>
    <row r="736" spans="1:48" x14ac:dyDescent="0.3">
      <c r="A736" t="s">
        <v>1070</v>
      </c>
      <c r="B736" t="s">
        <v>1071</v>
      </c>
      <c r="C736" t="s">
        <v>3160</v>
      </c>
      <c r="D736" t="s">
        <v>631</v>
      </c>
      <c r="E736">
        <v>12406.068828719999</v>
      </c>
      <c r="F736">
        <v>123.11</v>
      </c>
      <c r="G736">
        <v>-70.772371368596396</v>
      </c>
      <c r="H736">
        <f>(Table2[[#This Row],[1Y Return vs Nifty]]-AVERAGE(Table2[1Y Return vs Nifty]))/_xlfn.STDEV.P(Table2[1Y Return vs Nifty])</f>
        <v>-1.7138365079393416</v>
      </c>
      <c r="I736">
        <v>3.3267162674763</v>
      </c>
      <c r="J736">
        <f>(Table2[[#This Row],[1M Return vs Nifty]]-AVERAGE(Table2[1M Return vs Nifty]))/_xlfn.STDEV.P(Table2[1M Return vs Nifty])</f>
        <v>-2.5502059777960582E-2</v>
      </c>
      <c r="K736">
        <v>-24.725592789662901</v>
      </c>
      <c r="L736">
        <f>(Table2[[#This Row],[6M Return vs Nifty]]-AVERAGE(Table2[6M Return vs Nifty]))/_xlfn.STDEV.P(Table2[6M Return vs Nifty])</f>
        <v>-0.99606366218112585</v>
      </c>
      <c r="M736">
        <v>2.7352521009097099</v>
      </c>
      <c r="N736">
        <f>(Table2[[#This Row],[1W Return vs Nifty]]-AVERAGE(Table2[1W Return vs Nifty]))/_xlfn.STDEV.P(Table2[1W Return vs Nifty])</f>
        <v>-0.21714499782053032</v>
      </c>
      <c r="O736">
        <v>121.78</v>
      </c>
      <c r="P736">
        <v>125.37957645711801</v>
      </c>
      <c r="Q736">
        <v>150.43899868174401</v>
      </c>
      <c r="R736">
        <v>72.597104782572501</v>
      </c>
      <c r="S736" s="1">
        <f>(Table2[[#This Row],[Close Price]]-Table2[[#This Row],[20D EMA]])/Table2[[#This Row],[20D EMA]]</f>
        <v>1.0921333552307426E-2</v>
      </c>
      <c r="T736" s="1">
        <f>(Table2[[#This Row],[Close Price]]-Table2[[#This Row],[50D EMA]])/Table2[[#This Row],[50D EMA]]</f>
        <v>-1.8101643993782678E-2</v>
      </c>
      <c r="U736" s="1">
        <f>(Table2[[#This Row],[Close Price]]-Table2[[#This Row],[200D EMA]])/Table2[[#This Row],[200D EMA]]</f>
        <v>-0.18166166300773459</v>
      </c>
      <c r="V736">
        <v>0.91591002861454796</v>
      </c>
      <c r="W736">
        <v>127.5</v>
      </c>
      <c r="X736">
        <v>132.69</v>
      </c>
      <c r="Y736">
        <v>118.19</v>
      </c>
      <c r="Z736">
        <v>132.69</v>
      </c>
      <c r="AA736">
        <v>114.36</v>
      </c>
      <c r="AB736">
        <v>132.69</v>
      </c>
      <c r="AC736" s="1">
        <f>(Table2[[#This Row],[Close Price]]/Table2[[#This Row],[Day Low]])-1</f>
        <v>-3.4431372549019623E-2</v>
      </c>
      <c r="AD736" s="1">
        <f>(Table2[[#This Row],[Day High]]/Table2[[#This Row],[Close Price]])-1</f>
        <v>7.7816586792299525E-2</v>
      </c>
      <c r="AE736" s="1">
        <f>(Table2[[#This Row],[Close Price]]/Table2[[#This Row],[Current Week Low]])-1</f>
        <v>4.1627887300109911E-2</v>
      </c>
      <c r="AF736" s="1">
        <f>(Table2[[#This Row],[Current Week High]]/Table2[[#This Row],[Close Price]])-1</f>
        <v>7.7816586792299525E-2</v>
      </c>
      <c r="AG736" s="1">
        <f>(Table2[[#This Row],[Close Price]]/Table2[[#This Row],[Current Month Low]])-1</f>
        <v>7.6512766701643864E-2</v>
      </c>
      <c r="AH736" s="1">
        <f>(Table2[[#This Row],[Current Month High]]/Table2[[#This Row],[Close Price]])-1</f>
        <v>7.7816586792299525E-2</v>
      </c>
      <c r="AI736">
        <v>143.44082527820601</v>
      </c>
      <c r="AJ736">
        <v>7.6512766701643802</v>
      </c>
      <c r="AK736" t="str">
        <f>IF(AND(Table2[[#This Row],[20D EMA]]&gt;Table2[[#This Row],[50D EMA]],Table2[[#This Row],[50D EMA]]&gt;Table2[[#This Row],[200D EMA]]),"Uptrend","Downtrend/NoTrend")</f>
        <v>Downtrend/NoTrend</v>
      </c>
      <c r="AL736">
        <v>-0.02</v>
      </c>
      <c r="AM736" t="s">
        <v>3189</v>
      </c>
      <c r="AN736">
        <v>6.99</v>
      </c>
      <c r="AO736" t="s">
        <v>3188</v>
      </c>
      <c r="AP736">
        <v>-0.123379094071338</v>
      </c>
      <c r="AQ736">
        <f>(Table2[[#This Row],[Sharpe Ratio]]-AVERAGE(Table2[Sharpe Ratio]))/_xlfn.STDEV.P(Table2[Sharpe Ratio])</f>
        <v>-2.1295735792556321</v>
      </c>
      <c r="AR7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6">
        <f>_xlfn.RANK.AVG(Table2[[#This Row],[1Y Return vs Nifty Z-Score]],Table2[1Y Return vs Nifty Z-Score])</f>
        <v>735</v>
      </c>
      <c r="AT736">
        <f>_xlfn.RANK.AVG(Table2[[#This Row],[6M Return vs Nifty Z-Score]],Table2[6M Return vs Nifty Z-Score])</f>
        <v>673</v>
      </c>
      <c r="AU736">
        <f>_xlfn.RANK.AVG(Table2[[#This Row],[Sharpe Ratio Z-Score]],Table2[Sharpe Ratio Z-Score])</f>
        <v>728</v>
      </c>
      <c r="AV736">
        <f>(Table2[[#This Row],[Rank 1Y]]+Table2[[#This Row],[Rank 6M]]+Table2[[#This Row],[Rank Sharpe]])/3</f>
        <v>712</v>
      </c>
    </row>
    <row r="737" spans="1:48" x14ac:dyDescent="0.3">
      <c r="A737" t="s">
        <v>1746</v>
      </c>
      <c r="B737" t="s">
        <v>1747</v>
      </c>
      <c r="C737" t="s">
        <v>3150</v>
      </c>
      <c r="D737" t="s">
        <v>471</v>
      </c>
      <c r="E737">
        <v>4726.4861272500002</v>
      </c>
      <c r="F737">
        <v>427.9</v>
      </c>
      <c r="G737">
        <v>-57.703987901833301</v>
      </c>
      <c r="H737">
        <f>(Table2[[#This Row],[1Y Return vs Nifty]]-AVERAGE(Table2[1Y Return vs Nifty]))/_xlfn.STDEV.P(Table2[1Y Return vs Nifty])</f>
        <v>-1.4607971873885164</v>
      </c>
      <c r="I737">
        <v>-10.127218015197601</v>
      </c>
      <c r="J737">
        <f>(Table2[[#This Row],[1M Return vs Nifty]]-AVERAGE(Table2[1M Return vs Nifty]))/_xlfn.STDEV.P(Table2[1M Return vs Nifty])</f>
        <v>-1.3508350951105867</v>
      </c>
      <c r="K737">
        <v>-36.6031943382118</v>
      </c>
      <c r="L737">
        <f>(Table2[[#This Row],[6M Return vs Nifty]]-AVERAGE(Table2[6M Return vs Nifty]))/_xlfn.STDEV.P(Table2[6M Return vs Nifty])</f>
        <v>-1.3842542754219842</v>
      </c>
      <c r="M737">
        <v>-5.2205662915146299E-2</v>
      </c>
      <c r="N737">
        <f>(Table2[[#This Row],[1W Return vs Nifty]]-AVERAGE(Table2[1W Return vs Nifty]))/_xlfn.STDEV.P(Table2[1W Return vs Nifty])</f>
        <v>-0.75585220677282661</v>
      </c>
      <c r="O737">
        <v>450.04</v>
      </c>
      <c r="P737">
        <v>497.02059738771999</v>
      </c>
      <c r="Q737">
        <v>581.19880580904703</v>
      </c>
      <c r="R737">
        <v>27.961894823723298</v>
      </c>
      <c r="S737" s="1">
        <f>(Table2[[#This Row],[Close Price]]-Table2[[#This Row],[20D EMA]])/Table2[[#This Row],[20D EMA]]</f>
        <v>-4.9195627055372948E-2</v>
      </c>
      <c r="T737" s="1">
        <f>(Table2[[#This Row],[Close Price]]-Table2[[#This Row],[50D EMA]])/Table2[[#This Row],[50D EMA]]</f>
        <v>-0.13906988513355281</v>
      </c>
      <c r="U737" s="1">
        <f>(Table2[[#This Row],[Close Price]]-Table2[[#This Row],[200D EMA]])/Table2[[#This Row],[200D EMA]]</f>
        <v>-0.26376311216890802</v>
      </c>
      <c r="V737">
        <v>0.72793701779686604</v>
      </c>
      <c r="W737">
        <v>426.4</v>
      </c>
      <c r="X737">
        <v>430.95</v>
      </c>
      <c r="Y737">
        <v>421</v>
      </c>
      <c r="Z737">
        <v>435.9</v>
      </c>
      <c r="AA737">
        <v>418.65</v>
      </c>
      <c r="AB737">
        <v>506.6</v>
      </c>
      <c r="AC737" s="1">
        <f>(Table2[[#This Row],[Close Price]]/Table2[[#This Row],[Day Low]])-1</f>
        <v>3.5178236397748197E-3</v>
      </c>
      <c r="AD737" s="1">
        <f>(Table2[[#This Row],[Day High]]/Table2[[#This Row],[Close Price]])-1</f>
        <v>7.1278336059827918E-3</v>
      </c>
      <c r="AE737" s="1">
        <f>(Table2[[#This Row],[Close Price]]/Table2[[#This Row],[Current Week Low]])-1</f>
        <v>1.6389548693586553E-2</v>
      </c>
      <c r="AF737" s="1">
        <f>(Table2[[#This Row],[Current Week High]]/Table2[[#This Row],[Close Price]])-1</f>
        <v>1.8695956999298824E-2</v>
      </c>
      <c r="AG737" s="1">
        <f>(Table2[[#This Row],[Close Price]]/Table2[[#This Row],[Current Month Low]])-1</f>
        <v>2.2094828615788931E-2</v>
      </c>
      <c r="AH737" s="1">
        <f>(Table2[[#This Row],[Current Month High]]/Table2[[#This Row],[Close Price]])-1</f>
        <v>0.18392147698060302</v>
      </c>
      <c r="AI737">
        <v>81.350782893199295</v>
      </c>
      <c r="AJ737">
        <v>2.20948286157889</v>
      </c>
      <c r="AK737" t="str">
        <f>IF(AND(Table2[[#This Row],[20D EMA]]&gt;Table2[[#This Row],[50D EMA]],Table2[[#This Row],[50D EMA]]&gt;Table2[[#This Row],[200D EMA]]),"Uptrend","Downtrend/NoTrend")</f>
        <v>Downtrend/NoTrend</v>
      </c>
      <c r="AL737">
        <v>-0.2</v>
      </c>
      <c r="AM737" t="s">
        <v>3189</v>
      </c>
      <c r="AN737">
        <v>-5.2</v>
      </c>
      <c r="AO737" t="s">
        <v>3189</v>
      </c>
      <c r="AP737">
        <v>-0.134387621243032</v>
      </c>
      <c r="AQ737">
        <f>(Table2[[#This Row],[Sharpe Ratio]]-AVERAGE(Table2[Sharpe Ratio]))/_xlfn.STDEV.P(Table2[Sharpe Ratio])</f>
        <v>-2.2572698747175504</v>
      </c>
      <c r="AR7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7">
        <f>_xlfn.RANK.AVG(Table2[[#This Row],[1Y Return vs Nifty Z-Score]],Table2[1Y Return vs Nifty Z-Score])</f>
        <v>726</v>
      </c>
      <c r="AT737">
        <f>_xlfn.RANK.AVG(Table2[[#This Row],[6M Return vs Nifty Z-Score]],Table2[6M Return vs Nifty Z-Score])</f>
        <v>720</v>
      </c>
      <c r="AU737">
        <f>_xlfn.RANK.AVG(Table2[[#This Row],[Sharpe Ratio Z-Score]],Table2[Sharpe Ratio Z-Score])</f>
        <v>732</v>
      </c>
      <c r="AV737">
        <f>(Table2[[#This Row],[Rank 1Y]]+Table2[[#This Row],[Rank 6M]]+Table2[[#This Row],[Rank Sharpe]])/3</f>
        <v>726</v>
      </c>
    </row>
    <row r="738" spans="1:48" x14ac:dyDescent="0.3">
      <c r="A738" t="s">
        <v>2563</v>
      </c>
      <c r="B738" t="s">
        <v>2564</v>
      </c>
      <c r="C738" t="s">
        <v>3142</v>
      </c>
      <c r="D738" t="s">
        <v>54</v>
      </c>
      <c r="E738">
        <v>1820.1209475149999</v>
      </c>
      <c r="F738">
        <v>180.83</v>
      </c>
      <c r="G738">
        <v>-88.074477337225602</v>
      </c>
      <c r="H738">
        <f>(Table2[[#This Row],[1Y Return vs Nifty]]-AVERAGE(Table2[1Y Return vs Nifty]))/_xlfn.STDEV.P(Table2[1Y Return vs Nifty])</f>
        <v>-2.0488521699403224</v>
      </c>
      <c r="I738">
        <v>-4.5548396479179001</v>
      </c>
      <c r="J738">
        <f>(Table2[[#This Row],[1M Return vs Nifty]]-AVERAGE(Table2[1M Return vs Nifty]))/_xlfn.STDEV.P(Table2[1M Return vs Nifty])</f>
        <v>-0.80190591347786022</v>
      </c>
      <c r="K738">
        <v>-66.683144232082398</v>
      </c>
      <c r="L738">
        <f>(Table2[[#This Row],[6M Return vs Nifty]]-AVERAGE(Table2[6M Return vs Nifty]))/_xlfn.STDEV.P(Table2[6M Return vs Nifty])</f>
        <v>-2.3673445186691553</v>
      </c>
      <c r="M738">
        <v>5.3681064850016504</v>
      </c>
      <c r="N738">
        <f>(Table2[[#This Row],[1W Return vs Nifty]]-AVERAGE(Table2[1W Return vs Nifty]))/_xlfn.STDEV.P(Table2[1W Return vs Nifty])</f>
        <v>0.29168338883304568</v>
      </c>
      <c r="O738">
        <v>191.05</v>
      </c>
      <c r="P738">
        <v>222.86540095818401</v>
      </c>
      <c r="Q738">
        <v>355.332071723691</v>
      </c>
      <c r="R738">
        <v>42.3401421805046</v>
      </c>
      <c r="S738" s="1">
        <f>(Table2[[#This Row],[Close Price]]-Table2[[#This Row],[20D EMA]])/Table2[[#This Row],[20D EMA]]</f>
        <v>-5.3493849777545135E-2</v>
      </c>
      <c r="T738" s="1">
        <f>(Table2[[#This Row],[Close Price]]-Table2[[#This Row],[50D EMA]])/Table2[[#This Row],[50D EMA]]</f>
        <v>-0.1886133997357044</v>
      </c>
      <c r="U738" s="1">
        <f>(Table2[[#This Row],[Close Price]]-Table2[[#This Row],[200D EMA]])/Table2[[#This Row],[200D EMA]]</f>
        <v>-0.49109575411302914</v>
      </c>
      <c r="V738">
        <v>1.42825347478102</v>
      </c>
      <c r="W738">
        <v>180.2</v>
      </c>
      <c r="X738">
        <v>193.39</v>
      </c>
      <c r="Y738">
        <v>178</v>
      </c>
      <c r="Z738">
        <v>194.01</v>
      </c>
      <c r="AA738">
        <v>160.68</v>
      </c>
      <c r="AB738">
        <v>233</v>
      </c>
      <c r="AC738" s="1">
        <f>(Table2[[#This Row],[Close Price]]/Table2[[#This Row],[Day Low]])-1</f>
        <v>3.4961154273032147E-3</v>
      </c>
      <c r="AD738" s="1">
        <f>(Table2[[#This Row],[Day High]]/Table2[[#This Row],[Close Price]])-1</f>
        <v>6.9457501520765241E-2</v>
      </c>
      <c r="AE738" s="1">
        <f>(Table2[[#This Row],[Close Price]]/Table2[[#This Row],[Current Week Low]])-1</f>
        <v>1.58988764044945E-2</v>
      </c>
      <c r="AF738" s="1">
        <f>(Table2[[#This Row],[Current Week High]]/Table2[[#This Row],[Close Price]])-1</f>
        <v>7.2886136149975078E-2</v>
      </c>
      <c r="AG738" s="1">
        <f>(Table2[[#This Row],[Close Price]]/Table2[[#This Row],[Current Month Low]])-1</f>
        <v>0.12540453074433655</v>
      </c>
      <c r="AH738" s="1">
        <f>(Table2[[#This Row],[Current Month High]]/Table2[[#This Row],[Close Price]])-1</f>
        <v>0.28850301388044008</v>
      </c>
      <c r="AI738">
        <v>273.19581927777398</v>
      </c>
      <c r="AJ738">
        <v>12.5404530744336</v>
      </c>
      <c r="AK738" t="str">
        <f>IF(AND(Table2[[#This Row],[20D EMA]]&gt;Table2[[#This Row],[50D EMA]],Table2[[#This Row],[50D EMA]]&gt;Table2[[#This Row],[200D EMA]]),"Uptrend","Downtrend/NoTrend")</f>
        <v>Downtrend/NoTrend</v>
      </c>
      <c r="AL738">
        <v>-0.43</v>
      </c>
      <c r="AM738" t="s">
        <v>3189</v>
      </c>
      <c r="AN738">
        <v>-7.19</v>
      </c>
      <c r="AO738" t="s">
        <v>3189</v>
      </c>
      <c r="AP738">
        <v>-0.105760532435656</v>
      </c>
      <c r="AQ738">
        <f>(Table2[[#This Row],[Sharpe Ratio]]-AVERAGE(Table2[Sharpe Ratio]))/_xlfn.STDEV.P(Table2[Sharpe Ratio])</f>
        <v>-1.9252024570196813</v>
      </c>
      <c r="AR7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8">
        <f>_xlfn.RANK.AVG(Table2[[#This Row],[1Y Return vs Nifty Z-Score]],Table2[1Y Return vs Nifty Z-Score])</f>
        <v>737</v>
      </c>
      <c r="AT738">
        <f>_xlfn.RANK.AVG(Table2[[#This Row],[6M Return vs Nifty Z-Score]],Table2[6M Return vs Nifty Z-Score])</f>
        <v>737</v>
      </c>
      <c r="AU738">
        <f>_xlfn.RANK.AVG(Table2[[#This Row],[Sharpe Ratio Z-Score]],Table2[Sharpe Ratio Z-Score])</f>
        <v>717</v>
      </c>
      <c r="AV738">
        <f>(Table2[[#This Row],[Rank 1Y]]+Table2[[#This Row],[Rank 6M]]+Table2[[#This Row],[Rank Sharpe]])/3</f>
        <v>730.33333333333337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8AA1A-99E9-4353-A92A-F5C6FF68DB88}">
  <dimension ref="A1:Q1487"/>
  <sheetViews>
    <sheetView topLeftCell="D900" workbookViewId="0">
      <selection sqref="A1:Q1487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42.44140625" bestFit="1" customWidth="1"/>
    <col min="4" max="4" width="12.77734375" customWidth="1"/>
    <col min="5" max="5" width="12.33203125" customWidth="1"/>
    <col min="6" max="6" width="18.21875" customWidth="1"/>
    <col min="7" max="8" width="18.88671875" customWidth="1"/>
    <col min="9" max="9" width="19" customWidth="1"/>
    <col min="10" max="11" width="12" bestFit="1" customWidth="1"/>
    <col min="12" max="12" width="23.21875" customWidth="1"/>
    <col min="13" max="13" width="17.21875" customWidth="1"/>
    <col min="14" max="14" width="23.109375" customWidth="1"/>
    <col min="15" max="15" width="22.6640625" customWidth="1"/>
    <col min="16" max="16" width="13.77734375" customWidth="1"/>
  </cols>
  <sheetData>
    <row r="1" spans="1:17" x14ac:dyDescent="0.3">
      <c r="A1" t="s">
        <v>0</v>
      </c>
      <c r="B1" t="s">
        <v>1</v>
      </c>
      <c r="C1" t="s">
        <v>3139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3140</v>
      </c>
      <c r="D2" t="s">
        <v>18</v>
      </c>
      <c r="E2">
        <v>1748653.22587956</v>
      </c>
      <c r="F2">
        <v>1292.2</v>
      </c>
      <c r="G2">
        <v>-14.2064136589249</v>
      </c>
      <c r="H2">
        <v>-2.6676051983428102</v>
      </c>
      <c r="I2">
        <v>-18.079869790933401</v>
      </c>
      <c r="J2">
        <v>2.5953852395733001</v>
      </c>
      <c r="K2">
        <v>1341.77206953678</v>
      </c>
      <c r="L2">
        <v>1395.2186520430701</v>
      </c>
      <c r="M2">
        <v>54.421177180114597</v>
      </c>
      <c r="N2">
        <v>0.94301882380138302</v>
      </c>
      <c r="O2">
        <v>24.500851261414599</v>
      </c>
      <c r="P2">
        <v>9.0510148107515001</v>
      </c>
      <c r="Q2">
        <v>-2.9904701465698E-2</v>
      </c>
    </row>
    <row r="3" spans="1:17" x14ac:dyDescent="0.3">
      <c r="A3" t="s">
        <v>19</v>
      </c>
      <c r="B3" t="s">
        <v>20</v>
      </c>
      <c r="C3" t="s">
        <v>3141</v>
      </c>
      <c r="D3" t="s">
        <v>21</v>
      </c>
      <c r="E3">
        <v>1545230.90762503</v>
      </c>
      <c r="F3">
        <v>4270.8500000000004</v>
      </c>
      <c r="G3">
        <v>0.732718125491572</v>
      </c>
      <c r="H3">
        <v>5.5927412291107297</v>
      </c>
      <c r="I3">
        <v>5.3182996489152403</v>
      </c>
      <c r="J3">
        <v>3.6964637967584801</v>
      </c>
      <c r="K3">
        <v>4188.1221618988502</v>
      </c>
      <c r="L3">
        <v>4073.73942897591</v>
      </c>
      <c r="M3">
        <v>59.222234636708698</v>
      </c>
      <c r="N3">
        <v>1.08424757086317</v>
      </c>
      <c r="O3">
        <v>7.5254340470866303</v>
      </c>
      <c r="P3">
        <v>22.873870763565201</v>
      </c>
      <c r="Q3">
        <v>-2.5208101048595E-2</v>
      </c>
    </row>
    <row r="4" spans="1:17" x14ac:dyDescent="0.3">
      <c r="A4" t="s">
        <v>22</v>
      </c>
      <c r="B4" t="s">
        <v>23</v>
      </c>
      <c r="C4" t="s">
        <v>3142</v>
      </c>
      <c r="D4" t="s">
        <v>24</v>
      </c>
      <c r="E4">
        <v>1373054.8631575501</v>
      </c>
      <c r="F4">
        <v>1796.05</v>
      </c>
      <c r="G4">
        <v>-5.0673576325223504</v>
      </c>
      <c r="H4">
        <v>5.0225539390616598</v>
      </c>
      <c r="I4">
        <v>12.603100552687801</v>
      </c>
      <c r="J4">
        <v>1.78766490422874</v>
      </c>
      <c r="K4">
        <v>1722.12803850159</v>
      </c>
      <c r="L4">
        <v>1638.10392722406</v>
      </c>
      <c r="M4">
        <v>65.412872525447696</v>
      </c>
      <c r="N4">
        <v>1.75438557407255</v>
      </c>
      <c r="O4">
        <v>2.2298933771331502</v>
      </c>
      <c r="P4">
        <v>31.718675516116001</v>
      </c>
      <c r="Q4">
        <v>-3.4093268495737003E-2</v>
      </c>
    </row>
    <row r="5" spans="1:17" x14ac:dyDescent="0.3">
      <c r="A5" t="s">
        <v>25</v>
      </c>
      <c r="B5" t="s">
        <v>26</v>
      </c>
      <c r="C5" t="s">
        <v>3143</v>
      </c>
      <c r="D5" t="s">
        <v>27</v>
      </c>
      <c r="E5">
        <v>974306.04282752995</v>
      </c>
      <c r="F5">
        <v>1627.15</v>
      </c>
      <c r="G5">
        <v>36.685565899746202</v>
      </c>
      <c r="H5">
        <v>-4.1753879943533398</v>
      </c>
      <c r="I5">
        <v>7.0281805254166398</v>
      </c>
      <c r="J5">
        <v>1.0939474530803199</v>
      </c>
      <c r="K5">
        <v>1599.3964922556099</v>
      </c>
      <c r="L5">
        <v>1437.2128852616099</v>
      </c>
      <c r="M5">
        <v>70.347724452639696</v>
      </c>
      <c r="N5">
        <v>1.13563425612459</v>
      </c>
      <c r="O5">
        <v>9.3322680760839294</v>
      </c>
      <c r="P5">
        <v>69.4947916666666</v>
      </c>
      <c r="Q5">
        <v>0.15579460365761</v>
      </c>
    </row>
    <row r="6" spans="1:17" x14ac:dyDescent="0.3">
      <c r="A6" t="s">
        <v>28</v>
      </c>
      <c r="B6" t="s">
        <v>29</v>
      </c>
      <c r="C6" t="s">
        <v>3142</v>
      </c>
      <c r="D6" t="s">
        <v>24</v>
      </c>
      <c r="E6">
        <v>917425.70018956997</v>
      </c>
      <c r="F6">
        <v>1300.0999999999999</v>
      </c>
      <c r="G6">
        <v>16.828466537699899</v>
      </c>
      <c r="H6">
        <v>-0.158718352287117</v>
      </c>
      <c r="I6">
        <v>10.4462754567546</v>
      </c>
      <c r="J6">
        <v>1.47192090451653</v>
      </c>
      <c r="K6">
        <v>1267.16151478595</v>
      </c>
      <c r="L6">
        <v>1181.5637181929801</v>
      </c>
      <c r="M6">
        <v>61.481959707894902</v>
      </c>
      <c r="N6">
        <v>0.95769105311654801</v>
      </c>
      <c r="O6">
        <v>4.7880932235981799</v>
      </c>
      <c r="P6">
        <v>40.399568034557198</v>
      </c>
      <c r="Q6">
        <v>0.11035935679033</v>
      </c>
    </row>
    <row r="7" spans="1:17" x14ac:dyDescent="0.3">
      <c r="A7" t="s">
        <v>30</v>
      </c>
      <c r="B7" t="s">
        <v>31</v>
      </c>
      <c r="C7" t="s">
        <v>3141</v>
      </c>
      <c r="D7" t="s">
        <v>21</v>
      </c>
      <c r="E7">
        <v>769523.26449731505</v>
      </c>
      <c r="F7">
        <v>1857.85</v>
      </c>
      <c r="G7">
        <v>7.1271230973853701</v>
      </c>
      <c r="H7">
        <v>2.0965094831050899</v>
      </c>
      <c r="I7">
        <v>21.678591395451502</v>
      </c>
      <c r="J7">
        <v>-0.40841521074480502</v>
      </c>
      <c r="K7">
        <v>1859.60126181839</v>
      </c>
      <c r="L7">
        <v>1731.3515182394001</v>
      </c>
      <c r="M7">
        <v>47.539444889961203</v>
      </c>
      <c r="N7">
        <v>1.0492562578282001</v>
      </c>
      <c r="O7">
        <v>7.1911080011841602</v>
      </c>
      <c r="P7">
        <v>36.772554937976203</v>
      </c>
      <c r="Q7">
        <v>-3.7768758112338999E-2</v>
      </c>
    </row>
    <row r="8" spans="1:17" x14ac:dyDescent="0.3">
      <c r="A8" t="s">
        <v>32</v>
      </c>
      <c r="B8" t="s">
        <v>33</v>
      </c>
      <c r="C8" t="s">
        <v>3142</v>
      </c>
      <c r="D8" t="s">
        <v>34</v>
      </c>
      <c r="E8">
        <v>748730.99775243003</v>
      </c>
      <c r="F8">
        <v>838.95</v>
      </c>
      <c r="G8">
        <v>27.453483477126898</v>
      </c>
      <c r="H8">
        <v>6.8946248185694596</v>
      </c>
      <c r="I8">
        <v>-4.3009981112584397</v>
      </c>
      <c r="J8">
        <v>5.7943812138504702</v>
      </c>
      <c r="K8">
        <v>817.55073559025504</v>
      </c>
      <c r="L8">
        <v>783.53733562057596</v>
      </c>
      <c r="M8">
        <v>57.925854949765203</v>
      </c>
      <c r="N8">
        <v>0.98536189286353604</v>
      </c>
      <c r="O8">
        <v>8.70731271231897</v>
      </c>
      <c r="P8">
        <v>48.842366716934201</v>
      </c>
      <c r="Q8">
        <v>7.8192337697745001E-2</v>
      </c>
    </row>
    <row r="9" spans="1:17" x14ac:dyDescent="0.3">
      <c r="A9" t="s">
        <v>35</v>
      </c>
      <c r="B9" t="s">
        <v>36</v>
      </c>
      <c r="C9" t="s">
        <v>3142</v>
      </c>
      <c r="D9" t="s">
        <v>37</v>
      </c>
      <c r="E9">
        <v>623328.52343355003</v>
      </c>
      <c r="F9">
        <v>985.5</v>
      </c>
      <c r="G9">
        <v>17.771432084076601</v>
      </c>
      <c r="H9">
        <v>3.6329829039617199</v>
      </c>
      <c r="I9">
        <v>-7.5645793848608696</v>
      </c>
      <c r="J9">
        <v>5.1021976974039198</v>
      </c>
      <c r="K9">
        <v>948.09324026605896</v>
      </c>
      <c r="L9">
        <v>955.96540052920204</v>
      </c>
      <c r="M9">
        <v>80.271735224450495</v>
      </c>
      <c r="N9">
        <v>1.4614008841051001</v>
      </c>
      <c r="O9">
        <v>23.997970573313001</v>
      </c>
      <c r="P9">
        <v>47.717904519223502</v>
      </c>
      <c r="Q9">
        <v>-1.8768731563887E-2</v>
      </c>
    </row>
    <row r="10" spans="1:17" x14ac:dyDescent="0.3">
      <c r="A10" t="s">
        <v>38</v>
      </c>
      <c r="B10" t="s">
        <v>39</v>
      </c>
      <c r="C10" t="s">
        <v>3144</v>
      </c>
      <c r="D10" t="s">
        <v>40</v>
      </c>
      <c r="E10">
        <v>596452.95499642496</v>
      </c>
      <c r="F10">
        <v>476.75</v>
      </c>
      <c r="G10">
        <v>-11.4524793554542</v>
      </c>
      <c r="H10">
        <v>-0.69001596093560302</v>
      </c>
      <c r="I10">
        <v>3.9159992068201501</v>
      </c>
      <c r="J10">
        <v>2.9350642296567702</v>
      </c>
      <c r="K10">
        <v>483.657811853547</v>
      </c>
      <c r="L10">
        <v>468.19199900144599</v>
      </c>
      <c r="M10">
        <v>54.105109530152099</v>
      </c>
      <c r="N10">
        <v>1.0009886766387499</v>
      </c>
      <c r="O10">
        <v>10.8547456738332</v>
      </c>
      <c r="P10">
        <v>19.381494929260001</v>
      </c>
      <c r="Q10">
        <v>0.12434121304891101</v>
      </c>
    </row>
    <row r="11" spans="1:17" x14ac:dyDescent="0.3">
      <c r="A11" t="s">
        <v>41</v>
      </c>
      <c r="B11" t="s">
        <v>42</v>
      </c>
      <c r="C11" t="s">
        <v>3144</v>
      </c>
      <c r="D11" t="s">
        <v>43</v>
      </c>
      <c r="E11">
        <v>586493.222864129</v>
      </c>
      <c r="F11">
        <v>2496.15</v>
      </c>
      <c r="G11">
        <v>-22.564594787733999</v>
      </c>
      <c r="H11">
        <v>-2.5193779995487602</v>
      </c>
      <c r="I11">
        <v>-2.5409317430676102</v>
      </c>
      <c r="J11">
        <v>2.0975267753348201</v>
      </c>
      <c r="K11">
        <v>2599.1742326548801</v>
      </c>
      <c r="L11">
        <v>2596.42017311585</v>
      </c>
      <c r="M11">
        <v>56.491079107124897</v>
      </c>
      <c r="N11">
        <v>1.0660357613367</v>
      </c>
      <c r="O11">
        <v>21.587244356308702</v>
      </c>
      <c r="P11">
        <v>14.9213876291982</v>
      </c>
      <c r="Q11">
        <v>-4.9410506321189998E-2</v>
      </c>
    </row>
    <row r="12" spans="1:17" x14ac:dyDescent="0.3">
      <c r="A12" t="s">
        <v>44</v>
      </c>
      <c r="B12" t="s">
        <v>45</v>
      </c>
      <c r="C12" t="s">
        <v>3145</v>
      </c>
      <c r="D12" t="s">
        <v>46</v>
      </c>
      <c r="E12">
        <v>512208.65892479999</v>
      </c>
      <c r="F12">
        <v>3724.8</v>
      </c>
      <c r="G12">
        <v>-1.1926814967291199</v>
      </c>
      <c r="H12">
        <v>11.269144324580401</v>
      </c>
      <c r="I12">
        <v>-5.4226549891447302</v>
      </c>
      <c r="J12">
        <v>4.0734836744298297</v>
      </c>
      <c r="K12">
        <v>3592.8974472339401</v>
      </c>
      <c r="L12">
        <v>3505.2776247359202</v>
      </c>
      <c r="M12">
        <v>64.493730634931296</v>
      </c>
      <c r="N12">
        <v>0.89216049925470498</v>
      </c>
      <c r="O12">
        <v>5.2378651202748996</v>
      </c>
      <c r="P12">
        <v>22.164644145621502</v>
      </c>
      <c r="Q12">
        <v>0.117250524097296</v>
      </c>
    </row>
    <row r="13" spans="1:17" x14ac:dyDescent="0.3">
      <c r="A13" t="s">
        <v>47</v>
      </c>
      <c r="B13" t="s">
        <v>48</v>
      </c>
      <c r="C13" t="s">
        <v>3141</v>
      </c>
      <c r="D13" t="s">
        <v>21</v>
      </c>
      <c r="E13">
        <v>500106.95508144499</v>
      </c>
      <c r="F13">
        <v>1848.05</v>
      </c>
      <c r="G13">
        <v>17.9281381359459</v>
      </c>
      <c r="H13">
        <v>0.125047691347521</v>
      </c>
      <c r="I13">
        <v>30.296567137577298</v>
      </c>
      <c r="J13">
        <v>-0.80578564439179601</v>
      </c>
      <c r="K13">
        <v>1813.4440797555601</v>
      </c>
      <c r="L13">
        <v>1634.28323609578</v>
      </c>
      <c r="M13">
        <v>46.291657501434202</v>
      </c>
      <c r="N13">
        <v>1.06281244239782</v>
      </c>
      <c r="O13">
        <v>3.8905873758826801</v>
      </c>
      <c r="P13">
        <v>49.639676113360302</v>
      </c>
      <c r="Q13">
        <v>4.4763232914558998E-2</v>
      </c>
    </row>
    <row r="14" spans="1:17" x14ac:dyDescent="0.3">
      <c r="A14" t="s">
        <v>49</v>
      </c>
      <c r="B14" t="s">
        <v>50</v>
      </c>
      <c r="C14" t="s">
        <v>3146</v>
      </c>
      <c r="D14" t="s">
        <v>51</v>
      </c>
      <c r="E14">
        <v>427297.56480729999</v>
      </c>
      <c r="F14">
        <v>1780.9</v>
      </c>
      <c r="G14">
        <v>24.180828168735498</v>
      </c>
      <c r="H14">
        <v>-7.2817078469712797</v>
      </c>
      <c r="I14">
        <v>14.1341120350304</v>
      </c>
      <c r="J14">
        <v>-3.53664697226252</v>
      </c>
      <c r="K14">
        <v>1811.47532024047</v>
      </c>
      <c r="L14">
        <v>1655.0962062976901</v>
      </c>
      <c r="M14">
        <v>50.039948344848298</v>
      </c>
      <c r="N14">
        <v>1.06345188667081</v>
      </c>
      <c r="O14">
        <v>10.0763658824189</v>
      </c>
      <c r="P14">
        <v>50.350358801181898</v>
      </c>
      <c r="Q14">
        <v>0.14479946383853801</v>
      </c>
    </row>
    <row r="15" spans="1:17" x14ac:dyDescent="0.3">
      <c r="A15" t="s">
        <v>52</v>
      </c>
      <c r="B15" t="s">
        <v>53</v>
      </c>
      <c r="C15" t="s">
        <v>3142</v>
      </c>
      <c r="D15" t="s">
        <v>54</v>
      </c>
      <c r="E15">
        <v>406827.89762230002</v>
      </c>
      <c r="F15">
        <v>6575.9</v>
      </c>
      <c r="G15">
        <v>-28.780882916235701</v>
      </c>
      <c r="H15">
        <v>-4.1660782915777999</v>
      </c>
      <c r="I15">
        <v>-9.6731764140494096</v>
      </c>
      <c r="J15">
        <v>-0.54381919294503001</v>
      </c>
      <c r="K15">
        <v>6885.7364786879698</v>
      </c>
      <c r="L15">
        <v>6993.3056567481099</v>
      </c>
      <c r="M15">
        <v>43.053908882638702</v>
      </c>
      <c r="N15">
        <v>0.74071888858035995</v>
      </c>
      <c r="O15">
        <v>19.071153758420898</v>
      </c>
      <c r="P15">
        <v>6.2720191344257801</v>
      </c>
      <c r="Q15">
        <v>-6.8249271591539998E-2</v>
      </c>
    </row>
    <row r="16" spans="1:17" x14ac:dyDescent="0.3">
      <c r="A16" t="s">
        <v>55</v>
      </c>
      <c r="B16" t="s">
        <v>56</v>
      </c>
      <c r="C16" t="s">
        <v>3147</v>
      </c>
      <c r="D16" t="s">
        <v>57</v>
      </c>
      <c r="E16">
        <v>355541.98068897001</v>
      </c>
      <c r="F16">
        <v>2966.1</v>
      </c>
      <c r="G16">
        <v>58.956025578470602</v>
      </c>
      <c r="H16">
        <v>6.5538752849413298</v>
      </c>
      <c r="I16">
        <v>8.1256677332645104</v>
      </c>
      <c r="J16">
        <v>-2.4750496725456599</v>
      </c>
      <c r="K16">
        <v>2911.5085316070399</v>
      </c>
      <c r="L16">
        <v>2578.2007837206902</v>
      </c>
      <c r="M16">
        <v>53.654223385458103</v>
      </c>
      <c r="N16">
        <v>1.07919511529429</v>
      </c>
      <c r="O16">
        <v>8.6308620747783191</v>
      </c>
      <c r="P16">
        <v>89.255064603605007</v>
      </c>
      <c r="Q16">
        <v>0.197251995613133</v>
      </c>
    </row>
    <row r="17" spans="1:17" x14ac:dyDescent="0.3">
      <c r="A17" t="s">
        <v>58</v>
      </c>
      <c r="B17" t="s">
        <v>59</v>
      </c>
      <c r="C17" t="s">
        <v>3148</v>
      </c>
      <c r="D17" t="s">
        <v>60</v>
      </c>
      <c r="E17">
        <v>352619.26396290999</v>
      </c>
      <c r="F17">
        <v>363.65</v>
      </c>
      <c r="G17">
        <v>20.0366939370148</v>
      </c>
      <c r="H17">
        <v>-10.4626309750284</v>
      </c>
      <c r="I17">
        <v>-6.5429591966407497</v>
      </c>
      <c r="J17">
        <v>0.25148757500580099</v>
      </c>
      <c r="K17">
        <v>393.90011235474299</v>
      </c>
      <c r="L17">
        <v>370.39361861770999</v>
      </c>
      <c r="M17">
        <v>37.3148148776475</v>
      </c>
      <c r="N17">
        <v>1.01935029021804</v>
      </c>
      <c r="O17">
        <v>23.319125532792501</v>
      </c>
      <c r="P17">
        <v>42.050781249999901</v>
      </c>
      <c r="Q17">
        <v>0.17092223659851899</v>
      </c>
    </row>
    <row r="18" spans="1:17" x14ac:dyDescent="0.3">
      <c r="A18" t="s">
        <v>61</v>
      </c>
      <c r="B18" t="s">
        <v>62</v>
      </c>
      <c r="C18" t="s">
        <v>3142</v>
      </c>
      <c r="D18" t="s">
        <v>24</v>
      </c>
      <c r="E18">
        <v>351629.22856952</v>
      </c>
      <c r="F18">
        <v>1136.3</v>
      </c>
      <c r="G18">
        <v>-13.251029199015401</v>
      </c>
      <c r="H18">
        <v>-1.7500618533007699</v>
      </c>
      <c r="I18">
        <v>-8.6320439992580607</v>
      </c>
      <c r="J18">
        <v>-1.8766286177248299</v>
      </c>
      <c r="K18">
        <v>1165.9898568358899</v>
      </c>
      <c r="L18">
        <v>1149.40195290718</v>
      </c>
      <c r="M18">
        <v>42.542088405994001</v>
      </c>
      <c r="N18">
        <v>1.1212180820608799</v>
      </c>
      <c r="O18">
        <v>17.8958021649212</v>
      </c>
      <c r="P18">
        <v>14.120719092096</v>
      </c>
      <c r="Q18">
        <v>6.0891595800169999E-2</v>
      </c>
    </row>
    <row r="19" spans="1:17" x14ac:dyDescent="0.3">
      <c r="A19" t="s">
        <v>63</v>
      </c>
      <c r="B19" t="s">
        <v>64</v>
      </c>
      <c r="C19" t="s">
        <v>3142</v>
      </c>
      <c r="D19" t="s">
        <v>24</v>
      </c>
      <c r="E19">
        <v>350960.67657875002</v>
      </c>
      <c r="F19">
        <v>1765.25</v>
      </c>
      <c r="G19">
        <v>-19.747610217192499</v>
      </c>
      <c r="H19">
        <v>2.5280351476995699</v>
      </c>
      <c r="I19">
        <v>-2.0551282986108599</v>
      </c>
      <c r="J19">
        <v>0.18455606438799299</v>
      </c>
      <c r="K19">
        <v>1777.7649436249701</v>
      </c>
      <c r="L19">
        <v>1782.5506556892699</v>
      </c>
      <c r="M19">
        <v>54.070369151733303</v>
      </c>
      <c r="N19">
        <v>0.78604688787604304</v>
      </c>
      <c r="O19">
        <v>10.0127460699617</v>
      </c>
      <c r="P19">
        <v>14.3407714480033</v>
      </c>
      <c r="Q19">
        <v>-0.102938882692528</v>
      </c>
    </row>
    <row r="20" spans="1:17" x14ac:dyDescent="0.3">
      <c r="A20" t="s">
        <v>65</v>
      </c>
      <c r="B20" t="s">
        <v>66</v>
      </c>
      <c r="C20" t="s">
        <v>3147</v>
      </c>
      <c r="D20" t="s">
        <v>57</v>
      </c>
      <c r="E20">
        <v>348175.69849907898</v>
      </c>
      <c r="F20">
        <v>11074.2</v>
      </c>
      <c r="G20">
        <v>-16.7677539542175</v>
      </c>
      <c r="H20">
        <v>-3.0375997661885901</v>
      </c>
      <c r="I20">
        <v>-20.660774253691098</v>
      </c>
      <c r="J20">
        <v>-0.37612076409004203</v>
      </c>
      <c r="K20">
        <v>11619.9770017256</v>
      </c>
      <c r="L20">
        <v>11803.101178891</v>
      </c>
      <c r="M20">
        <v>48.861832880817097</v>
      </c>
      <c r="N20">
        <v>0.85528839844114701</v>
      </c>
      <c r="O20">
        <v>23.530367882104301</v>
      </c>
      <c r="P20">
        <v>13.7255908766488</v>
      </c>
      <c r="Q20">
        <v>3.6908138836572998E-2</v>
      </c>
    </row>
    <row r="21" spans="1:17" x14ac:dyDescent="0.3">
      <c r="A21" t="s">
        <v>67</v>
      </c>
      <c r="B21" t="s">
        <v>68</v>
      </c>
      <c r="C21" t="s">
        <v>3140</v>
      </c>
      <c r="D21" t="s">
        <v>69</v>
      </c>
      <c r="E21">
        <v>322935.76721801999</v>
      </c>
      <c r="F21">
        <v>256.7</v>
      </c>
      <c r="G21">
        <v>11.278631501514299</v>
      </c>
      <c r="H21">
        <v>-2.7706465187963101</v>
      </c>
      <c r="I21">
        <v>-13.510650553005</v>
      </c>
      <c r="J21">
        <v>2.2129574071200202</v>
      </c>
      <c r="K21">
        <v>271.120214598507</v>
      </c>
      <c r="L21">
        <v>272.00401543632501</v>
      </c>
      <c r="M21">
        <v>53.325185685433901</v>
      </c>
      <c r="N21">
        <v>0.94831783232865596</v>
      </c>
      <c r="O21">
        <v>34.398130112972297</v>
      </c>
      <c r="P21">
        <v>33.907146583202902</v>
      </c>
      <c r="Q21">
        <v>5.8438082768399999E-2</v>
      </c>
    </row>
    <row r="22" spans="1:17" x14ac:dyDescent="0.3">
      <c r="A22" t="s">
        <v>70</v>
      </c>
      <c r="B22" t="s">
        <v>71</v>
      </c>
      <c r="C22" t="s">
        <v>3149</v>
      </c>
      <c r="D22" t="s">
        <v>72</v>
      </c>
      <c r="E22">
        <v>322851.01180900499</v>
      </c>
      <c r="F22">
        <v>10997.8</v>
      </c>
      <c r="G22">
        <v>5.8618843189735204</v>
      </c>
      <c r="H22">
        <v>0.68237310109247395</v>
      </c>
      <c r="I22">
        <v>3.4388525903273899</v>
      </c>
      <c r="J22">
        <v>-0.75140313887501597</v>
      </c>
      <c r="K22">
        <v>11168.5900331499</v>
      </c>
      <c r="L22">
        <v>10706.4699494747</v>
      </c>
      <c r="M22">
        <v>56.062262418071597</v>
      </c>
      <c r="N22">
        <v>1.0745087049817701</v>
      </c>
      <c r="O22">
        <v>10.367528051064699</v>
      </c>
      <c r="P22">
        <v>26.527841693511199</v>
      </c>
      <c r="Q22">
        <v>4.3476835400440998E-2</v>
      </c>
    </row>
    <row r="23" spans="1:17" x14ac:dyDescent="0.3">
      <c r="A23" t="s">
        <v>73</v>
      </c>
      <c r="B23" t="s">
        <v>74</v>
      </c>
      <c r="C23" t="s">
        <v>3148</v>
      </c>
      <c r="D23" t="s">
        <v>75</v>
      </c>
      <c r="E23">
        <v>306361.88979786</v>
      </c>
      <c r="F23">
        <v>329.4</v>
      </c>
      <c r="G23">
        <v>38.014964716392299</v>
      </c>
      <c r="H23">
        <v>6.4257913700833198</v>
      </c>
      <c r="I23">
        <v>-1.2619401263240699</v>
      </c>
      <c r="J23">
        <v>1.59901427216452</v>
      </c>
      <c r="K23">
        <v>328.42967376736601</v>
      </c>
      <c r="L23">
        <v>309.30972443472098</v>
      </c>
      <c r="M23">
        <v>50.848601045772199</v>
      </c>
      <c r="N23">
        <v>1.18208047195967</v>
      </c>
      <c r="O23">
        <v>11.187006678809899</v>
      </c>
      <c r="P23">
        <v>58.1752701080432</v>
      </c>
      <c r="Q23">
        <v>0.100640477405326</v>
      </c>
    </row>
    <row r="24" spans="1:17" x14ac:dyDescent="0.3">
      <c r="A24" t="s">
        <v>76</v>
      </c>
      <c r="B24" t="s">
        <v>77</v>
      </c>
      <c r="C24" t="s">
        <v>3141</v>
      </c>
      <c r="D24" t="s">
        <v>21</v>
      </c>
      <c r="E24">
        <v>301992.59593866998</v>
      </c>
      <c r="F24">
        <v>572.20000000000005</v>
      </c>
      <c r="G24">
        <v>20.773695604078402</v>
      </c>
      <c r="H24">
        <v>4.1472985993137899</v>
      </c>
      <c r="I24">
        <v>20.6475027163793</v>
      </c>
      <c r="J24">
        <v>1.0510183099444801</v>
      </c>
      <c r="K24">
        <v>552.18765937149601</v>
      </c>
      <c r="L24">
        <v>511.47097913867702</v>
      </c>
      <c r="M24">
        <v>57.0515209150849</v>
      </c>
      <c r="N24">
        <v>0.92128302793646299</v>
      </c>
      <c r="O24">
        <v>4.1593848304788397</v>
      </c>
      <c r="P24">
        <v>43.768844221105503</v>
      </c>
      <c r="Q24">
        <v>-7.9397943078554994E-2</v>
      </c>
    </row>
    <row r="25" spans="1:17" x14ac:dyDescent="0.3">
      <c r="A25" t="s">
        <v>78</v>
      </c>
      <c r="B25" t="s">
        <v>79</v>
      </c>
      <c r="C25" t="s">
        <v>3150</v>
      </c>
      <c r="D25" t="s">
        <v>80</v>
      </c>
      <c r="E25">
        <v>299400.535875</v>
      </c>
      <c r="F25">
        <v>4476.8500000000004</v>
      </c>
      <c r="G25">
        <v>70.538529868559394</v>
      </c>
      <c r="H25">
        <v>9.7146937946013701</v>
      </c>
      <c r="I25">
        <v>-17.860565661446898</v>
      </c>
      <c r="J25">
        <v>10.641476743035099</v>
      </c>
      <c r="K25">
        <v>4374.6393020197302</v>
      </c>
      <c r="L25">
        <v>4139.4427842325704</v>
      </c>
      <c r="M25">
        <v>69.032677290534494</v>
      </c>
      <c r="N25">
        <v>1.2303101149531299</v>
      </c>
      <c r="O25">
        <v>26.757653260663101</v>
      </c>
      <c r="P25">
        <v>94.590659161541296</v>
      </c>
      <c r="Q25">
        <v>0.25237061239319503</v>
      </c>
    </row>
    <row r="26" spans="1:17" x14ac:dyDescent="0.3">
      <c r="A26" t="s">
        <v>81</v>
      </c>
      <c r="B26" t="s">
        <v>82</v>
      </c>
      <c r="C26" t="s">
        <v>3147</v>
      </c>
      <c r="D26" t="s">
        <v>57</v>
      </c>
      <c r="E26">
        <v>289491.597987585</v>
      </c>
      <c r="F26">
        <v>786.45</v>
      </c>
      <c r="G26">
        <v>-10.6560082472046</v>
      </c>
      <c r="H26">
        <v>-9.3641070434649105</v>
      </c>
      <c r="I26">
        <v>-22.9367023499846</v>
      </c>
      <c r="J26">
        <v>-0.60164190084500402</v>
      </c>
      <c r="K26">
        <v>865.40816112432799</v>
      </c>
      <c r="L26">
        <v>908.46635649715199</v>
      </c>
      <c r="M26">
        <v>42.989915441615601</v>
      </c>
      <c r="N26">
        <v>0.92723321136220405</v>
      </c>
      <c r="O26">
        <v>49.914171275987002</v>
      </c>
      <c r="P26">
        <v>13.2642039317347</v>
      </c>
      <c r="Q26">
        <v>5.4597242783367E-2</v>
      </c>
    </row>
    <row r="27" spans="1:17" x14ac:dyDescent="0.3">
      <c r="A27" t="s">
        <v>83</v>
      </c>
      <c r="B27" t="s">
        <v>84</v>
      </c>
      <c r="C27" t="s">
        <v>3151</v>
      </c>
      <c r="D27" t="s">
        <v>85</v>
      </c>
      <c r="E27">
        <v>288201.00497399998</v>
      </c>
      <c r="F27">
        <v>3249</v>
      </c>
      <c r="G27">
        <v>-26.401899146139598</v>
      </c>
      <c r="H27">
        <v>-0.61852101921177505</v>
      </c>
      <c r="I27">
        <v>-10.169513630373199</v>
      </c>
      <c r="J27">
        <v>0.24483131849397</v>
      </c>
      <c r="K27">
        <v>3352.2385155679099</v>
      </c>
      <c r="L27">
        <v>3419.54545740001</v>
      </c>
      <c r="M27">
        <v>49.539603762274702</v>
      </c>
      <c r="N27">
        <v>1.1162167230934901</v>
      </c>
      <c r="O27">
        <v>19.635272391505001</v>
      </c>
      <c r="P27">
        <v>6.3276226007559604</v>
      </c>
      <c r="Q27">
        <v>1.5250494288472E-2</v>
      </c>
    </row>
    <row r="28" spans="1:17" x14ac:dyDescent="0.3">
      <c r="A28" t="s">
        <v>86</v>
      </c>
      <c r="B28" t="s">
        <v>87</v>
      </c>
      <c r="C28" t="s">
        <v>3152</v>
      </c>
      <c r="D28" t="s">
        <v>88</v>
      </c>
      <c r="E28">
        <v>284292.02626363502</v>
      </c>
      <c r="F28">
        <v>2463.15</v>
      </c>
      <c r="G28">
        <v>-18.385641148628899</v>
      </c>
      <c r="H28">
        <v>-11.4343038337578</v>
      </c>
      <c r="I28">
        <v>-31.497202674328999</v>
      </c>
      <c r="J28">
        <v>15.0608173705807</v>
      </c>
      <c r="K28">
        <v>2804.6764702522401</v>
      </c>
      <c r="L28">
        <v>2944.9514712383598</v>
      </c>
      <c r="M28">
        <v>44.3983492615572</v>
      </c>
      <c r="N28">
        <v>3.7746005230346098</v>
      </c>
      <c r="O28">
        <v>51.996427338976503</v>
      </c>
      <c r="P28">
        <v>21.637037037037</v>
      </c>
      <c r="Q28">
        <v>4.5105713508725997E-2</v>
      </c>
    </row>
    <row r="29" spans="1:17" x14ac:dyDescent="0.3">
      <c r="A29" t="s">
        <v>89</v>
      </c>
      <c r="B29" t="s">
        <v>90</v>
      </c>
      <c r="C29" t="s">
        <v>3150</v>
      </c>
      <c r="D29" t="s">
        <v>91</v>
      </c>
      <c r="E29">
        <v>269257.372022925</v>
      </c>
      <c r="F29">
        <v>7560.85</v>
      </c>
      <c r="G29">
        <v>84.008904083970904</v>
      </c>
      <c r="H29">
        <v>11.0520207290567</v>
      </c>
      <c r="I29">
        <v>-0.53619058119712804</v>
      </c>
      <c r="J29">
        <v>10.3748042666526</v>
      </c>
      <c r="K29">
        <v>7086.3270841327503</v>
      </c>
      <c r="L29">
        <v>6438.6606921317798</v>
      </c>
      <c r="M29">
        <v>74.658206692617597</v>
      </c>
      <c r="N29">
        <v>1.6145211236831201</v>
      </c>
      <c r="O29">
        <v>7.5262701944887</v>
      </c>
      <c r="P29">
        <v>110.805347608492</v>
      </c>
      <c r="Q29">
        <v>0.174709224453967</v>
      </c>
    </row>
    <row r="30" spans="1:17" x14ac:dyDescent="0.3">
      <c r="A30" t="s">
        <v>92</v>
      </c>
      <c r="B30" t="s">
        <v>93</v>
      </c>
      <c r="C30" t="s">
        <v>3153</v>
      </c>
      <c r="D30" t="s">
        <v>94</v>
      </c>
      <c r="E30">
        <v>257067.335149725</v>
      </c>
      <c r="F30">
        <v>1190.05</v>
      </c>
      <c r="G30">
        <v>19.664755661249401</v>
      </c>
      <c r="H30">
        <v>-11.9494380588665</v>
      </c>
      <c r="I30">
        <v>-23.4738890410636</v>
      </c>
      <c r="J30">
        <v>7.8395255850672703</v>
      </c>
      <c r="K30">
        <v>1327.84495575511</v>
      </c>
      <c r="L30">
        <v>1324.13143267944</v>
      </c>
      <c r="M30">
        <v>43.351604404649301</v>
      </c>
      <c r="N30">
        <v>3.6802937718898301</v>
      </c>
      <c r="O30">
        <v>36.246376202680501</v>
      </c>
      <c r="P30">
        <v>44.599027946536999</v>
      </c>
      <c r="Q30">
        <v>4.7911209678571001E-2</v>
      </c>
    </row>
    <row r="31" spans="1:17" x14ac:dyDescent="0.3">
      <c r="A31" t="s">
        <v>95</v>
      </c>
      <c r="B31" t="s">
        <v>96</v>
      </c>
      <c r="C31" t="s">
        <v>3154</v>
      </c>
      <c r="D31" t="s">
        <v>97</v>
      </c>
      <c r="E31">
        <v>256618.69487675201</v>
      </c>
      <c r="F31">
        <v>286.13</v>
      </c>
      <c r="G31">
        <v>125.318975984075</v>
      </c>
      <c r="H31">
        <v>13.712272774095901</v>
      </c>
      <c r="I31">
        <v>49.774322436809697</v>
      </c>
      <c r="J31">
        <v>6.3128204229291898</v>
      </c>
      <c r="K31">
        <v>263.46447959874098</v>
      </c>
      <c r="L31">
        <v>221.00894761185</v>
      </c>
      <c r="M31">
        <v>62.574201605499503</v>
      </c>
      <c r="N31">
        <v>1.0826566445571999</v>
      </c>
      <c r="O31">
        <v>4.2358368573725196</v>
      </c>
      <c r="P31">
        <v>150.991228070175</v>
      </c>
      <c r="Q31">
        <v>6.8376422234848994E-2</v>
      </c>
    </row>
    <row r="32" spans="1:17" x14ac:dyDescent="0.3">
      <c r="A32" t="s">
        <v>98</v>
      </c>
      <c r="B32" t="s">
        <v>99</v>
      </c>
      <c r="C32" t="s">
        <v>3140</v>
      </c>
      <c r="D32" t="s">
        <v>100</v>
      </c>
      <c r="E32">
        <v>256616.00753627901</v>
      </c>
      <c r="F32">
        <v>416.4</v>
      </c>
      <c r="G32">
        <v>1.20385726949058</v>
      </c>
      <c r="H32">
        <v>-5.1247511800697296</v>
      </c>
      <c r="I32">
        <v>-20.929331532583799</v>
      </c>
      <c r="J32">
        <v>0.91575214287037998</v>
      </c>
      <c r="K32">
        <v>451.09043273625502</v>
      </c>
      <c r="L32">
        <v>450.97479942313998</v>
      </c>
      <c r="M32">
        <v>44.4741038264266</v>
      </c>
      <c r="N32">
        <v>0.98281457826649199</v>
      </c>
      <c r="O32">
        <v>30.535542747358299</v>
      </c>
      <c r="P32">
        <v>23.177044815855599</v>
      </c>
      <c r="Q32">
        <v>0.12000820067706</v>
      </c>
    </row>
    <row r="33" spans="1:17" x14ac:dyDescent="0.3">
      <c r="A33" t="s">
        <v>101</v>
      </c>
      <c r="B33" t="s">
        <v>102</v>
      </c>
      <c r="C33" t="s">
        <v>3147</v>
      </c>
      <c r="D33" t="s">
        <v>103</v>
      </c>
      <c r="E33">
        <v>252271.54905092</v>
      </c>
      <c r="F33">
        <v>9033.65</v>
      </c>
      <c r="G33">
        <v>28.418274503790499</v>
      </c>
      <c r="H33">
        <v>-8.5814306881037101</v>
      </c>
      <c r="I33">
        <v>-6.9075237119076798</v>
      </c>
      <c r="J33">
        <v>-6.5541278935791203</v>
      </c>
      <c r="K33">
        <v>10128.4106304696</v>
      </c>
      <c r="L33">
        <v>9442.7905770595298</v>
      </c>
      <c r="M33">
        <v>22.349766184524501</v>
      </c>
      <c r="N33">
        <v>0.83590700191636602</v>
      </c>
      <c r="O33">
        <v>41.404637106817297</v>
      </c>
      <c r="P33">
        <v>51.233823849463398</v>
      </c>
      <c r="Q33">
        <v>0.148952075709094</v>
      </c>
    </row>
    <row r="34" spans="1:17" x14ac:dyDescent="0.3">
      <c r="A34" t="s">
        <v>104</v>
      </c>
      <c r="B34" t="s">
        <v>105</v>
      </c>
      <c r="C34" t="s">
        <v>3142</v>
      </c>
      <c r="D34" t="s">
        <v>37</v>
      </c>
      <c r="E34">
        <v>251921.89641379501</v>
      </c>
      <c r="F34">
        <v>1579.95</v>
      </c>
      <c r="G34">
        <v>-24.8200165682366</v>
      </c>
      <c r="H34">
        <v>-7.5106461045434099</v>
      </c>
      <c r="I34">
        <v>-5.6422315157842302</v>
      </c>
      <c r="J34">
        <v>-0.92997743854099801</v>
      </c>
      <c r="K34">
        <v>1712.7643397235199</v>
      </c>
      <c r="L34">
        <v>1679.1180728650099</v>
      </c>
      <c r="M34">
        <v>29.048367304510499</v>
      </c>
      <c r="N34">
        <v>1.03119386492257</v>
      </c>
      <c r="O34">
        <v>28.4787493275103</v>
      </c>
      <c r="P34">
        <v>11.338571579577801</v>
      </c>
      <c r="Q34">
        <v>-7.1473308052718995E-2</v>
      </c>
    </row>
    <row r="35" spans="1:17" x14ac:dyDescent="0.3">
      <c r="A35" t="s">
        <v>106</v>
      </c>
      <c r="B35" t="s">
        <v>107</v>
      </c>
      <c r="C35" t="s">
        <v>3154</v>
      </c>
      <c r="D35" t="s">
        <v>108</v>
      </c>
      <c r="E35">
        <v>241567.94924793899</v>
      </c>
      <c r="F35">
        <v>6795.4</v>
      </c>
      <c r="G35">
        <v>131.87484594379899</v>
      </c>
      <c r="H35">
        <v>-6.0725577421643102</v>
      </c>
      <c r="I35">
        <v>39.165530030294804</v>
      </c>
      <c r="J35">
        <v>3.5761924303602801</v>
      </c>
      <c r="K35">
        <v>6942.2240369663896</v>
      </c>
      <c r="L35">
        <v>5731.0753636660902</v>
      </c>
      <c r="M35">
        <v>55.209962982486601</v>
      </c>
      <c r="N35">
        <v>0.86072672379679105</v>
      </c>
      <c r="O35">
        <v>22.803661300291299</v>
      </c>
      <c r="P35">
        <v>154.70014992503701</v>
      </c>
      <c r="Q35">
        <v>0.26486683614772599</v>
      </c>
    </row>
    <row r="36" spans="1:17" x14ac:dyDescent="0.3">
      <c r="A36" t="s">
        <v>109</v>
      </c>
      <c r="B36" t="s">
        <v>110</v>
      </c>
      <c r="C36" t="s">
        <v>3154</v>
      </c>
      <c r="D36" t="s">
        <v>111</v>
      </c>
      <c r="E36">
        <v>241395.93890527901</v>
      </c>
      <c r="F36">
        <v>3709.6</v>
      </c>
      <c r="G36">
        <v>-23.8292578117922</v>
      </c>
      <c r="H36">
        <v>-5.5242868024172997</v>
      </c>
      <c r="I36">
        <v>-23.2653229401364</v>
      </c>
      <c r="J36">
        <v>2.5570317344775</v>
      </c>
      <c r="K36">
        <v>4144.3283334767702</v>
      </c>
      <c r="L36">
        <v>4420.5916145805004</v>
      </c>
      <c r="M36">
        <v>41.906540013026103</v>
      </c>
      <c r="N36">
        <v>1.0588816464309301</v>
      </c>
      <c r="O36">
        <v>47.855563942204</v>
      </c>
      <c r="P36">
        <v>4.0852974186307502</v>
      </c>
      <c r="Q36">
        <v>-8.1140472073584005E-2</v>
      </c>
    </row>
    <row r="37" spans="1:17" x14ac:dyDescent="0.3">
      <c r="A37" t="s">
        <v>112</v>
      </c>
      <c r="B37" t="s">
        <v>113</v>
      </c>
      <c r="C37" t="s">
        <v>3151</v>
      </c>
      <c r="D37" t="s">
        <v>114</v>
      </c>
      <c r="E37">
        <v>237719.80172732001</v>
      </c>
      <c r="F37">
        <v>2479.6</v>
      </c>
      <c r="G37">
        <v>-42.001305806917003</v>
      </c>
      <c r="H37">
        <v>-16.992065865393201</v>
      </c>
      <c r="I37">
        <v>-21.526438780787299</v>
      </c>
      <c r="J37">
        <v>0.21799414119562399</v>
      </c>
      <c r="K37">
        <v>2814.5007043149599</v>
      </c>
      <c r="L37">
        <v>2974.23843419083</v>
      </c>
      <c r="M37">
        <v>33.955055397203402</v>
      </c>
      <c r="N37">
        <v>1.1254609876566</v>
      </c>
      <c r="O37">
        <v>38.044442652040601</v>
      </c>
      <c r="P37">
        <v>2.3380589776924801</v>
      </c>
      <c r="Q37">
        <v>-0.10700506195703</v>
      </c>
    </row>
    <row r="38" spans="1:17" x14ac:dyDescent="0.3">
      <c r="A38" t="s">
        <v>115</v>
      </c>
      <c r="B38" t="s">
        <v>116</v>
      </c>
      <c r="C38" t="s">
        <v>3152</v>
      </c>
      <c r="D38" t="s">
        <v>117</v>
      </c>
      <c r="E38">
        <v>235663.07598960001</v>
      </c>
      <c r="F38">
        <v>966</v>
      </c>
      <c r="G38">
        <v>0.208108074683796</v>
      </c>
      <c r="H38">
        <v>-7.8881535622917096E-2</v>
      </c>
      <c r="I38">
        <v>-0.48907447701093698</v>
      </c>
      <c r="J38">
        <v>0.246069760116054</v>
      </c>
      <c r="K38">
        <v>965.26643547939</v>
      </c>
      <c r="L38">
        <v>915.036588128208</v>
      </c>
      <c r="M38">
        <v>52.223374841084897</v>
      </c>
      <c r="N38">
        <v>0.86348220340776705</v>
      </c>
      <c r="O38">
        <v>10.041407867494801</v>
      </c>
      <c r="P38">
        <v>26.813258943222799</v>
      </c>
      <c r="Q38">
        <v>3.5040514393683997E-2</v>
      </c>
    </row>
    <row r="39" spans="1:17" x14ac:dyDescent="0.3">
      <c r="A39" t="s">
        <v>118</v>
      </c>
      <c r="B39" t="s">
        <v>119</v>
      </c>
      <c r="C39" t="s">
        <v>3150</v>
      </c>
      <c r="D39" t="s">
        <v>120</v>
      </c>
      <c r="E39">
        <v>225141.18793320001</v>
      </c>
      <c r="F39">
        <v>308</v>
      </c>
      <c r="G39">
        <v>96.768436466053302</v>
      </c>
      <c r="H39">
        <v>14.008109460309599</v>
      </c>
      <c r="I39">
        <v>-0.85710445430590099</v>
      </c>
      <c r="J39">
        <v>9.5823790996826403</v>
      </c>
      <c r="K39">
        <v>288.98642931235997</v>
      </c>
      <c r="L39">
        <v>263.34507106231899</v>
      </c>
      <c r="M39">
        <v>72.535810847854805</v>
      </c>
      <c r="N39">
        <v>0.999456646970871</v>
      </c>
      <c r="O39">
        <v>10.551948051947999</v>
      </c>
      <c r="P39">
        <v>119.21708185053301</v>
      </c>
      <c r="Q39">
        <v>0.21397337593920601</v>
      </c>
    </row>
    <row r="40" spans="1:17" x14ac:dyDescent="0.3">
      <c r="A40" t="s">
        <v>121</v>
      </c>
      <c r="B40" t="s">
        <v>122</v>
      </c>
      <c r="C40" t="s">
        <v>3144</v>
      </c>
      <c r="D40" t="s">
        <v>123</v>
      </c>
      <c r="E40">
        <v>215455.37975940001</v>
      </c>
      <c r="F40">
        <v>2234.65</v>
      </c>
      <c r="G40">
        <v>-27.159777400531901</v>
      </c>
      <c r="H40">
        <v>-0.460483102862353</v>
      </c>
      <c r="I40">
        <v>-16.037266006798699</v>
      </c>
      <c r="J40">
        <v>0.453317694709236</v>
      </c>
      <c r="K40">
        <v>2356.14025398584</v>
      </c>
      <c r="L40">
        <v>2445.64483430481</v>
      </c>
      <c r="M40">
        <v>42.805340401450202</v>
      </c>
      <c r="N40">
        <v>0.91581237683293804</v>
      </c>
      <c r="O40">
        <v>24.314769650728199</v>
      </c>
      <c r="P40">
        <v>3.04099229953429</v>
      </c>
      <c r="Q40">
        <v>-3.7613539823956002E-2</v>
      </c>
    </row>
    <row r="41" spans="1:17" x14ac:dyDescent="0.3">
      <c r="A41" t="s">
        <v>124</v>
      </c>
      <c r="B41" t="s">
        <v>125</v>
      </c>
      <c r="C41" t="s">
        <v>3148</v>
      </c>
      <c r="D41" t="s">
        <v>60</v>
      </c>
      <c r="E41">
        <v>213982.97244668001</v>
      </c>
      <c r="F41">
        <v>554.79999999999995</v>
      </c>
      <c r="G41">
        <v>9.4557509119661205</v>
      </c>
      <c r="H41">
        <v>-3.68781292563088</v>
      </c>
      <c r="I41">
        <v>-23.691306561952601</v>
      </c>
      <c r="J41">
        <v>21.901422222952199</v>
      </c>
      <c r="K41">
        <v>583.02250427434501</v>
      </c>
      <c r="L41">
        <v>599.12133303924998</v>
      </c>
      <c r="M41">
        <v>58.811925269209702</v>
      </c>
      <c r="N41">
        <v>4.0520368464190204</v>
      </c>
      <c r="O41">
        <v>61.472602739726</v>
      </c>
      <c r="P41">
        <v>33.013665787580798</v>
      </c>
      <c r="Q41">
        <v>0.154799902334539</v>
      </c>
    </row>
    <row r="42" spans="1:17" x14ac:dyDescent="0.3">
      <c r="A42" t="s">
        <v>126</v>
      </c>
      <c r="B42" t="s">
        <v>127</v>
      </c>
      <c r="C42" t="s">
        <v>3152</v>
      </c>
      <c r="D42" t="s">
        <v>128</v>
      </c>
      <c r="E42">
        <v>213209.59674000001</v>
      </c>
      <c r="F42">
        <v>504.6</v>
      </c>
      <c r="G42">
        <v>44.745148738100397</v>
      </c>
      <c r="H42">
        <v>-5.2610148666191696</v>
      </c>
      <c r="I42">
        <v>-36.873857954157799</v>
      </c>
      <c r="J42">
        <v>9.6392989942116203E-2</v>
      </c>
      <c r="K42">
        <v>515.86540189266896</v>
      </c>
      <c r="L42">
        <v>498.30063856688298</v>
      </c>
      <c r="M42">
        <v>53.494697020365301</v>
      </c>
      <c r="N42">
        <v>0.55129875530877903</v>
      </c>
      <c r="O42">
        <v>60.067380103051903</v>
      </c>
      <c r="P42">
        <v>77.301475755446205</v>
      </c>
      <c r="Q42">
        <v>3.0127904016227999E-2</v>
      </c>
    </row>
    <row r="43" spans="1:17" x14ac:dyDescent="0.3">
      <c r="A43" t="s">
        <v>129</v>
      </c>
      <c r="B43" t="s">
        <v>130</v>
      </c>
      <c r="C43" t="s">
        <v>3144</v>
      </c>
      <c r="D43" t="s">
        <v>131</v>
      </c>
      <c r="E43">
        <v>210056.83980603999</v>
      </c>
      <c r="F43">
        <v>630.70000000000005</v>
      </c>
      <c r="G43">
        <v>28.555279747417799</v>
      </c>
      <c r="H43">
        <v>7.8105401727542896</v>
      </c>
      <c r="I43">
        <v>3.9567109967204099</v>
      </c>
      <c r="J43">
        <v>0.69931895162365698</v>
      </c>
      <c r="K43">
        <v>606.16641577737596</v>
      </c>
      <c r="L43">
        <v>577.010022399945</v>
      </c>
      <c r="M43">
        <v>57.047236473093001</v>
      </c>
      <c r="N43">
        <v>1.2023927435511099</v>
      </c>
      <c r="O43">
        <v>7.99429205644521</v>
      </c>
      <c r="P43">
        <v>49.518752074344498</v>
      </c>
      <c r="Q43">
        <v>0.215275620645136</v>
      </c>
    </row>
    <row r="44" spans="1:17" x14ac:dyDescent="0.3">
      <c r="A44" t="s">
        <v>132</v>
      </c>
      <c r="B44" t="s">
        <v>133</v>
      </c>
      <c r="C44" t="s">
        <v>3148</v>
      </c>
      <c r="D44" t="s">
        <v>134</v>
      </c>
      <c r="E44">
        <v>209710.05976241999</v>
      </c>
      <c r="F44">
        <v>1087.2</v>
      </c>
      <c r="G44">
        <v>-15.8659793970621</v>
      </c>
      <c r="H44">
        <v>-30.2209269457448</v>
      </c>
      <c r="I44">
        <v>-46.640574916796098</v>
      </c>
      <c r="J44">
        <v>2.3637635716795198</v>
      </c>
      <c r="K44">
        <v>1553.8016595063</v>
      </c>
      <c r="L44">
        <v>1675.20423371792</v>
      </c>
      <c r="M44">
        <v>55.258696021364699</v>
      </c>
      <c r="N44">
        <v>4.0990983979400504</v>
      </c>
      <c r="O44">
        <v>99.972406181015401</v>
      </c>
      <c r="P44">
        <v>24.929617925883299</v>
      </c>
      <c r="Q44">
        <v>2.1372463729852999E-2</v>
      </c>
    </row>
    <row r="45" spans="1:17" x14ac:dyDescent="0.3">
      <c r="A45" t="s">
        <v>135</v>
      </c>
      <c r="B45" t="s">
        <v>136</v>
      </c>
      <c r="C45" t="s">
        <v>3142</v>
      </c>
      <c r="D45" t="s">
        <v>54</v>
      </c>
      <c r="E45">
        <v>208610.08631298001</v>
      </c>
      <c r="F45">
        <v>328.35</v>
      </c>
      <c r="G45">
        <v>23.8970372745734</v>
      </c>
      <c r="H45">
        <v>4.77178835301528</v>
      </c>
      <c r="I45">
        <v>-13.083659702271</v>
      </c>
      <c r="J45">
        <v>2.7597062903900902</v>
      </c>
      <c r="K45">
        <v>326.76785587158702</v>
      </c>
      <c r="L45">
        <v>316.88319173758902</v>
      </c>
      <c r="M45">
        <v>61.6771944827181</v>
      </c>
      <c r="N45">
        <v>0.90256489107877302</v>
      </c>
      <c r="O45">
        <v>20.207096086492999</v>
      </c>
      <c r="P45">
        <v>47.473613294408203</v>
      </c>
    </row>
    <row r="46" spans="1:17" x14ac:dyDescent="0.3">
      <c r="A46" t="s">
        <v>137</v>
      </c>
      <c r="B46" t="s">
        <v>138</v>
      </c>
      <c r="C46" t="s">
        <v>3155</v>
      </c>
      <c r="D46" t="s">
        <v>139</v>
      </c>
      <c r="E46">
        <v>203705.77684526899</v>
      </c>
      <c r="F46">
        <v>822.95</v>
      </c>
      <c r="G46">
        <v>7.5571787060936604</v>
      </c>
      <c r="H46">
        <v>-0.116568825177643</v>
      </c>
      <c r="I46">
        <v>-5.7141484267646696</v>
      </c>
      <c r="J46">
        <v>3.6380387173061499</v>
      </c>
      <c r="K46">
        <v>820.217104839027</v>
      </c>
      <c r="L46">
        <v>807.23891953128498</v>
      </c>
      <c r="M46">
        <v>62.083260270692797</v>
      </c>
      <c r="N46">
        <v>1.0182423575808299</v>
      </c>
      <c r="O46">
        <v>17.577009538854099</v>
      </c>
      <c r="P46">
        <v>32.052310654685499</v>
      </c>
      <c r="Q46">
        <v>0.107141898132682</v>
      </c>
    </row>
    <row r="47" spans="1:17" x14ac:dyDescent="0.3">
      <c r="A47" t="s">
        <v>140</v>
      </c>
      <c r="B47" t="s">
        <v>141</v>
      </c>
      <c r="C47" t="s">
        <v>3140</v>
      </c>
      <c r="D47" t="s">
        <v>18</v>
      </c>
      <c r="E47">
        <v>195762.727703529</v>
      </c>
      <c r="F47">
        <v>138.63</v>
      </c>
      <c r="G47">
        <v>6.8245108965703896</v>
      </c>
      <c r="H47">
        <v>-2.3731057721512401</v>
      </c>
      <c r="I47">
        <v>-22.822841969576601</v>
      </c>
      <c r="J47">
        <v>3.66538930510937</v>
      </c>
      <c r="K47">
        <v>149.724455030868</v>
      </c>
      <c r="L47">
        <v>154.72107025534399</v>
      </c>
      <c r="M47">
        <v>52.724376808975599</v>
      </c>
      <c r="N47">
        <v>0.82410308008833799</v>
      </c>
      <c r="O47">
        <v>41.9606145855875</v>
      </c>
      <c r="P47">
        <v>29.439775910364101</v>
      </c>
      <c r="Q47">
        <v>5.6628526731912002E-2</v>
      </c>
    </row>
    <row r="48" spans="1:17" x14ac:dyDescent="0.3">
      <c r="A48" t="s">
        <v>142</v>
      </c>
      <c r="B48" t="s">
        <v>143</v>
      </c>
      <c r="C48" t="s">
        <v>3142</v>
      </c>
      <c r="D48" t="s">
        <v>144</v>
      </c>
      <c r="E48">
        <v>195165.068604</v>
      </c>
      <c r="F48">
        <v>149.34</v>
      </c>
      <c r="G48">
        <v>83.642924330199605</v>
      </c>
      <c r="H48">
        <v>8.4577797559265502</v>
      </c>
      <c r="I48">
        <v>-21.201978159672102</v>
      </c>
      <c r="J48">
        <v>7.2137013543309196</v>
      </c>
      <c r="K48">
        <v>152.017324122183</v>
      </c>
      <c r="L48">
        <v>150.64973109982799</v>
      </c>
      <c r="M48">
        <v>55.370155280438503</v>
      </c>
      <c r="N48">
        <v>0.96386201060961896</v>
      </c>
      <c r="O48">
        <v>53.341368688897802</v>
      </c>
      <c r="P48">
        <v>101.40256237356699</v>
      </c>
      <c r="Q48">
        <v>0.16136523923332799</v>
      </c>
    </row>
    <row r="49" spans="1:17" x14ac:dyDescent="0.3">
      <c r="A49" t="s">
        <v>145</v>
      </c>
      <c r="B49" t="s">
        <v>146</v>
      </c>
      <c r="C49" t="s">
        <v>3141</v>
      </c>
      <c r="D49" t="s">
        <v>21</v>
      </c>
      <c r="E49">
        <v>182780.46164768</v>
      </c>
      <c r="F49">
        <v>6172.4</v>
      </c>
      <c r="G49">
        <v>-9.8536509386156794</v>
      </c>
      <c r="H49">
        <v>6.4973193210242997</v>
      </c>
      <c r="I49">
        <v>19.921296436029301</v>
      </c>
      <c r="J49">
        <v>2.3285516112110298</v>
      </c>
      <c r="K49">
        <v>6019.6318072998802</v>
      </c>
      <c r="L49">
        <v>5669.7599065090999</v>
      </c>
      <c r="M49">
        <v>61.111202673844197</v>
      </c>
      <c r="N49">
        <v>0.53693192178375204</v>
      </c>
      <c r="O49">
        <v>6.5217743503337404</v>
      </c>
      <c r="P49">
        <v>36.752666969458602</v>
      </c>
      <c r="Q49">
        <v>-5.4879917039179001E-2</v>
      </c>
    </row>
    <row r="50" spans="1:17" x14ac:dyDescent="0.3">
      <c r="A50" t="s">
        <v>147</v>
      </c>
      <c r="B50" t="s">
        <v>148</v>
      </c>
      <c r="C50" t="s">
        <v>3152</v>
      </c>
      <c r="D50" t="s">
        <v>117</v>
      </c>
      <c r="E50">
        <v>180436.964893614</v>
      </c>
      <c r="F50">
        <v>144.54</v>
      </c>
      <c r="G50">
        <v>-7.8328737170114202</v>
      </c>
      <c r="H50">
        <v>-2.5218369549549902</v>
      </c>
      <c r="I50">
        <v>-23.9925861929913</v>
      </c>
      <c r="J50">
        <v>1.3244062871884099</v>
      </c>
      <c r="K50">
        <v>149.57354773852001</v>
      </c>
      <c r="L50">
        <v>152.00756915464399</v>
      </c>
      <c r="M50">
        <v>51.991817151635701</v>
      </c>
      <c r="N50">
        <v>0.87369543807015204</v>
      </c>
      <c r="O50">
        <v>27.715511277155102</v>
      </c>
      <c r="P50">
        <v>14.2608695652173</v>
      </c>
      <c r="Q50">
        <v>1.0517660222922E-2</v>
      </c>
    </row>
    <row r="51" spans="1:17" x14ac:dyDescent="0.3">
      <c r="A51" t="s">
        <v>149</v>
      </c>
      <c r="B51" t="s">
        <v>150</v>
      </c>
      <c r="C51" t="s">
        <v>3152</v>
      </c>
      <c r="D51" t="s">
        <v>151</v>
      </c>
      <c r="E51">
        <v>177047.49801420001</v>
      </c>
      <c r="F51">
        <v>451.85</v>
      </c>
      <c r="G51">
        <v>73.477688223153507</v>
      </c>
      <c r="H51">
        <v>-2.23306841161271</v>
      </c>
      <c r="I51">
        <v>-6.8107431025866196</v>
      </c>
      <c r="J51">
        <v>0.84315282467543995</v>
      </c>
      <c r="K51">
        <v>459.62504886833602</v>
      </c>
      <c r="L51">
        <v>415.27930871913799</v>
      </c>
      <c r="M51">
        <v>55.737590684867399</v>
      </c>
      <c r="N51">
        <v>0.69966214211477895</v>
      </c>
      <c r="O51">
        <v>15.8902290583158</v>
      </c>
      <c r="P51">
        <v>95.8179848320693</v>
      </c>
      <c r="Q51">
        <v>2.1376283372165999E-2</v>
      </c>
    </row>
    <row r="52" spans="1:17" x14ac:dyDescent="0.3">
      <c r="A52" t="s">
        <v>152</v>
      </c>
      <c r="B52" t="s">
        <v>153</v>
      </c>
      <c r="C52" t="s">
        <v>3149</v>
      </c>
      <c r="D52" t="s">
        <v>72</v>
      </c>
      <c r="E52">
        <v>174733.36961339999</v>
      </c>
      <c r="F52">
        <v>2606.25</v>
      </c>
      <c r="G52">
        <v>8.7486581110861508</v>
      </c>
      <c r="H52">
        <v>-2.0487382719671601</v>
      </c>
      <c r="I52">
        <v>0.79291482534562197</v>
      </c>
      <c r="J52">
        <v>0.240583665044696</v>
      </c>
      <c r="K52">
        <v>2632.6074747032799</v>
      </c>
      <c r="L52">
        <v>2503.3479338410998</v>
      </c>
      <c r="M52">
        <v>54.879473138847203</v>
      </c>
      <c r="N52">
        <v>1.06857509216679</v>
      </c>
      <c r="O52">
        <v>10.4172661870503</v>
      </c>
      <c r="P52">
        <v>32.082128172605799</v>
      </c>
      <c r="Q52">
        <v>4.5467377633614997E-2</v>
      </c>
    </row>
    <row r="53" spans="1:17" x14ac:dyDescent="0.3">
      <c r="A53" t="s">
        <v>154</v>
      </c>
      <c r="B53" t="s">
        <v>155</v>
      </c>
      <c r="C53" t="s">
        <v>3153</v>
      </c>
      <c r="D53" t="s">
        <v>156</v>
      </c>
      <c r="E53">
        <v>169159.24927361001</v>
      </c>
      <c r="F53">
        <v>4378.8999999999996</v>
      </c>
      <c r="G53">
        <v>41.760087894467297</v>
      </c>
      <c r="H53">
        <v>10.016042924141701</v>
      </c>
      <c r="I53">
        <v>1.7895050766315499</v>
      </c>
      <c r="J53">
        <v>5.90207719865609</v>
      </c>
      <c r="K53">
        <v>4309.2794485022996</v>
      </c>
      <c r="L53">
        <v>4062.7736019111599</v>
      </c>
      <c r="M53">
        <v>77.063889615082999</v>
      </c>
      <c r="N53">
        <v>0.74249294688728495</v>
      </c>
      <c r="O53">
        <v>14.983214962661799</v>
      </c>
      <c r="P53">
        <v>65.506945100633004</v>
      </c>
      <c r="Q53">
        <v>0.111799714539279</v>
      </c>
    </row>
    <row r="54" spans="1:17" x14ac:dyDescent="0.3">
      <c r="A54" t="s">
        <v>157</v>
      </c>
      <c r="B54" t="s">
        <v>158</v>
      </c>
      <c r="C54" t="s">
        <v>3141</v>
      </c>
      <c r="D54" t="s">
        <v>21</v>
      </c>
      <c r="E54">
        <v>167569.317322419</v>
      </c>
      <c r="F54">
        <v>1712.3</v>
      </c>
      <c r="G54">
        <v>20.1675687065019</v>
      </c>
      <c r="H54">
        <v>2.1516308413723899</v>
      </c>
      <c r="I54">
        <v>26.820324872700301</v>
      </c>
      <c r="J54">
        <v>-0.82238504442529103</v>
      </c>
      <c r="K54">
        <v>1667.34108295325</v>
      </c>
      <c r="L54">
        <v>1500.5195298881899</v>
      </c>
      <c r="M54">
        <v>50.861128055275202</v>
      </c>
      <c r="N54">
        <v>0.94862698945642199</v>
      </c>
      <c r="O54">
        <v>3.2412544530748102</v>
      </c>
      <c r="P54">
        <v>47.237628444903002</v>
      </c>
      <c r="Q54">
        <v>-2.1735794514905999E-2</v>
      </c>
    </row>
    <row r="55" spans="1:17" x14ac:dyDescent="0.3">
      <c r="A55" t="s">
        <v>159</v>
      </c>
      <c r="B55" t="s">
        <v>160</v>
      </c>
      <c r="C55" t="s">
        <v>3146</v>
      </c>
      <c r="D55" t="s">
        <v>161</v>
      </c>
      <c r="E55">
        <v>163865.79037659999</v>
      </c>
      <c r="F55">
        <v>6172.7</v>
      </c>
      <c r="G55">
        <v>39.500843948729297</v>
      </c>
      <c r="H55">
        <v>3.72216131304328</v>
      </c>
      <c r="I55">
        <v>27.526053558048499</v>
      </c>
      <c r="J55">
        <v>-2.1036937118378898</v>
      </c>
      <c r="K55">
        <v>5750.7670671627702</v>
      </c>
      <c r="L55">
        <v>4896.1759741481201</v>
      </c>
      <c r="M55">
        <v>67.858870674170603</v>
      </c>
      <c r="N55">
        <v>0.64850364680399697</v>
      </c>
      <c r="O55">
        <v>1.6710677661315201</v>
      </c>
      <c r="P55">
        <v>84.259701492537303</v>
      </c>
      <c r="Q55">
        <v>9.2621085873490008E-3</v>
      </c>
    </row>
    <row r="56" spans="1:17" x14ac:dyDescent="0.3">
      <c r="A56" t="s">
        <v>162</v>
      </c>
      <c r="B56" t="s">
        <v>163</v>
      </c>
      <c r="C56" t="s">
        <v>3142</v>
      </c>
      <c r="D56" t="s">
        <v>144</v>
      </c>
      <c r="E56">
        <v>163454.04017280001</v>
      </c>
      <c r="F56">
        <v>495.3</v>
      </c>
      <c r="G56">
        <v>30.488317318846399</v>
      </c>
      <c r="H56">
        <v>11.529473083165501</v>
      </c>
      <c r="I56">
        <v>-9.1837915633058493</v>
      </c>
      <c r="J56">
        <v>6.9239351622749199</v>
      </c>
      <c r="K56">
        <v>476.040767834409</v>
      </c>
      <c r="L56">
        <v>453.12688982191901</v>
      </c>
      <c r="M56">
        <v>66.967948233261893</v>
      </c>
      <c r="N56">
        <v>1.2489593016001499</v>
      </c>
      <c r="O56">
        <v>17.1007470220068</v>
      </c>
      <c r="P56">
        <v>55.461393596986802</v>
      </c>
      <c r="Q56">
        <v>0.204838379687386</v>
      </c>
    </row>
    <row r="57" spans="1:17" x14ac:dyDescent="0.3">
      <c r="A57" t="s">
        <v>164</v>
      </c>
      <c r="B57" t="s">
        <v>165</v>
      </c>
      <c r="C57" t="s">
        <v>3150</v>
      </c>
      <c r="D57" t="s">
        <v>166</v>
      </c>
      <c r="E57">
        <v>157262.50279687499</v>
      </c>
      <c r="F57">
        <v>7394.85</v>
      </c>
      <c r="G57">
        <v>54.006567532722002</v>
      </c>
      <c r="H57">
        <v>2.74248402918092</v>
      </c>
      <c r="I57">
        <v>-14.283421569822901</v>
      </c>
      <c r="J57">
        <v>6.3392922952471604</v>
      </c>
      <c r="K57">
        <v>7501.7222263511803</v>
      </c>
      <c r="L57">
        <v>7122.7133263475898</v>
      </c>
      <c r="M57">
        <v>63.6428323407549</v>
      </c>
      <c r="N57">
        <v>1.1973010009303899</v>
      </c>
      <c r="O57">
        <v>23.734085207948699</v>
      </c>
      <c r="P57">
        <v>76.254603091370598</v>
      </c>
      <c r="Q57">
        <v>0.155618300423849</v>
      </c>
    </row>
    <row r="58" spans="1:17" x14ac:dyDescent="0.3">
      <c r="A58" t="s">
        <v>167</v>
      </c>
      <c r="B58" t="s">
        <v>168</v>
      </c>
      <c r="C58" t="s">
        <v>3156</v>
      </c>
      <c r="D58" t="s">
        <v>169</v>
      </c>
      <c r="E58">
        <v>155951.07290309999</v>
      </c>
      <c r="F58">
        <v>3066.2</v>
      </c>
      <c r="G58">
        <v>1.5053883050505901</v>
      </c>
      <c r="H58">
        <v>-2.0128583107308602</v>
      </c>
      <c r="I58">
        <v>-5.3209245394208002</v>
      </c>
      <c r="J58">
        <v>0.93448975327356099</v>
      </c>
      <c r="K58">
        <v>3105.9019684998998</v>
      </c>
      <c r="L58">
        <v>3023.2120640183998</v>
      </c>
      <c r="M58">
        <v>57.481002512028297</v>
      </c>
      <c r="N58">
        <v>0.77264120036566797</v>
      </c>
      <c r="O58">
        <v>11.3756441197573</v>
      </c>
      <c r="P58">
        <v>23.388329979879199</v>
      </c>
      <c r="Q58">
        <v>1.4498637260238E-2</v>
      </c>
    </row>
    <row r="59" spans="1:17" hidden="1" x14ac:dyDescent="0.3">
      <c r="A59" t="s">
        <v>170</v>
      </c>
      <c r="B59" t="s">
        <v>171</v>
      </c>
      <c r="C59" t="s">
        <v>3157</v>
      </c>
      <c r="D59" t="s">
        <v>57</v>
      </c>
      <c r="E59">
        <v>155727.56452049999</v>
      </c>
      <c r="F59">
        <v>1916.55</v>
      </c>
      <c r="G59">
        <v>-15.5113452332991</v>
      </c>
      <c r="H59">
        <v>6.8962381892395399</v>
      </c>
      <c r="I59">
        <v>-1.71820974750836</v>
      </c>
      <c r="J59">
        <v>3.2699332515778301</v>
      </c>
      <c r="M59">
        <v>71.027720489087599</v>
      </c>
      <c r="O59">
        <v>2.7888654091988201</v>
      </c>
      <c r="P59">
        <v>13.5060704767545</v>
      </c>
    </row>
    <row r="60" spans="1:17" x14ac:dyDescent="0.3">
      <c r="A60" t="s">
        <v>172</v>
      </c>
      <c r="B60" t="s">
        <v>173</v>
      </c>
      <c r="C60" t="s">
        <v>3152</v>
      </c>
      <c r="D60" t="s">
        <v>174</v>
      </c>
      <c r="E60">
        <v>146724.87852545999</v>
      </c>
      <c r="F60">
        <v>656.2</v>
      </c>
      <c r="G60">
        <v>5.5887802276392398</v>
      </c>
      <c r="H60">
        <v>-4.2244249737497599</v>
      </c>
      <c r="I60">
        <v>-13.2439763134179</v>
      </c>
      <c r="J60">
        <v>-1.1052068648819799</v>
      </c>
      <c r="K60">
        <v>679.83918429105302</v>
      </c>
      <c r="L60">
        <v>645.63118568748098</v>
      </c>
      <c r="M60">
        <v>48.351879089945697</v>
      </c>
      <c r="N60">
        <v>0.96755457018893698</v>
      </c>
      <c r="O60">
        <v>17.746113989637301</v>
      </c>
      <c r="P60">
        <v>32.205097209630203</v>
      </c>
      <c r="Q60">
        <v>4.0859809987537E-2</v>
      </c>
    </row>
    <row r="61" spans="1:17" x14ac:dyDescent="0.3">
      <c r="A61" t="s">
        <v>175</v>
      </c>
      <c r="B61" t="s">
        <v>176</v>
      </c>
      <c r="C61" t="s">
        <v>3142</v>
      </c>
      <c r="D61" t="s">
        <v>37</v>
      </c>
      <c r="E61">
        <v>144069.02476335</v>
      </c>
      <c r="F61">
        <v>1437.75</v>
      </c>
      <c r="G61">
        <v>-18.601656555925398</v>
      </c>
      <c r="H61">
        <v>-9.9306252158015091</v>
      </c>
      <c r="I61">
        <v>-4.5164030768700201</v>
      </c>
      <c r="J61">
        <v>-4.4516748355175704</v>
      </c>
      <c r="K61">
        <v>1625.01227669633</v>
      </c>
      <c r="L61">
        <v>1592.4211138881701</v>
      </c>
      <c r="M61">
        <v>22.983884686414601</v>
      </c>
      <c r="N61">
        <v>1.53406406806694</v>
      </c>
      <c r="O61">
        <v>34.654842636063201</v>
      </c>
      <c r="P61">
        <v>9.9449415003441004</v>
      </c>
      <c r="Q61">
        <v>-1.5172593040101E-2</v>
      </c>
    </row>
    <row r="62" spans="1:17" x14ac:dyDescent="0.3">
      <c r="A62" t="s">
        <v>177</v>
      </c>
      <c r="B62" t="s">
        <v>178</v>
      </c>
      <c r="C62" t="s">
        <v>3142</v>
      </c>
      <c r="D62" t="s">
        <v>37</v>
      </c>
      <c r="E62">
        <v>141547.92905055001</v>
      </c>
      <c r="F62">
        <v>657.75</v>
      </c>
      <c r="G62">
        <v>-22.732236119788499</v>
      </c>
      <c r="H62">
        <v>-6.6417210922653904</v>
      </c>
      <c r="I62">
        <v>10.7773137672879</v>
      </c>
      <c r="J62">
        <v>-4.1943984799072496</v>
      </c>
      <c r="K62">
        <v>701.28019639565696</v>
      </c>
      <c r="L62">
        <v>666.07517988090001</v>
      </c>
      <c r="M62">
        <v>23.463035156179</v>
      </c>
      <c r="N62">
        <v>1.3441393147105301</v>
      </c>
      <c r="O62">
        <v>15.7278601292284</v>
      </c>
      <c r="P62">
        <v>28.6175205318732</v>
      </c>
      <c r="Q62">
        <v>-5.7415545167325999E-2</v>
      </c>
    </row>
    <row r="63" spans="1:17" x14ac:dyDescent="0.3">
      <c r="A63" t="s">
        <v>179</v>
      </c>
      <c r="B63" t="s">
        <v>180</v>
      </c>
      <c r="C63" t="s">
        <v>3142</v>
      </c>
      <c r="D63" t="s">
        <v>144</v>
      </c>
      <c r="E63">
        <v>140245.51024</v>
      </c>
      <c r="F63">
        <v>532.6</v>
      </c>
      <c r="G63">
        <v>33.978124794019401</v>
      </c>
      <c r="H63">
        <v>2.4243930900611201</v>
      </c>
      <c r="I63">
        <v>-12.6384436354054</v>
      </c>
      <c r="J63">
        <v>5.7592902006024902</v>
      </c>
      <c r="K63">
        <v>532.14187358611696</v>
      </c>
      <c r="L63">
        <v>508.24358510688597</v>
      </c>
      <c r="M63">
        <v>61.673798532017699</v>
      </c>
      <c r="N63">
        <v>1.1097490557065599</v>
      </c>
      <c r="O63">
        <v>22.793841532106601</v>
      </c>
      <c r="P63">
        <v>57.294743059657399</v>
      </c>
      <c r="Q63">
        <v>0.20606697310996</v>
      </c>
    </row>
    <row r="64" spans="1:17" x14ac:dyDescent="0.3">
      <c r="A64" t="s">
        <v>181</v>
      </c>
      <c r="B64" t="s">
        <v>182</v>
      </c>
      <c r="C64" t="s">
        <v>3147</v>
      </c>
      <c r="D64" t="s">
        <v>183</v>
      </c>
      <c r="E64">
        <v>132456.69268509999</v>
      </c>
      <c r="F64">
        <v>4831.8500000000004</v>
      </c>
      <c r="G64">
        <v>6.2461908496683201</v>
      </c>
      <c r="H64">
        <v>3.3220489847233901</v>
      </c>
      <c r="I64">
        <v>-4.4606354445235601</v>
      </c>
      <c r="J64">
        <v>-2.8788651779933998</v>
      </c>
      <c r="K64">
        <v>4828.5187553987098</v>
      </c>
      <c r="L64">
        <v>4572.9363552416798</v>
      </c>
      <c r="M64">
        <v>45.390189165698999</v>
      </c>
      <c r="N64">
        <v>1.4236822717525599</v>
      </c>
      <c r="O64">
        <v>5.6531142316090097</v>
      </c>
      <c r="P64">
        <v>35.6327808109587</v>
      </c>
      <c r="Q64">
        <v>8.7475566577360997E-2</v>
      </c>
    </row>
    <row r="65" spans="1:17" x14ac:dyDescent="0.3">
      <c r="A65" t="s">
        <v>184</v>
      </c>
      <c r="B65" t="s">
        <v>185</v>
      </c>
      <c r="C65" t="s">
        <v>3148</v>
      </c>
      <c r="D65" t="s">
        <v>75</v>
      </c>
      <c r="E65">
        <v>132334.98733900499</v>
      </c>
      <c r="F65">
        <v>414.15</v>
      </c>
      <c r="G65">
        <v>31.5338284047087</v>
      </c>
      <c r="H65">
        <v>-1.3158440112527301</v>
      </c>
      <c r="I65">
        <v>-10.5217435629239</v>
      </c>
      <c r="J65">
        <v>-0.92426266501341203</v>
      </c>
      <c r="K65">
        <v>430.46018378001202</v>
      </c>
      <c r="L65">
        <v>411.365991951002</v>
      </c>
      <c r="M65">
        <v>45.855972612164997</v>
      </c>
      <c r="N65">
        <v>0.80518747381823896</v>
      </c>
      <c r="O65">
        <v>19.485693589279201</v>
      </c>
      <c r="P65">
        <v>56.224066390041401</v>
      </c>
      <c r="Q65">
        <v>7.2379096142911006E-2</v>
      </c>
    </row>
    <row r="66" spans="1:17" x14ac:dyDescent="0.3">
      <c r="A66" t="s">
        <v>186</v>
      </c>
      <c r="B66" t="s">
        <v>187</v>
      </c>
      <c r="C66" t="s">
        <v>3140</v>
      </c>
      <c r="D66" t="s">
        <v>188</v>
      </c>
      <c r="E66">
        <v>131146.93747927801</v>
      </c>
      <c r="F66">
        <v>199.46</v>
      </c>
      <c r="G66">
        <v>36.159572062806298</v>
      </c>
      <c r="H66">
        <v>-3.51168091967204</v>
      </c>
      <c r="I66">
        <v>-6.90023724787173</v>
      </c>
      <c r="J66">
        <v>2.9892820720175299</v>
      </c>
      <c r="K66">
        <v>207.486896952005</v>
      </c>
      <c r="L66">
        <v>201.775797573278</v>
      </c>
      <c r="M66">
        <v>57.485551804921101</v>
      </c>
      <c r="N66">
        <v>0.91367767855383697</v>
      </c>
      <c r="O66">
        <v>23.483405194023799</v>
      </c>
      <c r="P66">
        <v>59.313099041533498</v>
      </c>
      <c r="Q66">
        <v>0.10157067573376501</v>
      </c>
    </row>
    <row r="67" spans="1:17" x14ac:dyDescent="0.3">
      <c r="A67" t="s">
        <v>189</v>
      </c>
      <c r="B67" t="s">
        <v>190</v>
      </c>
      <c r="C67" t="s">
        <v>3149</v>
      </c>
      <c r="D67" t="s">
        <v>72</v>
      </c>
      <c r="E67">
        <v>130915.0128557</v>
      </c>
      <c r="F67">
        <v>513</v>
      </c>
      <c r="G67">
        <v>-2.4787610073780399</v>
      </c>
      <c r="H67">
        <v>-8.2617361054236298</v>
      </c>
      <c r="I67">
        <v>-23.0670206695705</v>
      </c>
      <c r="J67">
        <v>4.3583999608972999</v>
      </c>
      <c r="K67">
        <v>568.39531486640897</v>
      </c>
      <c r="L67">
        <v>587.552788020957</v>
      </c>
      <c r="M67">
        <v>51.864534199061502</v>
      </c>
      <c r="N67">
        <v>2.5119814992369101</v>
      </c>
      <c r="O67">
        <v>37.807017543859601</v>
      </c>
      <c r="P67">
        <v>22.947872977831</v>
      </c>
      <c r="Q67">
        <v>2.7082838302516999E-2</v>
      </c>
    </row>
    <row r="68" spans="1:17" x14ac:dyDescent="0.3">
      <c r="A68" t="s">
        <v>191</v>
      </c>
      <c r="B68" t="s">
        <v>192</v>
      </c>
      <c r="C68" t="s">
        <v>3142</v>
      </c>
      <c r="D68" t="s">
        <v>34</v>
      </c>
      <c r="E68">
        <v>127422.36409056</v>
      </c>
      <c r="F68">
        <v>246.4</v>
      </c>
      <c r="G68">
        <v>6.0642824640270003</v>
      </c>
      <c r="H68">
        <v>1.5533150122456501</v>
      </c>
      <c r="I68">
        <v>-11.7493700666052</v>
      </c>
      <c r="J68">
        <v>6.5766265214169399</v>
      </c>
      <c r="K68">
        <v>246.870340592129</v>
      </c>
      <c r="L68">
        <v>246.13673489892801</v>
      </c>
      <c r="M68">
        <v>51.258174321791401</v>
      </c>
      <c r="N68">
        <v>1.0290599936131699</v>
      </c>
      <c r="O68">
        <v>21.631493506493399</v>
      </c>
      <c r="P68">
        <v>25.4901960784313</v>
      </c>
      <c r="Q68">
        <v>0.13492843718377201</v>
      </c>
    </row>
    <row r="69" spans="1:17" x14ac:dyDescent="0.3">
      <c r="A69" t="s">
        <v>193</v>
      </c>
      <c r="B69" t="s">
        <v>194</v>
      </c>
      <c r="C69" t="s">
        <v>3144</v>
      </c>
      <c r="D69" t="s">
        <v>195</v>
      </c>
      <c r="E69">
        <v>127328.671676855</v>
      </c>
      <c r="F69">
        <v>1244.6500000000001</v>
      </c>
      <c r="G69">
        <v>4.9119785697392899</v>
      </c>
      <c r="H69">
        <v>-1.6316110472716301</v>
      </c>
      <c r="I69">
        <v>-10.5106237483058</v>
      </c>
      <c r="J69">
        <v>4.4542817027095403</v>
      </c>
      <c r="K69">
        <v>1290.12963173617</v>
      </c>
      <c r="L69">
        <v>1298.21008172038</v>
      </c>
      <c r="M69">
        <v>57.369683746301398</v>
      </c>
      <c r="N69">
        <v>1.1301133748268199</v>
      </c>
      <c r="O69">
        <v>23.8781986903948</v>
      </c>
      <c r="P69">
        <v>24.6707066659989</v>
      </c>
      <c r="Q69">
        <v>1.3207905691532001E-2</v>
      </c>
    </row>
    <row r="70" spans="1:17" x14ac:dyDescent="0.3">
      <c r="A70" t="s">
        <v>196</v>
      </c>
      <c r="B70" t="s">
        <v>197</v>
      </c>
      <c r="C70" t="s">
        <v>3140</v>
      </c>
      <c r="D70" t="s">
        <v>18</v>
      </c>
      <c r="E70">
        <v>126727.74530448001</v>
      </c>
      <c r="F70">
        <v>292.10000000000002</v>
      </c>
      <c r="G70">
        <v>15.676243675393501</v>
      </c>
      <c r="H70">
        <v>-5.0897186822015898</v>
      </c>
      <c r="I70">
        <v>-14.4348738329405</v>
      </c>
      <c r="J70">
        <v>1.8546994739793701</v>
      </c>
      <c r="K70">
        <v>314.837875604224</v>
      </c>
      <c r="L70">
        <v>305.02353359497403</v>
      </c>
      <c r="M70">
        <v>40.645304561356497</v>
      </c>
      <c r="N70">
        <v>0.85363546117466005</v>
      </c>
      <c r="O70">
        <v>28.723040054775701</v>
      </c>
      <c r="P70">
        <v>39.527107714353903</v>
      </c>
      <c r="Q70">
        <v>3.4557532495714E-2</v>
      </c>
    </row>
    <row r="71" spans="1:17" x14ac:dyDescent="0.3">
      <c r="A71" t="s">
        <v>198</v>
      </c>
      <c r="B71" t="s">
        <v>199</v>
      </c>
      <c r="C71" t="s">
        <v>3155</v>
      </c>
      <c r="D71" t="s">
        <v>139</v>
      </c>
      <c r="E71">
        <v>124912.88281628001</v>
      </c>
      <c r="F71">
        <v>1253.2</v>
      </c>
      <c r="G71">
        <v>29.542426513465202</v>
      </c>
      <c r="H71">
        <v>16.266650189819501</v>
      </c>
      <c r="I71">
        <v>-7.9815037881041899</v>
      </c>
      <c r="J71">
        <v>6.5228314126488902</v>
      </c>
      <c r="K71">
        <v>1225.2289052154899</v>
      </c>
      <c r="L71">
        <v>1197.9923392513799</v>
      </c>
      <c r="M71">
        <v>54.5448118888689</v>
      </c>
      <c r="N71">
        <v>1.4330401125211301</v>
      </c>
      <c r="O71">
        <v>31.658953080114902</v>
      </c>
      <c r="P71">
        <v>48.439443292863402</v>
      </c>
      <c r="Q71">
        <v>5.9236402199993002E-2</v>
      </c>
    </row>
    <row r="72" spans="1:17" x14ac:dyDescent="0.3">
      <c r="A72" t="s">
        <v>200</v>
      </c>
      <c r="B72" t="s">
        <v>201</v>
      </c>
      <c r="C72" t="s">
        <v>3146</v>
      </c>
      <c r="D72" t="s">
        <v>51</v>
      </c>
      <c r="E72">
        <v>123879.68260212</v>
      </c>
      <c r="F72">
        <v>1533.9</v>
      </c>
      <c r="G72">
        <v>4.1598274914162801</v>
      </c>
      <c r="H72">
        <v>0.40039282406902199</v>
      </c>
      <c r="I72">
        <v>-3.5807827264640602</v>
      </c>
      <c r="J72">
        <v>0.86059077492699598</v>
      </c>
      <c r="K72">
        <v>1543.1458139091201</v>
      </c>
      <c r="L72">
        <v>1490.0698139318599</v>
      </c>
      <c r="M72">
        <v>61.1312485878328</v>
      </c>
      <c r="N72">
        <v>0.92531583978524101</v>
      </c>
      <c r="O72">
        <v>10.9622530803833</v>
      </c>
      <c r="P72">
        <v>28.7098804279421</v>
      </c>
      <c r="Q72">
        <v>5.2451556455451E-2</v>
      </c>
    </row>
    <row r="73" spans="1:17" x14ac:dyDescent="0.3">
      <c r="A73" t="s">
        <v>202</v>
      </c>
      <c r="B73" t="s">
        <v>203</v>
      </c>
      <c r="C73" t="s">
        <v>3142</v>
      </c>
      <c r="D73" t="s">
        <v>34</v>
      </c>
      <c r="E73">
        <v>120560.97488132</v>
      </c>
      <c r="F73">
        <v>104.9</v>
      </c>
      <c r="G73">
        <v>14.2137889030725</v>
      </c>
      <c r="H73">
        <v>7.0283285400108797</v>
      </c>
      <c r="I73">
        <v>-24.361275118643</v>
      </c>
      <c r="J73">
        <v>7.9115994208223999</v>
      </c>
      <c r="K73">
        <v>104.587372726045</v>
      </c>
      <c r="L73">
        <v>108.073141900389</v>
      </c>
      <c r="M73">
        <v>57.198467171241298</v>
      </c>
      <c r="N73">
        <v>0.88039261199959895</v>
      </c>
      <c r="O73">
        <v>36.224976167778799</v>
      </c>
      <c r="P73">
        <v>35.792880258899601</v>
      </c>
      <c r="Q73">
        <v>0.122614249329909</v>
      </c>
    </row>
    <row r="74" spans="1:17" x14ac:dyDescent="0.3">
      <c r="A74" t="s">
        <v>204</v>
      </c>
      <c r="B74" t="s">
        <v>205</v>
      </c>
      <c r="C74" t="s">
        <v>3144</v>
      </c>
      <c r="D74" t="s">
        <v>123</v>
      </c>
      <c r="E74">
        <v>119016.638078039</v>
      </c>
      <c r="F74">
        <v>4941.1499999999996</v>
      </c>
      <c r="G74">
        <v>-17.577434762333599</v>
      </c>
      <c r="H74">
        <v>-12.303945257636601</v>
      </c>
      <c r="I74">
        <v>-11.8017312025555</v>
      </c>
      <c r="J74">
        <v>1.7755941323361599</v>
      </c>
      <c r="K74">
        <v>5494.9033448506998</v>
      </c>
      <c r="L74">
        <v>5447.22279858813</v>
      </c>
      <c r="M74">
        <v>35.431736356867702</v>
      </c>
      <c r="N74">
        <v>1.1847614680349099</v>
      </c>
      <c r="O74">
        <v>30.939153840705</v>
      </c>
      <c r="P74">
        <v>6.4673561732385201</v>
      </c>
      <c r="Q74">
        <v>1.2768719036364E-2</v>
      </c>
    </row>
    <row r="75" spans="1:17" x14ac:dyDescent="0.3">
      <c r="A75" t="s">
        <v>206</v>
      </c>
      <c r="B75" t="s">
        <v>207</v>
      </c>
      <c r="C75" t="s">
        <v>3142</v>
      </c>
      <c r="D75" t="s">
        <v>208</v>
      </c>
      <c r="E75">
        <v>116504.82860574999</v>
      </c>
      <c r="F75">
        <v>10468.25</v>
      </c>
      <c r="G75">
        <v>21.201732991386901</v>
      </c>
      <c r="H75">
        <v>1.8202046906012099</v>
      </c>
      <c r="I75">
        <v>28.030973599741301</v>
      </c>
      <c r="J75">
        <v>-3.0552841924302601</v>
      </c>
      <c r="K75">
        <v>10410.6757652286</v>
      </c>
      <c r="L75">
        <v>9448.2210711259595</v>
      </c>
      <c r="M75">
        <v>49.5279059830752</v>
      </c>
      <c r="N75">
        <v>0.82525399786981701</v>
      </c>
      <c r="O75">
        <v>8.4230888639457309</v>
      </c>
      <c r="P75">
        <v>45.190707350901498</v>
      </c>
      <c r="Q75">
        <v>7.4179087470675004E-2</v>
      </c>
    </row>
    <row r="76" spans="1:17" x14ac:dyDescent="0.3">
      <c r="A76" t="s">
        <v>209</v>
      </c>
      <c r="B76" t="s">
        <v>210</v>
      </c>
      <c r="C76" t="s">
        <v>3147</v>
      </c>
      <c r="D76" t="s">
        <v>103</v>
      </c>
      <c r="E76">
        <v>115572.13327273</v>
      </c>
      <c r="F76">
        <v>2434.4499999999998</v>
      </c>
      <c r="G76">
        <v>9.5330286746244397</v>
      </c>
      <c r="H76">
        <v>-0.48658442006388097</v>
      </c>
      <c r="I76">
        <v>1.7305559299292299</v>
      </c>
      <c r="J76">
        <v>-0.20863710500750199</v>
      </c>
      <c r="K76">
        <v>2540.49498901989</v>
      </c>
      <c r="L76">
        <v>2375.9953707350301</v>
      </c>
      <c r="M76">
        <v>48.641924975896799</v>
      </c>
      <c r="N76">
        <v>0.72180567167703202</v>
      </c>
      <c r="O76">
        <v>21.505884285978301</v>
      </c>
      <c r="P76">
        <v>33.5738388521576</v>
      </c>
      <c r="Q76">
        <v>0.20870137042508899</v>
      </c>
    </row>
    <row r="77" spans="1:17" x14ac:dyDescent="0.3">
      <c r="A77" t="s">
        <v>211</v>
      </c>
      <c r="B77" t="s">
        <v>212</v>
      </c>
      <c r="C77" t="s">
        <v>3147</v>
      </c>
      <c r="D77" t="s">
        <v>213</v>
      </c>
      <c r="E77">
        <v>114311.649658482</v>
      </c>
      <c r="F77">
        <v>162.46</v>
      </c>
      <c r="G77">
        <v>54.759689037981097</v>
      </c>
      <c r="H77">
        <v>-13.3253996889599</v>
      </c>
      <c r="I77">
        <v>3.27074859416589</v>
      </c>
      <c r="J77">
        <v>-2.5656052220438501</v>
      </c>
      <c r="K77">
        <v>181.856781197011</v>
      </c>
      <c r="L77">
        <v>166.09275474292701</v>
      </c>
      <c r="M77">
        <v>32.827879442889099</v>
      </c>
      <c r="N77">
        <v>0.97978139237488804</v>
      </c>
      <c r="O77">
        <v>33.565185276375701</v>
      </c>
      <c r="P77">
        <v>80.410882842865007</v>
      </c>
      <c r="Q77">
        <v>2.2564062728594E-2</v>
      </c>
    </row>
    <row r="78" spans="1:17" x14ac:dyDescent="0.3">
      <c r="A78" t="s">
        <v>214</v>
      </c>
      <c r="B78" t="s">
        <v>215</v>
      </c>
      <c r="C78" t="s">
        <v>3148</v>
      </c>
      <c r="D78" t="s">
        <v>60</v>
      </c>
      <c r="E78">
        <v>114241.438898885</v>
      </c>
      <c r="F78">
        <v>654.65</v>
      </c>
      <c r="G78">
        <v>39.693055891856197</v>
      </c>
      <c r="H78">
        <v>4.6926078679404002</v>
      </c>
      <c r="I78">
        <v>3.4163755606252102</v>
      </c>
      <c r="J78">
        <v>-6.31819693924957</v>
      </c>
      <c r="K78">
        <v>697.85678852903504</v>
      </c>
      <c r="L78">
        <v>639.20447737221195</v>
      </c>
      <c r="M78">
        <v>32.424974201058198</v>
      </c>
      <c r="N78">
        <v>1.12730795464889</v>
      </c>
      <c r="O78">
        <v>22.951195295195902</v>
      </c>
      <c r="P78">
        <v>64.629699484471203</v>
      </c>
      <c r="Q78">
        <v>7.1776412200417E-2</v>
      </c>
    </row>
    <row r="79" spans="1:17" x14ac:dyDescent="0.3">
      <c r="A79" t="s">
        <v>216</v>
      </c>
      <c r="B79" t="s">
        <v>217</v>
      </c>
      <c r="C79" t="s">
        <v>3142</v>
      </c>
      <c r="D79" t="s">
        <v>54</v>
      </c>
      <c r="E79">
        <v>113548.875806775</v>
      </c>
      <c r="F79">
        <v>3019.65</v>
      </c>
      <c r="G79">
        <v>34.0865941432276</v>
      </c>
      <c r="H79">
        <v>-4.2538299885936404</v>
      </c>
      <c r="I79">
        <v>20.879497863434199</v>
      </c>
      <c r="J79">
        <v>9.7658135816269098</v>
      </c>
      <c r="K79">
        <v>3108.34976411463</v>
      </c>
      <c r="L79">
        <v>2831.1708863159702</v>
      </c>
      <c r="M79">
        <v>55.492135632803802</v>
      </c>
      <c r="N79">
        <v>1.13078975529905</v>
      </c>
      <c r="O79">
        <v>20.9494477836835</v>
      </c>
      <c r="P79">
        <v>54.063775510204003</v>
      </c>
      <c r="Q79">
        <v>9.2535138325273006E-2</v>
      </c>
    </row>
    <row r="80" spans="1:17" hidden="1" x14ac:dyDescent="0.3">
      <c r="A80" t="s">
        <v>218</v>
      </c>
      <c r="B80" t="s">
        <v>219</v>
      </c>
      <c r="C80" t="s">
        <v>3157</v>
      </c>
      <c r="D80" t="s">
        <v>54</v>
      </c>
      <c r="E80">
        <v>113154.52922648699</v>
      </c>
      <c r="F80">
        <v>135.87</v>
      </c>
      <c r="G80">
        <v>-37.166444256061403</v>
      </c>
      <c r="H80">
        <v>6.27219590860813</v>
      </c>
      <c r="I80">
        <v>-23.373308770270601</v>
      </c>
      <c r="J80">
        <v>7.4372768927475104</v>
      </c>
      <c r="K80">
        <v>142.086346097654</v>
      </c>
      <c r="M80">
        <v>64.796722906920195</v>
      </c>
      <c r="O80">
        <v>38.735556046220601</v>
      </c>
      <c r="P80">
        <v>8.4011488750598193</v>
      </c>
    </row>
    <row r="81" spans="1:17" x14ac:dyDescent="0.3">
      <c r="A81" t="s">
        <v>220</v>
      </c>
      <c r="B81" t="s">
        <v>221</v>
      </c>
      <c r="C81" t="s">
        <v>3154</v>
      </c>
      <c r="D81" t="s">
        <v>222</v>
      </c>
      <c r="E81">
        <v>112927.995729045</v>
      </c>
      <c r="F81">
        <v>793.35</v>
      </c>
      <c r="G81">
        <v>65.271447336930706</v>
      </c>
      <c r="H81">
        <v>17.331454674475999</v>
      </c>
      <c r="I81">
        <v>31.307067493917501</v>
      </c>
      <c r="J81">
        <v>-1.7579828974141201</v>
      </c>
      <c r="K81">
        <v>714.01588656971501</v>
      </c>
      <c r="L81">
        <v>624.38952227278298</v>
      </c>
      <c r="M81">
        <v>69.672078314378496</v>
      </c>
      <c r="N81">
        <v>1.5380657968043101</v>
      </c>
      <c r="O81">
        <v>2.0860906283481402</v>
      </c>
      <c r="P81">
        <v>90.297433437275103</v>
      </c>
      <c r="Q81">
        <v>0.216842731947398</v>
      </c>
    </row>
    <row r="82" spans="1:17" x14ac:dyDescent="0.3">
      <c r="A82" t="s">
        <v>223</v>
      </c>
      <c r="B82" t="s">
        <v>224</v>
      </c>
      <c r="C82" t="s">
        <v>3146</v>
      </c>
      <c r="D82" t="s">
        <v>51</v>
      </c>
      <c r="E82">
        <v>112506.0331648</v>
      </c>
      <c r="F82">
        <v>3324.2</v>
      </c>
      <c r="G82">
        <v>33.040128003812903</v>
      </c>
      <c r="H82">
        <v>-3.4473261832562697E-2</v>
      </c>
      <c r="I82">
        <v>11.724747914772999</v>
      </c>
      <c r="J82">
        <v>1.9713503853040499</v>
      </c>
      <c r="K82">
        <v>3260.8054525232901</v>
      </c>
      <c r="L82">
        <v>2984.77655405528</v>
      </c>
      <c r="M82">
        <v>69.932733833508706</v>
      </c>
      <c r="N82">
        <v>0.85876727832066702</v>
      </c>
      <c r="O82">
        <v>8.0169664881775997</v>
      </c>
      <c r="P82">
        <v>64.101298316631201</v>
      </c>
      <c r="Q82">
        <v>0.11246388907492801</v>
      </c>
    </row>
    <row r="83" spans="1:17" x14ac:dyDescent="0.3">
      <c r="A83" t="s">
        <v>225</v>
      </c>
      <c r="B83" t="s">
        <v>226</v>
      </c>
      <c r="C83" t="s">
        <v>3150</v>
      </c>
      <c r="D83" t="s">
        <v>166</v>
      </c>
      <c r="E83">
        <v>111926.46968315</v>
      </c>
      <c r="F83">
        <v>732.25</v>
      </c>
      <c r="G83">
        <v>51.227822831432697</v>
      </c>
      <c r="H83">
        <v>8.1936732124645193</v>
      </c>
      <c r="I83">
        <v>9.5432883940329507</v>
      </c>
      <c r="J83">
        <v>4.46358910815679</v>
      </c>
      <c r="K83">
        <v>735.02947486481798</v>
      </c>
      <c r="L83">
        <v>655.97531224764703</v>
      </c>
      <c r="M83">
        <v>50.361542445043099</v>
      </c>
      <c r="N83">
        <v>0.78988000334001496</v>
      </c>
      <c r="O83">
        <v>19.453738477296</v>
      </c>
      <c r="P83">
        <v>76.743905382573004</v>
      </c>
      <c r="Q83">
        <v>0.187013311139692</v>
      </c>
    </row>
    <row r="84" spans="1:17" x14ac:dyDescent="0.3">
      <c r="A84" t="s">
        <v>227</v>
      </c>
      <c r="B84" t="s">
        <v>228</v>
      </c>
      <c r="C84" t="s">
        <v>3144</v>
      </c>
      <c r="D84" t="s">
        <v>229</v>
      </c>
      <c r="E84">
        <v>111219.21893223</v>
      </c>
      <c r="F84">
        <v>1502.75</v>
      </c>
      <c r="G84">
        <v>22.968584581646901</v>
      </c>
      <c r="H84">
        <v>3.81270256444872</v>
      </c>
      <c r="I84">
        <v>21.0531085187488</v>
      </c>
      <c r="J84">
        <v>-0.39103044608401499</v>
      </c>
      <c r="K84">
        <v>1481.2603417068101</v>
      </c>
      <c r="L84">
        <v>1344.81356349877</v>
      </c>
      <c r="M84">
        <v>68.309629320956006</v>
      </c>
      <c r="N84">
        <v>1.2237199126339999</v>
      </c>
      <c r="O84">
        <v>9.6323407087007098</v>
      </c>
      <c r="P84">
        <v>45.509561849431101</v>
      </c>
      <c r="Q84">
        <v>6.2701491732341005E-2</v>
      </c>
    </row>
    <row r="85" spans="1:17" x14ac:dyDescent="0.3">
      <c r="A85" t="s">
        <v>230</v>
      </c>
      <c r="B85" t="s">
        <v>231</v>
      </c>
      <c r="C85" t="s">
        <v>3150</v>
      </c>
      <c r="D85" t="s">
        <v>232</v>
      </c>
      <c r="E85">
        <v>109766.52069335</v>
      </c>
      <c r="F85">
        <v>7297.9</v>
      </c>
      <c r="G85">
        <v>18.395687682250799</v>
      </c>
      <c r="H85">
        <v>13.507783704561099</v>
      </c>
      <c r="I85">
        <v>-0.33300914177493002</v>
      </c>
      <c r="J85">
        <v>10.512198438819</v>
      </c>
      <c r="K85">
        <v>6758.43453680724</v>
      </c>
      <c r="L85">
        <v>6272.0652006176197</v>
      </c>
      <c r="M85">
        <v>79.643690919361106</v>
      </c>
      <c r="N85">
        <v>0.83132054603163996</v>
      </c>
      <c r="O85">
        <v>4.2080598528343804</v>
      </c>
      <c r="P85">
        <v>91.999473822678198</v>
      </c>
      <c r="Q85">
        <v>0.145960645434077</v>
      </c>
    </row>
    <row r="86" spans="1:17" x14ac:dyDescent="0.3">
      <c r="A86" t="s">
        <v>233</v>
      </c>
      <c r="B86" t="s">
        <v>234</v>
      </c>
      <c r="C86" t="s">
        <v>3151</v>
      </c>
      <c r="D86" t="s">
        <v>232</v>
      </c>
      <c r="E86">
        <v>107708.5895576</v>
      </c>
      <c r="F86">
        <v>1718</v>
      </c>
      <c r="G86">
        <v>13.273325515721799</v>
      </c>
      <c r="H86">
        <v>4.2996057456906396</v>
      </c>
      <c r="I86">
        <v>-15.574470129045899</v>
      </c>
      <c r="J86">
        <v>3.60414789486813</v>
      </c>
      <c r="K86">
        <v>1758.5064958882299</v>
      </c>
      <c r="L86">
        <v>1721.59044636468</v>
      </c>
      <c r="M86">
        <v>67.1430080623105</v>
      </c>
      <c r="N86">
        <v>0.96031704618267599</v>
      </c>
      <c r="O86">
        <v>22.584400465657701</v>
      </c>
      <c r="P86">
        <v>34.21875</v>
      </c>
      <c r="Q86">
        <v>-5.481269092063E-3</v>
      </c>
    </row>
    <row r="87" spans="1:17" x14ac:dyDescent="0.3">
      <c r="A87" t="s">
        <v>235</v>
      </c>
      <c r="B87" t="s">
        <v>236</v>
      </c>
      <c r="C87" t="s">
        <v>3154</v>
      </c>
      <c r="D87" t="s">
        <v>97</v>
      </c>
      <c r="E87">
        <v>106741.32701633</v>
      </c>
      <c r="F87">
        <v>8255.2999999999993</v>
      </c>
      <c r="G87">
        <v>60.280252989169099</v>
      </c>
      <c r="H87">
        <v>8.5858961160840899</v>
      </c>
      <c r="I87">
        <v>32.235974974424799</v>
      </c>
      <c r="J87">
        <v>4.7984193860250803</v>
      </c>
      <c r="K87">
        <v>7833.0942471606804</v>
      </c>
      <c r="L87">
        <v>6865.4383564668797</v>
      </c>
      <c r="M87">
        <v>63.267519501227298</v>
      </c>
      <c r="N87">
        <v>1.3505231604926899</v>
      </c>
      <c r="O87">
        <v>2.6249803156759901</v>
      </c>
      <c r="P87">
        <v>82.619179294325804</v>
      </c>
      <c r="Q87">
        <v>2.9772864691367001E-2</v>
      </c>
    </row>
    <row r="88" spans="1:17" hidden="1" x14ac:dyDescent="0.3">
      <c r="A88" t="s">
        <v>237</v>
      </c>
      <c r="B88" t="s">
        <v>238</v>
      </c>
      <c r="C88" t="s">
        <v>3157</v>
      </c>
      <c r="D88" t="s">
        <v>97</v>
      </c>
      <c r="E88">
        <v>105374.907165325</v>
      </c>
      <c r="F88">
        <v>470.75</v>
      </c>
      <c r="G88">
        <v>-12.290447445853999</v>
      </c>
      <c r="H88">
        <v>18.3960744455301</v>
      </c>
      <c r="I88">
        <v>1.50268803993671</v>
      </c>
      <c r="J88">
        <v>17.383365016805602</v>
      </c>
      <c r="O88">
        <v>9.8247477429633499</v>
      </c>
      <c r="P88">
        <v>20.3964194373401</v>
      </c>
    </row>
    <row r="89" spans="1:17" hidden="1" x14ac:dyDescent="0.3">
      <c r="A89" t="s">
        <v>239</v>
      </c>
      <c r="B89" t="s">
        <v>240</v>
      </c>
      <c r="C89" t="s">
        <v>3157</v>
      </c>
      <c r="D89" t="s">
        <v>134</v>
      </c>
      <c r="E89">
        <v>105194.299587795</v>
      </c>
      <c r="F89">
        <v>124.84</v>
      </c>
      <c r="G89">
        <v>-15.0611496328876</v>
      </c>
      <c r="H89">
        <v>15.587732065216301</v>
      </c>
      <c r="I89">
        <v>-3.6601226551116302</v>
      </c>
      <c r="J89">
        <v>13.279140297036999</v>
      </c>
      <c r="O89">
        <v>5.97564883050305</v>
      </c>
      <c r="P89">
        <v>11.964125560538101</v>
      </c>
    </row>
    <row r="90" spans="1:17" x14ac:dyDescent="0.3">
      <c r="A90" t="s">
        <v>241</v>
      </c>
      <c r="B90" t="s">
        <v>242</v>
      </c>
      <c r="C90" t="s">
        <v>3142</v>
      </c>
      <c r="D90" t="s">
        <v>54</v>
      </c>
      <c r="E90">
        <v>103743.3714295</v>
      </c>
      <c r="F90">
        <v>1233.95</v>
      </c>
      <c r="G90">
        <v>-5.8560745861078001</v>
      </c>
      <c r="H90">
        <v>4.1991476623555603E-2</v>
      </c>
      <c r="I90">
        <v>-6.8023932298291196</v>
      </c>
      <c r="J90">
        <v>5.1795484934283396</v>
      </c>
      <c r="K90">
        <v>1342.6659161011401</v>
      </c>
      <c r="L90">
        <v>1326.3688847611099</v>
      </c>
      <c r="M90">
        <v>42.290959652018302</v>
      </c>
      <c r="N90">
        <v>1.20346433693031</v>
      </c>
      <c r="O90">
        <v>33.879006442724503</v>
      </c>
      <c r="P90">
        <v>22.0282832278481</v>
      </c>
      <c r="Q90">
        <v>9.7429268299906002E-2</v>
      </c>
    </row>
    <row r="91" spans="1:17" x14ac:dyDescent="0.3">
      <c r="A91" t="s">
        <v>243</v>
      </c>
      <c r="B91" t="s">
        <v>244</v>
      </c>
      <c r="C91" t="s">
        <v>3147</v>
      </c>
      <c r="D91" t="s">
        <v>213</v>
      </c>
      <c r="E91">
        <v>103128.05149680001</v>
      </c>
      <c r="F91">
        <v>34966.199999999997</v>
      </c>
      <c r="G91">
        <v>39.986595845422798</v>
      </c>
      <c r="H91">
        <v>-2.8321574709242001</v>
      </c>
      <c r="I91">
        <v>6.0514064474638403</v>
      </c>
      <c r="J91">
        <v>0.45460882605590702</v>
      </c>
      <c r="K91">
        <v>35153.4562859625</v>
      </c>
      <c r="L91">
        <v>32022.0849095878</v>
      </c>
      <c r="M91">
        <v>54.881768966190897</v>
      </c>
      <c r="N91">
        <v>0.692021612667444</v>
      </c>
      <c r="O91">
        <v>11.790243149098201</v>
      </c>
      <c r="P91">
        <v>64.508115737473503</v>
      </c>
      <c r="Q91">
        <v>0.123010607252482</v>
      </c>
    </row>
    <row r="92" spans="1:17" x14ac:dyDescent="0.3">
      <c r="A92" t="s">
        <v>245</v>
      </c>
      <c r="B92" t="s">
        <v>246</v>
      </c>
      <c r="C92" t="s">
        <v>3146</v>
      </c>
      <c r="D92" t="s">
        <v>51</v>
      </c>
      <c r="E92">
        <v>102617.58678456</v>
      </c>
      <c r="F92">
        <v>2561.1999999999998</v>
      </c>
      <c r="G92">
        <v>14.7817280814504</v>
      </c>
      <c r="H92">
        <v>6.6626936253291298</v>
      </c>
      <c r="I92">
        <v>15.5022274134847</v>
      </c>
      <c r="J92">
        <v>-1.3621731917636899</v>
      </c>
      <c r="K92">
        <v>2566.1113811659802</v>
      </c>
      <c r="L92">
        <v>2319.4446576497899</v>
      </c>
      <c r="M92">
        <v>42.325714801881297</v>
      </c>
      <c r="N92">
        <v>0.58864376045986999</v>
      </c>
      <c r="O92">
        <v>12.213025144463501</v>
      </c>
      <c r="P92">
        <v>40.647995606809403</v>
      </c>
    </row>
    <row r="93" spans="1:17" x14ac:dyDescent="0.3">
      <c r="A93" t="s">
        <v>247</v>
      </c>
      <c r="B93" t="s">
        <v>248</v>
      </c>
      <c r="C93" t="s">
        <v>3142</v>
      </c>
      <c r="D93" t="s">
        <v>34</v>
      </c>
      <c r="E93">
        <v>101751.68517404801</v>
      </c>
      <c r="F93">
        <v>53.83</v>
      </c>
      <c r="G93">
        <v>18.3528552024015</v>
      </c>
      <c r="H93">
        <v>8.3039273458443592</v>
      </c>
      <c r="I93">
        <v>-28.2123496436217</v>
      </c>
      <c r="J93">
        <v>8.1527662418353302</v>
      </c>
      <c r="K93">
        <v>54.2985384270564</v>
      </c>
      <c r="L93">
        <v>56.2631915757621</v>
      </c>
      <c r="M93">
        <v>60.641596759840702</v>
      </c>
      <c r="N93">
        <v>1.0972616069372001</v>
      </c>
      <c r="O93">
        <v>55.582389002414999</v>
      </c>
      <c r="P93">
        <v>37.8489116517285</v>
      </c>
      <c r="Q93">
        <v>9.4323103379419002E-2</v>
      </c>
    </row>
    <row r="94" spans="1:17" x14ac:dyDescent="0.3">
      <c r="A94" t="s">
        <v>249</v>
      </c>
      <c r="B94" t="s">
        <v>250</v>
      </c>
      <c r="C94" t="s">
        <v>3141</v>
      </c>
      <c r="D94" t="s">
        <v>251</v>
      </c>
      <c r="E94">
        <v>101538.7070962</v>
      </c>
      <c r="F94">
        <v>11696.45</v>
      </c>
      <c r="G94">
        <v>169.728703228981</v>
      </c>
      <c r="H94">
        <v>7.5746380115199701</v>
      </c>
      <c r="I94">
        <v>48.577985073514803</v>
      </c>
      <c r="J94">
        <v>2.3496962593602699</v>
      </c>
      <c r="K94">
        <v>11340.590619077901</v>
      </c>
      <c r="L94">
        <v>9633.36787145585</v>
      </c>
      <c r="M94">
        <v>54.468295666110102</v>
      </c>
      <c r="N94">
        <v>0.46717641400276</v>
      </c>
      <c r="O94">
        <v>7.8874359314150704</v>
      </c>
      <c r="P94">
        <v>194.769405241935</v>
      </c>
      <c r="Q94">
        <v>0.113676601013403</v>
      </c>
    </row>
    <row r="95" spans="1:17" x14ac:dyDescent="0.3">
      <c r="A95" t="s">
        <v>252</v>
      </c>
      <c r="B95" t="s">
        <v>253</v>
      </c>
      <c r="C95" t="s">
        <v>3142</v>
      </c>
      <c r="D95" t="s">
        <v>37</v>
      </c>
      <c r="E95">
        <v>101095.770098365</v>
      </c>
      <c r="F95">
        <v>699.65</v>
      </c>
      <c r="G95">
        <v>5.3277637291742996</v>
      </c>
      <c r="H95">
        <v>-6.4854962822482198</v>
      </c>
      <c r="I95">
        <v>19.508682665118801</v>
      </c>
      <c r="J95">
        <v>1.03876343285443</v>
      </c>
      <c r="K95">
        <v>718.86532446527895</v>
      </c>
      <c r="L95">
        <v>666.33666291780798</v>
      </c>
      <c r="M95">
        <v>52.587653020637497</v>
      </c>
      <c r="N95">
        <v>1.12811017514668</v>
      </c>
      <c r="O95">
        <v>13.885514185664199</v>
      </c>
      <c r="P95">
        <v>50.965584205415901</v>
      </c>
      <c r="Q95">
        <v>-1.5585033177333001E-2</v>
      </c>
    </row>
    <row r="96" spans="1:17" x14ac:dyDescent="0.3">
      <c r="A96" t="s">
        <v>254</v>
      </c>
      <c r="B96" t="s">
        <v>255</v>
      </c>
      <c r="C96" t="s">
        <v>3148</v>
      </c>
      <c r="D96" t="s">
        <v>256</v>
      </c>
      <c r="E96">
        <v>100967.8060601</v>
      </c>
      <c r="F96">
        <v>726.85</v>
      </c>
      <c r="G96">
        <v>-37.231669932717601</v>
      </c>
      <c r="H96">
        <v>-20.1734897138506</v>
      </c>
      <c r="I96">
        <v>-37.535077563686102</v>
      </c>
      <c r="J96">
        <v>7.3215553272676397</v>
      </c>
      <c r="K96">
        <v>908.94586438700901</v>
      </c>
      <c r="L96">
        <v>1004.69258901201</v>
      </c>
      <c r="M96">
        <v>57.993461483445699</v>
      </c>
      <c r="N96">
        <v>2.8154486014864699</v>
      </c>
      <c r="O96">
        <v>85.457797344706506</v>
      </c>
      <c r="P96">
        <v>23.613945578231199</v>
      </c>
      <c r="Q96">
        <v>-4.0070494955032003E-2</v>
      </c>
    </row>
    <row r="97" spans="1:17" x14ac:dyDescent="0.3">
      <c r="A97" t="s">
        <v>257</v>
      </c>
      <c r="B97" t="s">
        <v>258</v>
      </c>
      <c r="C97" t="s">
        <v>3146</v>
      </c>
      <c r="D97" t="s">
        <v>51</v>
      </c>
      <c r="E97">
        <v>100157.1398168</v>
      </c>
      <c r="F97">
        <v>1202.3</v>
      </c>
      <c r="G97">
        <v>-15.799331608064801</v>
      </c>
      <c r="H97">
        <v>-8.6692445122416402</v>
      </c>
      <c r="I97">
        <v>-6.9656476067039499</v>
      </c>
      <c r="J97">
        <v>-1.52431683811841</v>
      </c>
      <c r="K97">
        <v>1275.2815374443601</v>
      </c>
      <c r="L97">
        <v>1261.73367048764</v>
      </c>
      <c r="M97">
        <v>37.610246519606399</v>
      </c>
      <c r="N97">
        <v>1.1106191883865899</v>
      </c>
      <c r="O97">
        <v>18.230890792647401</v>
      </c>
      <c r="P97">
        <v>11.9459962756052</v>
      </c>
      <c r="Q97">
        <v>-6.4365419994399996E-4</v>
      </c>
    </row>
    <row r="98" spans="1:17" x14ac:dyDescent="0.3">
      <c r="A98" t="s">
        <v>259</v>
      </c>
      <c r="B98" t="s">
        <v>260</v>
      </c>
      <c r="C98" t="s">
        <v>3146</v>
      </c>
      <c r="D98" t="s">
        <v>261</v>
      </c>
      <c r="E98">
        <v>98189.104418729999</v>
      </c>
      <c r="F98">
        <v>6828.9</v>
      </c>
      <c r="G98">
        <v>8.7102337925105093</v>
      </c>
      <c r="H98">
        <v>-0.39111479366874002</v>
      </c>
      <c r="I98">
        <v>9.6006856351579497</v>
      </c>
      <c r="J98">
        <v>-0.113960849376774</v>
      </c>
      <c r="K98">
        <v>6938.7354534863298</v>
      </c>
      <c r="L98">
        <v>6496.5695975305098</v>
      </c>
      <c r="M98">
        <v>40.9981951662526</v>
      </c>
      <c r="N98">
        <v>0.92817919257183201</v>
      </c>
      <c r="O98">
        <v>10.4863155120151</v>
      </c>
      <c r="P98">
        <v>29.216534054892701</v>
      </c>
      <c r="Q98">
        <v>-3.254231865596E-3</v>
      </c>
    </row>
    <row r="99" spans="1:17" x14ac:dyDescent="0.3">
      <c r="A99" t="s">
        <v>262</v>
      </c>
      <c r="B99" t="s">
        <v>263</v>
      </c>
      <c r="C99" t="s">
        <v>3146</v>
      </c>
      <c r="D99" t="s">
        <v>51</v>
      </c>
      <c r="E99">
        <v>97197.172264049994</v>
      </c>
      <c r="F99">
        <v>948.7</v>
      </c>
      <c r="G99">
        <v>29.314276660688101</v>
      </c>
      <c r="H99">
        <v>-4.46396336612057</v>
      </c>
      <c r="I99">
        <v>-15.4759866618932</v>
      </c>
      <c r="J99">
        <v>-0.55010389529208903</v>
      </c>
      <c r="K99">
        <v>1010.91316369768</v>
      </c>
      <c r="L99">
        <v>992.90812733381097</v>
      </c>
      <c r="M99">
        <v>54.112807544937503</v>
      </c>
      <c r="N99">
        <v>0.45617934815101002</v>
      </c>
      <c r="O99">
        <v>39.591019289554097</v>
      </c>
      <c r="P99">
        <v>50.587301587301603</v>
      </c>
      <c r="Q99">
        <v>9.0654125575662006E-2</v>
      </c>
    </row>
    <row r="100" spans="1:17" x14ac:dyDescent="0.3">
      <c r="A100" t="s">
        <v>264</v>
      </c>
      <c r="B100" t="s">
        <v>265</v>
      </c>
      <c r="C100" t="s">
        <v>3156</v>
      </c>
      <c r="D100" t="s">
        <v>266</v>
      </c>
      <c r="E100">
        <v>96654.237546599994</v>
      </c>
      <c r="F100">
        <v>10681.2</v>
      </c>
      <c r="G100">
        <v>37.377783583078703</v>
      </c>
      <c r="H100">
        <v>7.2357245913027297</v>
      </c>
      <c r="I100">
        <v>11.6129124739742</v>
      </c>
      <c r="J100">
        <v>7.99717315354129</v>
      </c>
      <c r="K100">
        <v>10496.510719621599</v>
      </c>
      <c r="L100">
        <v>9601.3418603048503</v>
      </c>
      <c r="M100">
        <v>63.976989723997598</v>
      </c>
      <c r="N100">
        <v>1.3648104185257099</v>
      </c>
      <c r="O100">
        <v>24.4991199490693</v>
      </c>
      <c r="P100">
        <v>80.750844001455306</v>
      </c>
      <c r="Q100">
        <v>0.15024017175439</v>
      </c>
    </row>
    <row r="101" spans="1:17" x14ac:dyDescent="0.3">
      <c r="A101" t="s">
        <v>267</v>
      </c>
      <c r="B101" t="s">
        <v>268</v>
      </c>
      <c r="C101" t="s">
        <v>3150</v>
      </c>
      <c r="D101" t="s">
        <v>269</v>
      </c>
      <c r="E101">
        <v>96568.164000000004</v>
      </c>
      <c r="F101">
        <v>3483.7</v>
      </c>
      <c r="G101">
        <v>65.724907820463898</v>
      </c>
      <c r="H101">
        <v>3.6356454516542298</v>
      </c>
      <c r="I101">
        <v>-15.434473532255501</v>
      </c>
      <c r="J101">
        <v>4.7626909307118197</v>
      </c>
      <c r="K101">
        <v>3550.7800983601801</v>
      </c>
      <c r="L101">
        <v>3341.1668251484398</v>
      </c>
      <c r="M101">
        <v>54.304463296213903</v>
      </c>
      <c r="N101">
        <v>1.0863814213671801</v>
      </c>
      <c r="O101">
        <v>19.754858340270399</v>
      </c>
      <c r="P101">
        <v>89.790526000381305</v>
      </c>
      <c r="Q101">
        <v>0.20135665665285701</v>
      </c>
    </row>
    <row r="102" spans="1:17" x14ac:dyDescent="0.3">
      <c r="A102" t="s">
        <v>270</v>
      </c>
      <c r="B102" t="s">
        <v>271</v>
      </c>
      <c r="C102" t="s">
        <v>3146</v>
      </c>
      <c r="D102" t="s">
        <v>261</v>
      </c>
      <c r="E102">
        <v>95244.637892675004</v>
      </c>
      <c r="F102">
        <v>979.75</v>
      </c>
      <c r="G102">
        <v>39.215129327305803</v>
      </c>
      <c r="H102">
        <v>2.4588277612714999</v>
      </c>
      <c r="I102">
        <v>17.526218825074402</v>
      </c>
      <c r="J102">
        <v>1.4588513506062799</v>
      </c>
      <c r="K102">
        <v>978.02428837301898</v>
      </c>
      <c r="L102">
        <v>878.45656496543995</v>
      </c>
      <c r="M102">
        <v>41.939824038526602</v>
      </c>
      <c r="N102">
        <v>0.88406680932431703</v>
      </c>
      <c r="O102">
        <v>14.1107425363613</v>
      </c>
      <c r="P102">
        <v>61.648242864213799</v>
      </c>
      <c r="Q102">
        <v>0.10694924278949799</v>
      </c>
    </row>
    <row r="103" spans="1:17" x14ac:dyDescent="0.3">
      <c r="A103" t="s">
        <v>272</v>
      </c>
      <c r="B103" t="s">
        <v>273</v>
      </c>
      <c r="C103" t="s">
        <v>3147</v>
      </c>
      <c r="D103" t="s">
        <v>103</v>
      </c>
      <c r="E103">
        <v>95233.776676269903</v>
      </c>
      <c r="F103">
        <v>4761.7</v>
      </c>
      <c r="G103">
        <v>7.59000167863854</v>
      </c>
      <c r="H103">
        <v>-1.1057934059212999</v>
      </c>
      <c r="I103">
        <v>-13.2860448798475</v>
      </c>
      <c r="J103">
        <v>-0.82016824287348</v>
      </c>
      <c r="K103">
        <v>5073.2464474626604</v>
      </c>
      <c r="L103">
        <v>4967.20859443265</v>
      </c>
      <c r="M103">
        <v>43.578373180922803</v>
      </c>
      <c r="N103">
        <v>1.0136475247443699</v>
      </c>
      <c r="O103">
        <v>31.176890606295999</v>
      </c>
      <c r="P103">
        <v>31.331880740270801</v>
      </c>
      <c r="Q103">
        <v>8.1610076613161997E-2</v>
      </c>
    </row>
    <row r="104" spans="1:17" x14ac:dyDescent="0.3">
      <c r="A104" t="s">
        <v>274</v>
      </c>
      <c r="B104" t="s">
        <v>275</v>
      </c>
      <c r="C104" t="s">
        <v>3151</v>
      </c>
      <c r="D104" t="s">
        <v>276</v>
      </c>
      <c r="E104">
        <v>94950.032950499997</v>
      </c>
      <c r="F104">
        <v>15807.4</v>
      </c>
      <c r="G104">
        <v>169.04551697896099</v>
      </c>
      <c r="H104">
        <v>11.0112084451822</v>
      </c>
      <c r="I104">
        <v>64.817430383309599</v>
      </c>
      <c r="J104">
        <v>2.2566782278375901</v>
      </c>
      <c r="K104">
        <v>14611.3103411429</v>
      </c>
      <c r="L104">
        <v>11572.9027895089</v>
      </c>
      <c r="M104">
        <v>68.391539845904902</v>
      </c>
      <c r="N104">
        <v>0.67828864839303704</v>
      </c>
      <c r="O104">
        <v>1.1421865708465699</v>
      </c>
      <c r="P104">
        <v>198.60213835052301</v>
      </c>
      <c r="Q104">
        <v>0.13247559957093899</v>
      </c>
    </row>
    <row r="105" spans="1:17" x14ac:dyDescent="0.3">
      <c r="A105" t="s">
        <v>277</v>
      </c>
      <c r="B105" t="s">
        <v>278</v>
      </c>
      <c r="C105" t="s">
        <v>3144</v>
      </c>
      <c r="D105" t="s">
        <v>279</v>
      </c>
      <c r="E105">
        <v>94854.450414569903</v>
      </c>
      <c r="F105">
        <v>958.65</v>
      </c>
      <c r="G105">
        <v>-18.019197487569901</v>
      </c>
      <c r="H105">
        <v>-2.5335861964249999</v>
      </c>
      <c r="I105">
        <v>-17.348679863337001</v>
      </c>
      <c r="J105">
        <v>1.7759630465777401</v>
      </c>
      <c r="K105">
        <v>1030.26376055167</v>
      </c>
      <c r="L105">
        <v>1076.3821633581499</v>
      </c>
      <c r="M105">
        <v>50.4580546565589</v>
      </c>
      <c r="N105">
        <v>0.92301236241819495</v>
      </c>
      <c r="O105">
        <v>30.748489941391</v>
      </c>
      <c r="P105">
        <v>6.4575235980011101</v>
      </c>
      <c r="Q105">
        <v>-9.1446844610709992E-3</v>
      </c>
    </row>
    <row r="106" spans="1:17" x14ac:dyDescent="0.3">
      <c r="A106" t="s">
        <v>280</v>
      </c>
      <c r="B106" t="s">
        <v>281</v>
      </c>
      <c r="C106" t="s">
        <v>3149</v>
      </c>
      <c r="D106" t="s">
        <v>72</v>
      </c>
      <c r="E106">
        <v>94085.782118460003</v>
      </c>
      <c r="F106">
        <v>26076.45</v>
      </c>
      <c r="G106">
        <v>-22.225541485320498</v>
      </c>
      <c r="H106">
        <v>2.7712563142221298</v>
      </c>
      <c r="I106">
        <v>-5.4135143047102403</v>
      </c>
      <c r="J106">
        <v>4.11524159069688</v>
      </c>
      <c r="K106">
        <v>25049.510216168201</v>
      </c>
      <c r="L106">
        <v>25640.006959545201</v>
      </c>
      <c r="M106">
        <v>74.038494534640904</v>
      </c>
      <c r="N106">
        <v>1.0596326459313199</v>
      </c>
      <c r="O106">
        <v>17.875516030747999</v>
      </c>
      <c r="P106">
        <v>10.9636170212765</v>
      </c>
      <c r="Q106">
        <v>-4.3324316288687999E-2</v>
      </c>
    </row>
    <row r="107" spans="1:17" x14ac:dyDescent="0.3">
      <c r="A107" t="s">
        <v>282</v>
      </c>
      <c r="B107" t="s">
        <v>283</v>
      </c>
      <c r="C107" t="s">
        <v>3146</v>
      </c>
      <c r="D107" t="s">
        <v>51</v>
      </c>
      <c r="E107">
        <v>93554.715232225004</v>
      </c>
      <c r="F107">
        <v>2050.75</v>
      </c>
      <c r="G107">
        <v>39.854039481720498</v>
      </c>
      <c r="H107">
        <v>-7.9809057214799504</v>
      </c>
      <c r="I107">
        <v>21.773424729767601</v>
      </c>
      <c r="J107">
        <v>-2.7854955800359602</v>
      </c>
      <c r="K107">
        <v>2106.9423340133999</v>
      </c>
      <c r="L107">
        <v>1863.8735366686301</v>
      </c>
      <c r="M107">
        <v>47.553855750434401</v>
      </c>
      <c r="N107">
        <v>0.71761759447277396</v>
      </c>
      <c r="O107">
        <v>12.7392417408265</v>
      </c>
      <c r="P107">
        <v>70.8744740240803</v>
      </c>
      <c r="Q107">
        <v>0.114817292427426</v>
      </c>
    </row>
    <row r="108" spans="1:17" x14ac:dyDescent="0.3">
      <c r="A108" t="s">
        <v>284</v>
      </c>
      <c r="B108" t="s">
        <v>285</v>
      </c>
      <c r="C108" t="s">
        <v>3144</v>
      </c>
      <c r="D108" t="s">
        <v>195</v>
      </c>
      <c r="E108">
        <v>93427.586437444901</v>
      </c>
      <c r="F108">
        <v>527.15</v>
      </c>
      <c r="G108">
        <v>-21.684214551609401</v>
      </c>
      <c r="H108">
        <v>-2.9043501829199601</v>
      </c>
      <c r="I108">
        <v>-11.377367723289799</v>
      </c>
      <c r="J108">
        <v>2.8726330903875499</v>
      </c>
      <c r="K108">
        <v>554.96810134367001</v>
      </c>
      <c r="L108">
        <v>575.19768772467501</v>
      </c>
      <c r="M108">
        <v>57.3913366329149</v>
      </c>
      <c r="N108">
        <v>0.76604442446008303</v>
      </c>
      <c r="O108">
        <v>27.4779474532865</v>
      </c>
      <c r="P108">
        <v>7.7575633687653101</v>
      </c>
      <c r="Q108">
        <v>-9.6408962984607993E-2</v>
      </c>
    </row>
    <row r="109" spans="1:17" x14ac:dyDescent="0.3">
      <c r="A109" t="s">
        <v>286</v>
      </c>
      <c r="B109" t="s">
        <v>287</v>
      </c>
      <c r="C109" t="s">
        <v>3142</v>
      </c>
      <c r="D109" t="s">
        <v>34</v>
      </c>
      <c r="E109">
        <v>92839.911392333903</v>
      </c>
      <c r="F109">
        <v>121.69</v>
      </c>
      <c r="G109">
        <v>-9.7491525722239398</v>
      </c>
      <c r="H109">
        <v>9.7241481022032001</v>
      </c>
      <c r="I109">
        <v>-27.772722260006599</v>
      </c>
      <c r="J109">
        <v>4.0140828128772101</v>
      </c>
      <c r="K109">
        <v>118.54574570046</v>
      </c>
      <c r="L109">
        <v>124.33975921051299</v>
      </c>
      <c r="M109">
        <v>64.916188654219894</v>
      </c>
      <c r="N109">
        <v>0.90343889356747797</v>
      </c>
      <c r="O109">
        <v>41.753636288930799</v>
      </c>
      <c r="P109">
        <v>14.0701162354705</v>
      </c>
      <c r="Q109">
        <v>0.110138196600543</v>
      </c>
    </row>
    <row r="110" spans="1:17" x14ac:dyDescent="0.3">
      <c r="A110" t="s">
        <v>288</v>
      </c>
      <c r="B110" t="s">
        <v>289</v>
      </c>
      <c r="C110" t="s">
        <v>3150</v>
      </c>
      <c r="D110" t="s">
        <v>290</v>
      </c>
      <c r="E110">
        <v>92659.411349999995</v>
      </c>
      <c r="F110">
        <v>4594.1499999999996</v>
      </c>
      <c r="G110">
        <v>104.91078120047401</v>
      </c>
      <c r="H110">
        <v>12.9741407701718</v>
      </c>
      <c r="I110">
        <v>28.393758600233902</v>
      </c>
      <c r="J110">
        <v>11.400319116274201</v>
      </c>
      <c r="K110">
        <v>4224.8126695555202</v>
      </c>
      <c r="L110">
        <v>3693.9712169025302</v>
      </c>
      <c r="M110">
        <v>78.845600402183294</v>
      </c>
      <c r="N110">
        <v>0.83165948065573103</v>
      </c>
      <c r="O110">
        <v>27.553519149353001</v>
      </c>
      <c r="P110">
        <v>155.88448256655801</v>
      </c>
      <c r="Q110">
        <v>0.25723479748081701</v>
      </c>
    </row>
    <row r="111" spans="1:17" x14ac:dyDescent="0.3">
      <c r="A111" t="s">
        <v>291</v>
      </c>
      <c r="B111" t="s">
        <v>292</v>
      </c>
      <c r="C111" t="s">
        <v>3142</v>
      </c>
      <c r="D111" t="s">
        <v>34</v>
      </c>
      <c r="E111">
        <v>92529.713503259904</v>
      </c>
      <c r="F111">
        <v>102.01</v>
      </c>
      <c r="G111">
        <v>7.6712059894100797</v>
      </c>
      <c r="H111">
        <v>3.4555982550539501</v>
      </c>
      <c r="I111">
        <v>-17.994111391073201</v>
      </c>
      <c r="J111">
        <v>7.2087073101361403</v>
      </c>
      <c r="K111">
        <v>103.04123543099</v>
      </c>
      <c r="L111">
        <v>104.483821301731</v>
      </c>
      <c r="M111">
        <v>56.2443206143829</v>
      </c>
      <c r="N111">
        <v>0.94023027453669605</v>
      </c>
      <c r="O111">
        <v>26.360160768552099</v>
      </c>
      <c r="P111">
        <v>28.443716947872002</v>
      </c>
      <c r="Q111">
        <v>0.113385791832756</v>
      </c>
    </row>
    <row r="112" spans="1:17" x14ac:dyDescent="0.3">
      <c r="A112" t="s">
        <v>293</v>
      </c>
      <c r="B112" t="s">
        <v>294</v>
      </c>
      <c r="C112" t="s">
        <v>3142</v>
      </c>
      <c r="D112" t="s">
        <v>37</v>
      </c>
      <c r="E112">
        <v>92175.130757480001</v>
      </c>
      <c r="F112">
        <v>1861.85</v>
      </c>
      <c r="G112">
        <v>9.8078467590459297</v>
      </c>
      <c r="H112">
        <v>0.51126934591326501</v>
      </c>
      <c r="I112">
        <v>10.8920374938231</v>
      </c>
      <c r="J112">
        <v>2.7400826285378201</v>
      </c>
      <c r="K112">
        <v>1951.25656368402</v>
      </c>
      <c r="L112">
        <v>1845.8185331239599</v>
      </c>
      <c r="M112">
        <v>46.578313813400001</v>
      </c>
      <c r="N112">
        <v>0.84838513799665205</v>
      </c>
      <c r="O112">
        <v>23.6350941268093</v>
      </c>
      <c r="P112">
        <v>37.558182489841101</v>
      </c>
      <c r="Q112">
        <v>-3.4208857523990001E-3</v>
      </c>
    </row>
    <row r="113" spans="1:17" x14ac:dyDescent="0.3">
      <c r="A113" t="s">
        <v>295</v>
      </c>
      <c r="B113" t="s">
        <v>296</v>
      </c>
      <c r="C113" t="s">
        <v>3143</v>
      </c>
      <c r="D113" t="s">
        <v>297</v>
      </c>
      <c r="E113">
        <v>92154.587375639996</v>
      </c>
      <c r="F113">
        <v>349.35</v>
      </c>
      <c r="G113">
        <v>68.066009945598594</v>
      </c>
      <c r="H113">
        <v>2.3142939072278601</v>
      </c>
      <c r="I113">
        <v>-4.1413232751966902</v>
      </c>
      <c r="J113">
        <v>4.21162001344468</v>
      </c>
      <c r="K113">
        <v>357.64664807206202</v>
      </c>
      <c r="L113">
        <v>342.42127020972799</v>
      </c>
      <c r="M113">
        <v>70.927006814629806</v>
      </c>
      <c r="N113">
        <v>0.90309357312713101</v>
      </c>
      <c r="O113">
        <v>31.773293258909401</v>
      </c>
      <c r="P113">
        <v>97.875955819881</v>
      </c>
      <c r="Q113">
        <v>1.2726208603323E-2</v>
      </c>
    </row>
    <row r="114" spans="1:17" x14ac:dyDescent="0.3">
      <c r="A114" t="s">
        <v>298</v>
      </c>
      <c r="B114" t="s">
        <v>299</v>
      </c>
      <c r="C114" t="s">
        <v>3152</v>
      </c>
      <c r="D114" t="s">
        <v>117</v>
      </c>
      <c r="E114">
        <v>91712.745344609997</v>
      </c>
      <c r="F114">
        <v>906.45</v>
      </c>
      <c r="G114">
        <v>14.095431853021299</v>
      </c>
      <c r="H114">
        <v>-1.0853253349126999</v>
      </c>
      <c r="I114">
        <v>-19.0020568937469</v>
      </c>
      <c r="J114">
        <v>2.0073811927907301</v>
      </c>
      <c r="K114">
        <v>930.14723453264901</v>
      </c>
      <c r="L114">
        <v>912.38292636885205</v>
      </c>
      <c r="M114">
        <v>57.847484072669097</v>
      </c>
      <c r="N114">
        <v>0.77520595854909602</v>
      </c>
      <c r="O114">
        <v>21.0215676540349</v>
      </c>
      <c r="P114">
        <v>36.894963376878302</v>
      </c>
      <c r="Q114">
        <v>0.115292526224787</v>
      </c>
    </row>
    <row r="115" spans="1:17" x14ac:dyDescent="0.3">
      <c r="A115" t="s">
        <v>300</v>
      </c>
      <c r="B115" t="s">
        <v>301</v>
      </c>
      <c r="C115" t="s">
        <v>3145</v>
      </c>
      <c r="D115" t="s">
        <v>144</v>
      </c>
      <c r="E115">
        <v>90875.601058500004</v>
      </c>
      <c r="F115">
        <v>435.85</v>
      </c>
      <c r="G115">
        <v>148.052677716613</v>
      </c>
      <c r="H115">
        <v>4.0352265982286601</v>
      </c>
      <c r="I115">
        <v>9.7122776326810492</v>
      </c>
      <c r="J115">
        <v>3.83739405629446</v>
      </c>
      <c r="K115">
        <v>464.87143034614701</v>
      </c>
      <c r="L115">
        <v>417.05968116315</v>
      </c>
      <c r="M115">
        <v>48.927849232509203</v>
      </c>
      <c r="N115">
        <v>0.56281657256678397</v>
      </c>
      <c r="O115">
        <v>48.445566135138201</v>
      </c>
      <c r="P115">
        <v>168.877236273905</v>
      </c>
      <c r="Q115">
        <v>0.203920747174855</v>
      </c>
    </row>
    <row r="116" spans="1:17" x14ac:dyDescent="0.3">
      <c r="A116" t="s">
        <v>302</v>
      </c>
      <c r="B116" t="s">
        <v>303</v>
      </c>
      <c r="C116" t="s">
        <v>3141</v>
      </c>
      <c r="D116" t="s">
        <v>251</v>
      </c>
      <c r="E116">
        <v>90503.190362894995</v>
      </c>
      <c r="F116">
        <v>5905.65</v>
      </c>
      <c r="G116">
        <v>60.614237756138401</v>
      </c>
      <c r="H116">
        <v>4.4190645428623103</v>
      </c>
      <c r="I116">
        <v>53.194017159686602</v>
      </c>
      <c r="J116">
        <v>-0.84949143824632201</v>
      </c>
      <c r="K116">
        <v>5529.9034550264996</v>
      </c>
      <c r="L116">
        <v>4682.1734387966999</v>
      </c>
      <c r="M116">
        <v>62.595784475880301</v>
      </c>
      <c r="N116">
        <v>0.983826761045829</v>
      </c>
      <c r="O116">
        <v>2.3088059739402</v>
      </c>
      <c r="P116">
        <v>88.353958027683802</v>
      </c>
      <c r="Q116">
        <v>0.126426988761278</v>
      </c>
    </row>
    <row r="117" spans="1:17" x14ac:dyDescent="0.3">
      <c r="A117" t="s">
        <v>304</v>
      </c>
      <c r="B117" t="s">
        <v>305</v>
      </c>
      <c r="C117" t="s">
        <v>3142</v>
      </c>
      <c r="D117" t="s">
        <v>208</v>
      </c>
      <c r="E117">
        <v>89838.479548025003</v>
      </c>
      <c r="F117">
        <v>4204.25</v>
      </c>
      <c r="G117">
        <v>23.4672148135366</v>
      </c>
      <c r="H117">
        <v>-1.0284491487127001</v>
      </c>
      <c r="I117">
        <v>1.8415007174587701</v>
      </c>
      <c r="J117">
        <v>-1.41387386238087</v>
      </c>
      <c r="K117">
        <v>4341.1946441161299</v>
      </c>
      <c r="L117">
        <v>4003.2942712096701</v>
      </c>
      <c r="M117">
        <v>38.907939099120597</v>
      </c>
      <c r="N117">
        <v>0.93484366625090998</v>
      </c>
      <c r="O117">
        <v>15.6924540643396</v>
      </c>
      <c r="P117">
        <v>45.869474706821102</v>
      </c>
      <c r="Q117">
        <v>5.1709304155096003E-2</v>
      </c>
    </row>
    <row r="118" spans="1:17" x14ac:dyDescent="0.3">
      <c r="A118" t="s">
        <v>306</v>
      </c>
      <c r="B118" t="s">
        <v>307</v>
      </c>
      <c r="C118" t="s">
        <v>3140</v>
      </c>
      <c r="D118" t="s">
        <v>188</v>
      </c>
      <c r="E118">
        <v>89343.072092504997</v>
      </c>
      <c r="F118">
        <v>812.35</v>
      </c>
      <c r="G118">
        <v>-10.342411146313999</v>
      </c>
      <c r="H118">
        <v>13.767399149908499</v>
      </c>
      <c r="I118">
        <v>-21.733359447965199</v>
      </c>
      <c r="J118">
        <v>37.265340823102001</v>
      </c>
      <c r="K118">
        <v>731.20095554792101</v>
      </c>
      <c r="L118">
        <v>845.07491924725696</v>
      </c>
      <c r="M118">
        <v>74.604125246240599</v>
      </c>
      <c r="N118">
        <v>3.75598485878329</v>
      </c>
      <c r="O118">
        <v>55.031698159660202</v>
      </c>
      <c r="P118">
        <v>48.850206138341697</v>
      </c>
      <c r="Q118">
        <v>-1.8048316678417001E-2</v>
      </c>
    </row>
    <row r="119" spans="1:17" x14ac:dyDescent="0.3">
      <c r="A119" t="s">
        <v>308</v>
      </c>
      <c r="B119" t="s">
        <v>309</v>
      </c>
      <c r="C119" t="s">
        <v>3142</v>
      </c>
      <c r="D119" t="s">
        <v>24</v>
      </c>
      <c r="E119">
        <v>88158.945432824999</v>
      </c>
      <c r="F119">
        <v>81.99</v>
      </c>
      <c r="G119">
        <v>12.4567228993638</v>
      </c>
      <c r="H119">
        <v>2.71661617973739</v>
      </c>
      <c r="I119">
        <v>-10.680305438523799</v>
      </c>
      <c r="J119">
        <v>6.1116147898101802</v>
      </c>
      <c r="K119">
        <v>83.117413477752294</v>
      </c>
      <c r="L119">
        <v>83.570927642768893</v>
      </c>
      <c r="M119">
        <v>59.780434601810398</v>
      </c>
      <c r="N119">
        <v>0.79865619072877503</v>
      </c>
      <c r="O119">
        <v>31.6014148066837</v>
      </c>
      <c r="P119">
        <v>32.562651576394401</v>
      </c>
      <c r="Q119">
        <v>5.6901852894233003E-2</v>
      </c>
    </row>
    <row r="120" spans="1:17" x14ac:dyDescent="0.3">
      <c r="A120" t="s">
        <v>310</v>
      </c>
      <c r="B120" t="s">
        <v>311</v>
      </c>
      <c r="C120" t="s">
        <v>3153</v>
      </c>
      <c r="D120" t="s">
        <v>46</v>
      </c>
      <c r="E120">
        <v>87861.238896591996</v>
      </c>
      <c r="F120">
        <v>83.21</v>
      </c>
      <c r="G120">
        <v>16.7238014849306</v>
      </c>
      <c r="H120">
        <v>7.7835136317309299</v>
      </c>
      <c r="I120">
        <v>-11.466307725338501</v>
      </c>
      <c r="J120">
        <v>5.97139736297623</v>
      </c>
      <c r="K120">
        <v>83.828152081695606</v>
      </c>
      <c r="L120">
        <v>84.442977165492394</v>
      </c>
      <c r="M120">
        <v>65.839596401370997</v>
      </c>
      <c r="N120">
        <v>1.1825411598455</v>
      </c>
      <c r="O120">
        <v>24.6845331090013</v>
      </c>
      <c r="P120">
        <v>41.634042553191399</v>
      </c>
      <c r="Q120">
        <v>9.2703163094926003E-2</v>
      </c>
    </row>
    <row r="121" spans="1:17" x14ac:dyDescent="0.3">
      <c r="A121" t="s">
        <v>312</v>
      </c>
      <c r="B121" t="s">
        <v>313</v>
      </c>
      <c r="C121" t="s">
        <v>3150</v>
      </c>
      <c r="D121" t="s">
        <v>166</v>
      </c>
      <c r="E121">
        <v>87431.128780694999</v>
      </c>
      <c r="F121">
        <v>251.09</v>
      </c>
      <c r="G121">
        <v>32.902350324093298</v>
      </c>
      <c r="H121">
        <v>10.770011888791601</v>
      </c>
      <c r="I121">
        <v>-20.430648574295201</v>
      </c>
      <c r="J121">
        <v>9.6642250831045793</v>
      </c>
      <c r="K121">
        <v>249.60310152389701</v>
      </c>
      <c r="L121">
        <v>251.31308456233899</v>
      </c>
      <c r="M121">
        <v>70.223679186126702</v>
      </c>
      <c r="N121">
        <v>0.82440430305349</v>
      </c>
      <c r="O121">
        <v>33.557688478234901</v>
      </c>
      <c r="P121">
        <v>58.6666666666666</v>
      </c>
      <c r="Q121">
        <v>0.15678351320757</v>
      </c>
    </row>
    <row r="122" spans="1:17" x14ac:dyDescent="0.3">
      <c r="A122" t="s">
        <v>314</v>
      </c>
      <c r="B122" t="s">
        <v>315</v>
      </c>
      <c r="C122" t="s">
        <v>3142</v>
      </c>
      <c r="D122" t="s">
        <v>97</v>
      </c>
      <c r="E122">
        <v>86444.371616639997</v>
      </c>
      <c r="F122">
        <v>1893.9</v>
      </c>
      <c r="G122">
        <v>111.210240670386</v>
      </c>
      <c r="H122">
        <v>15.985209471223399</v>
      </c>
      <c r="I122">
        <v>52.901706056468299</v>
      </c>
      <c r="J122">
        <v>7.8815811808782597</v>
      </c>
      <c r="K122">
        <v>1713.26966472092</v>
      </c>
      <c r="L122">
        <v>1452.1640635820199</v>
      </c>
      <c r="M122">
        <v>79.638926929567802</v>
      </c>
      <c r="N122">
        <v>0.90346170899368705</v>
      </c>
      <c r="O122">
        <v>3.8333597338824501</v>
      </c>
      <c r="P122">
        <v>161.13753877973099</v>
      </c>
      <c r="Q122">
        <v>4.4764949126540998E-2</v>
      </c>
    </row>
    <row r="123" spans="1:17" x14ac:dyDescent="0.3">
      <c r="A123" t="s">
        <v>316</v>
      </c>
      <c r="B123" t="s">
        <v>317</v>
      </c>
      <c r="C123" t="s">
        <v>3150</v>
      </c>
      <c r="D123" t="s">
        <v>318</v>
      </c>
      <c r="E123">
        <v>85950.907617407996</v>
      </c>
      <c r="F123">
        <v>62.98</v>
      </c>
      <c r="G123">
        <v>40.858808269191101</v>
      </c>
      <c r="H123">
        <v>-10.456733418069099</v>
      </c>
      <c r="I123">
        <v>31.960550429098301</v>
      </c>
      <c r="J123">
        <v>-6.3533645431045898</v>
      </c>
      <c r="K123">
        <v>67.618754092939696</v>
      </c>
      <c r="L123">
        <v>59.022398689343802</v>
      </c>
      <c r="M123">
        <v>46.915434248759198</v>
      </c>
      <c r="N123">
        <v>1.1855099601385899</v>
      </c>
      <c r="O123">
        <v>36.6147983486821</v>
      </c>
      <c r="P123">
        <v>85.781710914454194</v>
      </c>
      <c r="Q123">
        <v>0.198191039719777</v>
      </c>
    </row>
    <row r="124" spans="1:17" x14ac:dyDescent="0.3">
      <c r="A124" t="s">
        <v>319</v>
      </c>
      <c r="B124" t="s">
        <v>320</v>
      </c>
      <c r="C124" t="s">
        <v>3144</v>
      </c>
      <c r="D124" t="s">
        <v>195</v>
      </c>
      <c r="E124">
        <v>83442.238294969997</v>
      </c>
      <c r="F124">
        <v>644.95000000000005</v>
      </c>
      <c r="G124">
        <v>2.2868936773524302</v>
      </c>
      <c r="H124">
        <v>3.62391004976311</v>
      </c>
      <c r="I124">
        <v>0.22515668367422301</v>
      </c>
      <c r="J124">
        <v>8.3602833230328208</v>
      </c>
      <c r="K124">
        <v>641.61529781379102</v>
      </c>
      <c r="L124">
        <v>619.18953710297296</v>
      </c>
      <c r="M124">
        <v>68.103239750001606</v>
      </c>
      <c r="N124">
        <v>1.11257756828127</v>
      </c>
      <c r="O124">
        <v>11.6133033568493</v>
      </c>
      <c r="P124">
        <v>32.6238947151963</v>
      </c>
      <c r="Q124">
        <v>-1.4512515118196E-2</v>
      </c>
    </row>
    <row r="125" spans="1:17" x14ac:dyDescent="0.3">
      <c r="A125" t="s">
        <v>321</v>
      </c>
      <c r="B125" t="s">
        <v>322</v>
      </c>
      <c r="C125" t="s">
        <v>3148</v>
      </c>
      <c r="D125" t="s">
        <v>134</v>
      </c>
      <c r="E125">
        <v>81806.763451919993</v>
      </c>
      <c r="F125">
        <v>81.44</v>
      </c>
      <c r="G125">
        <v>32.176060094647099</v>
      </c>
      <c r="H125">
        <v>7.8086656354601098</v>
      </c>
      <c r="I125">
        <v>-24.087517789597701</v>
      </c>
      <c r="J125">
        <v>4.1870366983549996</v>
      </c>
      <c r="K125">
        <v>85.523707085170102</v>
      </c>
      <c r="L125">
        <v>87.569608426991394</v>
      </c>
      <c r="M125">
        <v>50.118456024974499</v>
      </c>
      <c r="N125">
        <v>0.86085740931757804</v>
      </c>
      <c r="O125">
        <v>45.3831041257367</v>
      </c>
      <c r="P125">
        <v>51.657355679702</v>
      </c>
      <c r="Q125">
        <v>0.104956035668654</v>
      </c>
    </row>
    <row r="126" spans="1:17" x14ac:dyDescent="0.3">
      <c r="A126" t="s">
        <v>323</v>
      </c>
      <c r="B126" t="s">
        <v>324</v>
      </c>
      <c r="C126" t="s">
        <v>3140</v>
      </c>
      <c r="D126" t="s">
        <v>18</v>
      </c>
      <c r="E126">
        <v>81516.880626269995</v>
      </c>
      <c r="F126">
        <v>383.1</v>
      </c>
      <c r="G126">
        <v>46.372121427050899</v>
      </c>
      <c r="H126">
        <v>-0.56321894924712801</v>
      </c>
      <c r="I126">
        <v>0.58946195351925401</v>
      </c>
      <c r="J126">
        <v>4.1957799456287201</v>
      </c>
      <c r="K126">
        <v>388.57251973424599</v>
      </c>
      <c r="L126">
        <v>356.58466641968698</v>
      </c>
      <c r="M126">
        <v>60.4346037298548</v>
      </c>
      <c r="N126">
        <v>0.65821478054835003</v>
      </c>
      <c r="O126">
        <v>19.329156878099699</v>
      </c>
      <c r="P126">
        <v>70.747288664388606</v>
      </c>
      <c r="Q126">
        <v>6.8362713263892996E-2</v>
      </c>
    </row>
    <row r="127" spans="1:17" x14ac:dyDescent="0.3">
      <c r="A127" t="s">
        <v>325</v>
      </c>
      <c r="B127" t="s">
        <v>326</v>
      </c>
      <c r="C127" t="s">
        <v>3140</v>
      </c>
      <c r="D127" t="s">
        <v>69</v>
      </c>
      <c r="E127">
        <v>79801.378226460001</v>
      </c>
      <c r="F127">
        <v>490.6</v>
      </c>
      <c r="G127">
        <v>123.686538241158</v>
      </c>
      <c r="H127">
        <v>6.0921819341687398</v>
      </c>
      <c r="I127">
        <v>9.2253699015519803</v>
      </c>
      <c r="J127">
        <v>0.31743443739284999</v>
      </c>
      <c r="K127">
        <v>524.580336021721</v>
      </c>
      <c r="L127">
        <v>482.60976837052999</v>
      </c>
      <c r="M127">
        <v>43.117089549883097</v>
      </c>
      <c r="N127">
        <v>0.36935454510186599</v>
      </c>
      <c r="O127">
        <v>56.522625356706001</v>
      </c>
      <c r="P127">
        <v>147.15365239294701</v>
      </c>
      <c r="Q127">
        <v>0.122234179576198</v>
      </c>
    </row>
    <row r="128" spans="1:17" x14ac:dyDescent="0.3">
      <c r="A128" t="s">
        <v>327</v>
      </c>
      <c r="B128" t="s">
        <v>328</v>
      </c>
      <c r="C128" t="s">
        <v>3144</v>
      </c>
      <c r="D128" t="s">
        <v>195</v>
      </c>
      <c r="E128">
        <v>78597.048585149998</v>
      </c>
      <c r="F128">
        <v>2889.75</v>
      </c>
      <c r="G128">
        <v>15.818417607154</v>
      </c>
      <c r="H128">
        <v>-1.9676709850059499</v>
      </c>
      <c r="I128">
        <v>5.3011071618044401</v>
      </c>
      <c r="J128">
        <v>10.217376857245</v>
      </c>
      <c r="K128">
        <v>3131.4617909575099</v>
      </c>
      <c r="L128">
        <v>3012.42524247045</v>
      </c>
      <c r="M128">
        <v>49.004896032062703</v>
      </c>
      <c r="N128">
        <v>1.2888915300156001</v>
      </c>
      <c r="O128">
        <v>34.613720910113301</v>
      </c>
      <c r="P128">
        <v>34.622999697188497</v>
      </c>
      <c r="Q128">
        <v>9.0775952554483993E-2</v>
      </c>
    </row>
    <row r="129" spans="1:17" x14ac:dyDescent="0.3">
      <c r="A129" t="s">
        <v>329</v>
      </c>
      <c r="B129" t="s">
        <v>330</v>
      </c>
      <c r="C129" t="s">
        <v>3142</v>
      </c>
      <c r="D129" t="s">
        <v>24</v>
      </c>
      <c r="E129">
        <v>77578.656210404995</v>
      </c>
      <c r="F129">
        <v>995.85</v>
      </c>
      <c r="G129">
        <v>-53.101048292448297</v>
      </c>
      <c r="H129">
        <v>-3.98564335088974</v>
      </c>
      <c r="I129">
        <v>-38.085173177050201</v>
      </c>
      <c r="J129">
        <v>-0.13997888805139699</v>
      </c>
      <c r="K129">
        <v>1164.70745431917</v>
      </c>
      <c r="L129">
        <v>1342.74404906121</v>
      </c>
      <c r="M129">
        <v>30.707689585628099</v>
      </c>
      <c r="N129">
        <v>1.0218251914613501</v>
      </c>
      <c r="O129">
        <v>70.156148014259102</v>
      </c>
      <c r="P129">
        <v>3.0473923841059598</v>
      </c>
      <c r="Q129">
        <v>-2.8878852688387999E-2</v>
      </c>
    </row>
    <row r="130" spans="1:17" x14ac:dyDescent="0.3">
      <c r="A130" t="s">
        <v>331</v>
      </c>
      <c r="B130" t="s">
        <v>332</v>
      </c>
      <c r="C130" t="s">
        <v>3142</v>
      </c>
      <c r="D130" t="s">
        <v>34</v>
      </c>
      <c r="E130">
        <v>77356.14142883</v>
      </c>
      <c r="F130">
        <v>574.29999999999995</v>
      </c>
      <c r="G130">
        <v>16.755887948505698</v>
      </c>
      <c r="H130">
        <v>7.8772365786298204</v>
      </c>
      <c r="I130">
        <v>-6.6294411508173701</v>
      </c>
      <c r="J130">
        <v>7.5753186752227801</v>
      </c>
      <c r="K130">
        <v>546.47106144188297</v>
      </c>
      <c r="L130">
        <v>522.20356815544005</v>
      </c>
      <c r="M130">
        <v>67.021603454709094</v>
      </c>
      <c r="N130">
        <v>1.13310219994716</v>
      </c>
      <c r="O130">
        <v>10.168901271112601</v>
      </c>
      <c r="P130">
        <v>46.917370171399298</v>
      </c>
      <c r="Q130">
        <v>0.17235027354950899</v>
      </c>
    </row>
    <row r="131" spans="1:17" x14ac:dyDescent="0.3">
      <c r="A131" t="s">
        <v>333</v>
      </c>
      <c r="B131" t="s">
        <v>334</v>
      </c>
      <c r="C131" t="s">
        <v>3155</v>
      </c>
      <c r="D131" t="s">
        <v>139</v>
      </c>
      <c r="E131">
        <v>77194.213222880004</v>
      </c>
      <c r="F131">
        <v>2776.15</v>
      </c>
      <c r="G131">
        <v>32.954356139195497</v>
      </c>
      <c r="H131">
        <v>-3.6742718018242702</v>
      </c>
      <c r="I131">
        <v>-4.20144548573127</v>
      </c>
      <c r="J131">
        <v>2.1537201998736899</v>
      </c>
      <c r="K131">
        <v>2875.7997517421099</v>
      </c>
      <c r="L131">
        <v>2737.5790245561402</v>
      </c>
      <c r="M131">
        <v>46.996060950683599</v>
      </c>
      <c r="N131">
        <v>1.17950284285622</v>
      </c>
      <c r="O131">
        <v>22.569025448912999</v>
      </c>
      <c r="P131">
        <v>52.051155657793799</v>
      </c>
      <c r="Q131">
        <v>2.5511848575392002E-2</v>
      </c>
    </row>
    <row r="132" spans="1:17" x14ac:dyDescent="0.3">
      <c r="A132" t="s">
        <v>335</v>
      </c>
      <c r="B132" t="s">
        <v>336</v>
      </c>
      <c r="C132" t="s">
        <v>3142</v>
      </c>
      <c r="D132" t="s">
        <v>54</v>
      </c>
      <c r="E132">
        <v>76962.635224155005</v>
      </c>
      <c r="F132">
        <v>1917.05</v>
      </c>
      <c r="G132">
        <v>14.963487330168499</v>
      </c>
      <c r="H132">
        <v>1.0568321792805699</v>
      </c>
      <c r="I132">
        <v>3.66929392004038</v>
      </c>
      <c r="J132">
        <v>-0.71354548670612195</v>
      </c>
      <c r="K132">
        <v>1908.49784696747</v>
      </c>
      <c r="L132">
        <v>1765.0269838238601</v>
      </c>
      <c r="M132">
        <v>55.843783907515103</v>
      </c>
      <c r="N132">
        <v>1.59271645438294</v>
      </c>
      <c r="O132">
        <v>8.4348347721759893</v>
      </c>
      <c r="P132">
        <v>51.917743085822899</v>
      </c>
      <c r="Q132">
        <v>1.375264135184E-3</v>
      </c>
    </row>
    <row r="133" spans="1:17" hidden="1" x14ac:dyDescent="0.3">
      <c r="A133" t="s">
        <v>337</v>
      </c>
      <c r="B133" t="s">
        <v>338</v>
      </c>
      <c r="C133" t="s">
        <v>3157</v>
      </c>
      <c r="D133" t="s">
        <v>318</v>
      </c>
      <c r="E133">
        <v>76639.975413224995</v>
      </c>
      <c r="F133">
        <v>2633.85</v>
      </c>
      <c r="G133">
        <v>-7.46490623702371</v>
      </c>
      <c r="H133">
        <v>12.1779022797349</v>
      </c>
      <c r="I133">
        <v>6.3282292487670597</v>
      </c>
      <c r="J133">
        <v>-5.3285805081825703</v>
      </c>
      <c r="M133">
        <v>44.345607022870297</v>
      </c>
      <c r="O133">
        <v>42.111357898133903</v>
      </c>
      <c r="P133">
        <v>14.515217391304301</v>
      </c>
    </row>
    <row r="134" spans="1:17" x14ac:dyDescent="0.3">
      <c r="A134" t="s">
        <v>339</v>
      </c>
      <c r="B134" t="s">
        <v>340</v>
      </c>
      <c r="C134" t="s">
        <v>3151</v>
      </c>
      <c r="D134" t="s">
        <v>85</v>
      </c>
      <c r="E134">
        <v>74722.335741874995</v>
      </c>
      <c r="F134">
        <v>724.45</v>
      </c>
      <c r="G134">
        <v>99.930682773600907</v>
      </c>
      <c r="H134">
        <v>6.8185471449362201</v>
      </c>
      <c r="I134">
        <v>77.215573978186598</v>
      </c>
      <c r="J134">
        <v>-1.6518652540349901</v>
      </c>
      <c r="K134">
        <v>683.77651735104496</v>
      </c>
      <c r="L134">
        <v>549.01283319516801</v>
      </c>
      <c r="M134">
        <v>66.356831119014203</v>
      </c>
      <c r="N134">
        <v>1.2922517986073501</v>
      </c>
      <c r="O134">
        <v>8.5306094278417994</v>
      </c>
      <c r="P134">
        <v>138.227556724761</v>
      </c>
      <c r="Q134">
        <v>0.25529556541135101</v>
      </c>
    </row>
    <row r="135" spans="1:17" x14ac:dyDescent="0.3">
      <c r="A135" t="s">
        <v>341</v>
      </c>
      <c r="B135" t="s">
        <v>342</v>
      </c>
      <c r="C135" t="s">
        <v>3146</v>
      </c>
      <c r="D135" t="s">
        <v>51</v>
      </c>
      <c r="E135">
        <v>73332.012919979999</v>
      </c>
      <c r="F135">
        <v>1262.5999999999999</v>
      </c>
      <c r="G135">
        <v>1.1638793925842299</v>
      </c>
      <c r="H135">
        <v>-12.3130461080755</v>
      </c>
      <c r="I135">
        <v>-2.6971999090768599</v>
      </c>
      <c r="J135">
        <v>0.61765240648319897</v>
      </c>
      <c r="K135">
        <v>1362.11528987099</v>
      </c>
      <c r="L135">
        <v>1286.7000442906699</v>
      </c>
      <c r="M135">
        <v>48.365649774131803</v>
      </c>
      <c r="N135">
        <v>0.94601745030456497</v>
      </c>
      <c r="O135">
        <v>26.089022651671101</v>
      </c>
      <c r="P135">
        <v>31.726656233698399</v>
      </c>
      <c r="Q135">
        <v>6.8040081337016001E-2</v>
      </c>
    </row>
    <row r="136" spans="1:17" x14ac:dyDescent="0.3">
      <c r="A136" t="s">
        <v>343</v>
      </c>
      <c r="B136" t="s">
        <v>344</v>
      </c>
      <c r="C136" t="s">
        <v>3155</v>
      </c>
      <c r="D136" t="s">
        <v>139</v>
      </c>
      <c r="E136">
        <v>72987.695044194901</v>
      </c>
      <c r="F136">
        <v>2007.35</v>
      </c>
      <c r="G136">
        <v>24.062371255490799</v>
      </c>
      <c r="H136">
        <v>3.32621826919108</v>
      </c>
      <c r="I136">
        <v>3.24426789668538</v>
      </c>
      <c r="J136">
        <v>4.3342393093123199</v>
      </c>
      <c r="K136">
        <v>1929.0728468283301</v>
      </c>
      <c r="L136">
        <v>1724.3835141495299</v>
      </c>
      <c r="M136">
        <v>59.942439311466103</v>
      </c>
      <c r="N136">
        <v>2.14406777756537</v>
      </c>
      <c r="O136">
        <v>4.1123869778563797</v>
      </c>
      <c r="P136">
        <v>58.289634506958897</v>
      </c>
      <c r="Q136">
        <v>0.112388659891184</v>
      </c>
    </row>
    <row r="137" spans="1:17" x14ac:dyDescent="0.3">
      <c r="A137" t="s">
        <v>345</v>
      </c>
      <c r="B137" t="s">
        <v>346</v>
      </c>
      <c r="C137" t="s">
        <v>3148</v>
      </c>
      <c r="D137" t="s">
        <v>75</v>
      </c>
      <c r="E137">
        <v>72606.77755888</v>
      </c>
      <c r="F137">
        <v>1510.7</v>
      </c>
      <c r="G137">
        <v>40.122042910054802</v>
      </c>
      <c r="H137">
        <v>-17.075754545631</v>
      </c>
      <c r="I137">
        <v>-2.7183288099754601</v>
      </c>
      <c r="J137">
        <v>-5.2052194734939601</v>
      </c>
      <c r="K137">
        <v>1716.7686000133299</v>
      </c>
      <c r="L137">
        <v>1534.1098097408101</v>
      </c>
      <c r="M137">
        <v>30.661689619203401</v>
      </c>
      <c r="N137">
        <v>0.92921557086343698</v>
      </c>
      <c r="O137">
        <v>34.8381544979148</v>
      </c>
      <c r="P137">
        <v>76.8658900661476</v>
      </c>
      <c r="Q137">
        <v>0.11592860643998699</v>
      </c>
    </row>
    <row r="138" spans="1:17" x14ac:dyDescent="0.3">
      <c r="A138" t="s">
        <v>347</v>
      </c>
      <c r="B138" t="s">
        <v>348</v>
      </c>
      <c r="C138" t="s">
        <v>3155</v>
      </c>
      <c r="D138" t="s">
        <v>139</v>
      </c>
      <c r="E138">
        <v>71094.178442759905</v>
      </c>
      <c r="F138">
        <v>1671.55</v>
      </c>
      <c r="G138">
        <v>55.396856184837098</v>
      </c>
      <c r="H138">
        <v>1.93779751504852</v>
      </c>
      <c r="I138">
        <v>4.7766661634396099</v>
      </c>
      <c r="J138">
        <v>3.3888408864169302</v>
      </c>
      <c r="K138">
        <v>1694.81133586598</v>
      </c>
      <c r="L138">
        <v>1564.6443810861399</v>
      </c>
      <c r="M138">
        <v>51.313417818213303</v>
      </c>
      <c r="N138">
        <v>0.56881078979251998</v>
      </c>
      <c r="O138">
        <v>24.1243157548383</v>
      </c>
      <c r="P138">
        <v>76.883597883597801</v>
      </c>
      <c r="Q138">
        <v>0.15758559995222801</v>
      </c>
    </row>
    <row r="139" spans="1:17" x14ac:dyDescent="0.3">
      <c r="A139" t="s">
        <v>349</v>
      </c>
      <c r="B139" t="s">
        <v>350</v>
      </c>
      <c r="C139" t="s">
        <v>3142</v>
      </c>
      <c r="D139" t="s">
        <v>37</v>
      </c>
      <c r="E139">
        <v>70105.823999999993</v>
      </c>
      <c r="F139">
        <v>399.6</v>
      </c>
      <c r="G139">
        <v>9.9622378681864792</v>
      </c>
      <c r="H139">
        <v>11.2203312200631</v>
      </c>
      <c r="I139">
        <v>6.2651288377487298</v>
      </c>
      <c r="J139">
        <v>7.7854776648194797</v>
      </c>
      <c r="K139">
        <v>380.45438395046</v>
      </c>
      <c r="L139">
        <v>363.064564696079</v>
      </c>
      <c r="M139">
        <v>71.030730716587399</v>
      </c>
      <c r="N139">
        <v>0.80958254474386304</v>
      </c>
      <c r="O139">
        <v>17.067067067067001</v>
      </c>
      <c r="P139">
        <v>36.545361353152202</v>
      </c>
      <c r="Q139">
        <v>0.118783584834803</v>
      </c>
    </row>
    <row r="140" spans="1:17" x14ac:dyDescent="0.3">
      <c r="A140" t="s">
        <v>351</v>
      </c>
      <c r="B140" t="s">
        <v>352</v>
      </c>
      <c r="C140" t="s">
        <v>3147</v>
      </c>
      <c r="D140" t="s">
        <v>353</v>
      </c>
      <c r="E140">
        <v>69459.436420785001</v>
      </c>
      <c r="F140">
        <v>3590.55</v>
      </c>
      <c r="G140">
        <v>-16.436933847552901</v>
      </c>
      <c r="H140">
        <v>-21.340529178459601</v>
      </c>
      <c r="I140">
        <v>-10.1012655756259</v>
      </c>
      <c r="J140">
        <v>-0.827235937367792</v>
      </c>
      <c r="K140">
        <v>3946.3512087714798</v>
      </c>
      <c r="L140">
        <v>3895.55392603885</v>
      </c>
      <c r="M140">
        <v>47.185110308660903</v>
      </c>
      <c r="N140">
        <v>1.3354351581839099</v>
      </c>
      <c r="O140">
        <v>33.985044074027599</v>
      </c>
      <c r="P140">
        <v>10.131124913733601</v>
      </c>
      <c r="Q140">
        <v>8.6133443564197998E-2</v>
      </c>
    </row>
    <row r="141" spans="1:17" hidden="1" x14ac:dyDescent="0.3">
      <c r="A141" t="s">
        <v>354</v>
      </c>
      <c r="B141" t="s">
        <v>355</v>
      </c>
      <c r="C141" t="s">
        <v>3143</v>
      </c>
      <c r="D141" t="s">
        <v>27</v>
      </c>
      <c r="E141">
        <v>68810</v>
      </c>
      <c r="F141">
        <v>1376.2</v>
      </c>
      <c r="G141">
        <v>40.9966399239906</v>
      </c>
      <c r="H141">
        <v>-9.5514762811488705</v>
      </c>
      <c r="I141">
        <v>22.2434771908862</v>
      </c>
      <c r="J141">
        <v>-4.9656308757627299</v>
      </c>
      <c r="K141">
        <v>1369.6022740498299</v>
      </c>
      <c r="M141">
        <v>54.334905450666596</v>
      </c>
      <c r="N141">
        <v>1.26408170134343</v>
      </c>
      <c r="O141">
        <v>13.936927772126101</v>
      </c>
      <c r="P141">
        <v>82.278145695364202</v>
      </c>
    </row>
    <row r="142" spans="1:17" x14ac:dyDescent="0.3">
      <c r="A142" t="s">
        <v>356</v>
      </c>
      <c r="B142" t="s">
        <v>357</v>
      </c>
      <c r="C142" t="s">
        <v>3150</v>
      </c>
      <c r="D142" t="s">
        <v>183</v>
      </c>
      <c r="E142">
        <v>68148.604221407993</v>
      </c>
      <c r="F142">
        <v>232.08</v>
      </c>
      <c r="G142">
        <v>7.5519104121417104</v>
      </c>
      <c r="H142">
        <v>11.167447929495999</v>
      </c>
      <c r="I142">
        <v>-1.57678271568004</v>
      </c>
      <c r="J142">
        <v>4.5911281546805096</v>
      </c>
      <c r="K142">
        <v>225.74428043569199</v>
      </c>
      <c r="L142">
        <v>216.81986581376799</v>
      </c>
      <c r="M142">
        <v>64.340107298509906</v>
      </c>
      <c r="N142">
        <v>0.88649090736243497</v>
      </c>
      <c r="O142">
        <v>14.033953809031299</v>
      </c>
      <c r="P142">
        <v>47.3056172643605</v>
      </c>
      <c r="Q142">
        <v>8.2181481074833002E-2</v>
      </c>
    </row>
    <row r="143" spans="1:17" x14ac:dyDescent="0.3">
      <c r="A143" t="s">
        <v>358</v>
      </c>
      <c r="B143" t="s">
        <v>359</v>
      </c>
      <c r="C143" t="s">
        <v>3146</v>
      </c>
      <c r="D143" t="s">
        <v>51</v>
      </c>
      <c r="E143">
        <v>67463.953425</v>
      </c>
      <c r="F143">
        <v>5457.15</v>
      </c>
      <c r="G143">
        <v>-0.74946719135671802</v>
      </c>
      <c r="H143">
        <v>-8.1014445886094109</v>
      </c>
      <c r="I143">
        <v>-0.78287135658242202</v>
      </c>
      <c r="J143">
        <v>-5.1766307872289401</v>
      </c>
      <c r="K143">
        <v>5777.79347031214</v>
      </c>
      <c r="L143">
        <v>5413.5155183533298</v>
      </c>
      <c r="M143">
        <v>57.164649910643298</v>
      </c>
      <c r="N143">
        <v>2.9740725579563798</v>
      </c>
      <c r="O143">
        <v>18.008484282088599</v>
      </c>
      <c r="P143">
        <v>23.827730568067</v>
      </c>
      <c r="Q143">
        <v>4.7669363525558998E-2</v>
      </c>
    </row>
    <row r="144" spans="1:17" x14ac:dyDescent="0.3">
      <c r="A144" t="s">
        <v>360</v>
      </c>
      <c r="B144" t="s">
        <v>361</v>
      </c>
      <c r="C144" t="s">
        <v>3152</v>
      </c>
      <c r="D144" t="s">
        <v>362</v>
      </c>
      <c r="E144">
        <v>67424.448790950002</v>
      </c>
      <c r="F144">
        <v>230.07</v>
      </c>
      <c r="G144">
        <v>6.0906698209972596</v>
      </c>
      <c r="H144">
        <v>1.8088883670765099</v>
      </c>
      <c r="I144">
        <v>-17.159796541650799</v>
      </c>
      <c r="J144">
        <v>2.8367421897682199</v>
      </c>
      <c r="K144">
        <v>226.59250564101399</v>
      </c>
      <c r="L144">
        <v>222.84691462094801</v>
      </c>
      <c r="M144">
        <v>60.936444051268097</v>
      </c>
      <c r="N144">
        <v>0.78088278676691403</v>
      </c>
      <c r="O144">
        <v>24.462120224279499</v>
      </c>
      <c r="P144">
        <v>30.2037351443124</v>
      </c>
      <c r="Q144">
        <v>9.4172497472933006E-2</v>
      </c>
    </row>
    <row r="145" spans="1:17" x14ac:dyDescent="0.3">
      <c r="A145" t="s">
        <v>363</v>
      </c>
      <c r="B145" t="s">
        <v>364</v>
      </c>
      <c r="C145" t="s">
        <v>3156</v>
      </c>
      <c r="D145" t="s">
        <v>169</v>
      </c>
      <c r="E145">
        <v>67140.222862499999</v>
      </c>
      <c r="F145">
        <v>2265</v>
      </c>
      <c r="G145">
        <v>-23.872788216136701</v>
      </c>
      <c r="H145">
        <v>1.5338587236021799</v>
      </c>
      <c r="I145">
        <v>-5.2372902555115903</v>
      </c>
      <c r="J145">
        <v>5.0060754012584603</v>
      </c>
      <c r="K145">
        <v>2303.4522924410599</v>
      </c>
      <c r="L145">
        <v>2378.5035334938402</v>
      </c>
      <c r="M145">
        <v>54.789621571076196</v>
      </c>
      <c r="N145">
        <v>0.57480192494734395</v>
      </c>
      <c r="O145">
        <v>18.938189845474501</v>
      </c>
      <c r="P145">
        <v>8.4198937341438906</v>
      </c>
      <c r="Q145">
        <v>-3.6113253262614997E-2</v>
      </c>
    </row>
    <row r="146" spans="1:17" x14ac:dyDescent="0.3">
      <c r="A146" t="s">
        <v>365</v>
      </c>
      <c r="B146" t="s">
        <v>366</v>
      </c>
      <c r="C146" t="s">
        <v>3142</v>
      </c>
      <c r="D146" t="s">
        <v>367</v>
      </c>
      <c r="E146">
        <v>66651.297537239996</v>
      </c>
      <c r="F146">
        <v>700.6</v>
      </c>
      <c r="G146">
        <v>-23.507439668679101</v>
      </c>
      <c r="H146">
        <v>7.4676449515268697</v>
      </c>
      <c r="I146">
        <v>-4.1886093452155304</v>
      </c>
      <c r="J146">
        <v>4.07141708745971</v>
      </c>
      <c r="K146">
        <v>711.26744929049801</v>
      </c>
      <c r="L146">
        <v>731.71368809788805</v>
      </c>
      <c r="M146">
        <v>55.498685270687801</v>
      </c>
      <c r="N146">
        <v>0.42264819628182698</v>
      </c>
      <c r="O146">
        <v>16.671424493291401</v>
      </c>
      <c r="P146">
        <v>8.1256269773902297</v>
      </c>
      <c r="Q146">
        <v>-0.128269730029621</v>
      </c>
    </row>
    <row r="147" spans="1:17" x14ac:dyDescent="0.3">
      <c r="A147" t="s">
        <v>368</v>
      </c>
      <c r="B147" t="s">
        <v>369</v>
      </c>
      <c r="C147" t="s">
        <v>3144</v>
      </c>
      <c r="D147" t="s">
        <v>370</v>
      </c>
      <c r="E147">
        <v>65531.928238590001</v>
      </c>
      <c r="F147">
        <v>1793.05</v>
      </c>
      <c r="G147">
        <v>7.5800251367129903</v>
      </c>
      <c r="H147">
        <v>3.7942224803416802</v>
      </c>
      <c r="I147">
        <v>17.290997977426802</v>
      </c>
      <c r="J147">
        <v>1.4885560508336499</v>
      </c>
      <c r="K147">
        <v>1786.9208759358601</v>
      </c>
      <c r="L147">
        <v>1651.0860072448399</v>
      </c>
      <c r="M147">
        <v>53.424141182868503</v>
      </c>
      <c r="N147">
        <v>0.60720836810630496</v>
      </c>
      <c r="O147">
        <v>11.106773374975599</v>
      </c>
      <c r="P147">
        <v>53.258686268643899</v>
      </c>
      <c r="Q147">
        <v>7.0677265429645003E-2</v>
      </c>
    </row>
    <row r="148" spans="1:17" x14ac:dyDescent="0.3">
      <c r="A148" t="s">
        <v>371</v>
      </c>
      <c r="B148" t="s">
        <v>372</v>
      </c>
      <c r="C148" t="s">
        <v>3154</v>
      </c>
      <c r="D148" t="s">
        <v>97</v>
      </c>
      <c r="E148">
        <v>65276</v>
      </c>
      <c r="F148">
        <v>815.95</v>
      </c>
      <c r="G148">
        <v>-3.8228585056234001</v>
      </c>
      <c r="H148">
        <v>0.59249032531488999</v>
      </c>
      <c r="I148">
        <v>-28.043834140959</v>
      </c>
      <c r="J148">
        <v>1.6460249832320399</v>
      </c>
      <c r="K148">
        <v>850.84006961704199</v>
      </c>
      <c r="L148">
        <v>895.70051543544901</v>
      </c>
      <c r="M148">
        <v>50.172645590264302</v>
      </c>
      <c r="N148">
        <v>0.67969021208427705</v>
      </c>
      <c r="O148">
        <v>39.579631104847103</v>
      </c>
      <c r="P148">
        <v>17.099598163031001</v>
      </c>
      <c r="Q148">
        <v>-4.8668233156994999E-2</v>
      </c>
    </row>
    <row r="149" spans="1:17" x14ac:dyDescent="0.3">
      <c r="A149" t="s">
        <v>373</v>
      </c>
      <c r="B149" t="s">
        <v>374</v>
      </c>
      <c r="C149" t="s">
        <v>3156</v>
      </c>
      <c r="D149" t="s">
        <v>375</v>
      </c>
      <c r="E149">
        <v>64907.78971194</v>
      </c>
      <c r="F149">
        <v>1003.1</v>
      </c>
      <c r="G149">
        <v>1.05643496535224</v>
      </c>
      <c r="H149">
        <v>9.4253889784667706</v>
      </c>
      <c r="I149">
        <v>22.784516963268899</v>
      </c>
      <c r="J149">
        <v>9.3131341945021795</v>
      </c>
      <c r="K149">
        <v>886.37604530320095</v>
      </c>
      <c r="L149">
        <v>846.33563546972198</v>
      </c>
      <c r="M149">
        <v>86.129123232888105</v>
      </c>
      <c r="N149">
        <v>2.4979496113461801</v>
      </c>
      <c r="O149">
        <v>18.333167181736599</v>
      </c>
      <c r="P149">
        <v>75.183374083129493</v>
      </c>
      <c r="Q149">
        <v>0.15831576143484699</v>
      </c>
    </row>
    <row r="150" spans="1:17" x14ac:dyDescent="0.3">
      <c r="A150" t="s">
        <v>376</v>
      </c>
      <c r="B150" t="s">
        <v>377</v>
      </c>
      <c r="C150" t="s">
        <v>3153</v>
      </c>
      <c r="D150" t="s">
        <v>94</v>
      </c>
      <c r="E150">
        <v>64536.424530960001</v>
      </c>
      <c r="F150">
        <v>311.55</v>
      </c>
      <c r="G150">
        <v>27.136801726899801</v>
      </c>
      <c r="H150">
        <v>4.2744208089511204</v>
      </c>
      <c r="I150">
        <v>-0.16863946137788399</v>
      </c>
      <c r="J150">
        <v>2.6702852757653699</v>
      </c>
      <c r="K150">
        <v>311.559025035182</v>
      </c>
      <c r="L150">
        <v>285.728339226424</v>
      </c>
      <c r="M150">
        <v>63.022581434731897</v>
      </c>
      <c r="N150">
        <v>0.54809207966330098</v>
      </c>
      <c r="O150">
        <v>15.8562028566843</v>
      </c>
      <c r="P150">
        <v>54.232673267326703</v>
      </c>
    </row>
    <row r="151" spans="1:17" x14ac:dyDescent="0.3">
      <c r="A151" t="s">
        <v>378</v>
      </c>
      <c r="B151" t="s">
        <v>379</v>
      </c>
      <c r="C151" t="s">
        <v>3142</v>
      </c>
      <c r="D151" t="s">
        <v>380</v>
      </c>
      <c r="E151">
        <v>63230.912879925003</v>
      </c>
      <c r="F151">
        <v>4670.75</v>
      </c>
      <c r="G151">
        <v>68.338948275282604</v>
      </c>
      <c r="H151">
        <v>10.190336436958599</v>
      </c>
      <c r="I151">
        <v>67.157233264669998</v>
      </c>
      <c r="J151">
        <v>-4.3059621019277596</v>
      </c>
      <c r="K151">
        <v>4223.3838914001099</v>
      </c>
      <c r="L151">
        <v>3168.3607395512499</v>
      </c>
      <c r="M151">
        <v>56.446889981768898</v>
      </c>
      <c r="N151">
        <v>0.95377786406140197</v>
      </c>
      <c r="O151">
        <v>6.8308087566236697</v>
      </c>
      <c r="P151">
        <v>140.63007135313299</v>
      </c>
      <c r="Q151">
        <v>0.18501006194824399</v>
      </c>
    </row>
    <row r="152" spans="1:17" x14ac:dyDescent="0.3">
      <c r="A152" t="s">
        <v>381</v>
      </c>
      <c r="B152" t="s">
        <v>382</v>
      </c>
      <c r="C152" t="s">
        <v>3142</v>
      </c>
      <c r="D152" t="s">
        <v>24</v>
      </c>
      <c r="E152">
        <v>62574.372585739999</v>
      </c>
      <c r="F152">
        <v>20.36</v>
      </c>
      <c r="G152">
        <v>-17.506265643741699</v>
      </c>
      <c r="H152">
        <v>0.78632742172060899</v>
      </c>
      <c r="I152">
        <v>-16.787894184856</v>
      </c>
      <c r="J152">
        <v>4.4466959278684097</v>
      </c>
      <c r="K152">
        <v>20.910347529610601</v>
      </c>
      <c r="L152">
        <v>22.236481014428598</v>
      </c>
      <c r="M152">
        <v>51.798612040031301</v>
      </c>
      <c r="N152">
        <v>1.04219038523314</v>
      </c>
      <c r="O152">
        <v>61.345776031434198</v>
      </c>
      <c r="P152">
        <v>7.04521556256572</v>
      </c>
      <c r="Q152">
        <v>4.4674515766557003E-2</v>
      </c>
    </row>
    <row r="153" spans="1:17" x14ac:dyDescent="0.3">
      <c r="A153" t="s">
        <v>383</v>
      </c>
      <c r="B153" t="s">
        <v>384</v>
      </c>
      <c r="C153" t="s">
        <v>3147</v>
      </c>
      <c r="D153" t="s">
        <v>117</v>
      </c>
      <c r="E153">
        <v>62028.045498200001</v>
      </c>
      <c r="F153">
        <v>1332.25</v>
      </c>
      <c r="G153">
        <v>-0.83268955646836595</v>
      </c>
      <c r="H153">
        <v>-0.61497837732448002</v>
      </c>
      <c r="I153">
        <v>-21.352683044038098</v>
      </c>
      <c r="J153">
        <v>0.95321360810417899</v>
      </c>
      <c r="K153">
        <v>1422.9585752288699</v>
      </c>
      <c r="L153">
        <v>1414.7580680609799</v>
      </c>
      <c r="M153">
        <v>43.6777265965775</v>
      </c>
      <c r="N153">
        <v>1.0299815826530601</v>
      </c>
      <c r="O153">
        <v>35.447551135297402</v>
      </c>
      <c r="P153">
        <v>25.329256820319799</v>
      </c>
      <c r="Q153">
        <v>7.7245976641573996E-2</v>
      </c>
    </row>
    <row r="154" spans="1:17" x14ac:dyDescent="0.3">
      <c r="A154" t="s">
        <v>385</v>
      </c>
      <c r="B154" t="s">
        <v>386</v>
      </c>
      <c r="C154" t="s">
        <v>3156</v>
      </c>
      <c r="D154" t="s">
        <v>169</v>
      </c>
      <c r="E154">
        <v>61674.022848699999</v>
      </c>
      <c r="F154">
        <v>4065.5</v>
      </c>
      <c r="G154">
        <v>-13.1905623322398</v>
      </c>
      <c r="H154">
        <v>-5.5629070475229003</v>
      </c>
      <c r="I154">
        <v>6.6837458264997798</v>
      </c>
      <c r="J154">
        <v>-3.3926830905018002</v>
      </c>
      <c r="K154">
        <v>4368.1586384662596</v>
      </c>
      <c r="L154">
        <v>4113.5812329728597</v>
      </c>
      <c r="M154">
        <v>24.147680133857701</v>
      </c>
      <c r="N154">
        <v>1.64570142202634</v>
      </c>
      <c r="O154">
        <v>18.166277210675201</v>
      </c>
      <c r="P154">
        <v>26.2577639751552</v>
      </c>
      <c r="Q154">
        <v>2.1794657591536998E-2</v>
      </c>
    </row>
    <row r="155" spans="1:17" x14ac:dyDescent="0.3">
      <c r="A155" t="s">
        <v>387</v>
      </c>
      <c r="B155" t="s">
        <v>388</v>
      </c>
      <c r="C155" t="s">
        <v>3147</v>
      </c>
      <c r="D155" t="s">
        <v>213</v>
      </c>
      <c r="E155">
        <v>60351.692196875003</v>
      </c>
      <c r="F155">
        <v>1036.1500000000001</v>
      </c>
      <c r="G155">
        <v>33.450913197568099</v>
      </c>
      <c r="H155">
        <v>11.442908146875901</v>
      </c>
      <c r="I155">
        <v>13.358498652143499</v>
      </c>
      <c r="J155">
        <v>-5.2225030046038103</v>
      </c>
      <c r="K155">
        <v>1014.5407882791</v>
      </c>
      <c r="L155">
        <v>925.95935224085997</v>
      </c>
      <c r="M155">
        <v>58.253855272223902</v>
      </c>
      <c r="N155">
        <v>1.1128286130801901</v>
      </c>
      <c r="O155">
        <v>21.121459248178301</v>
      </c>
      <c r="P155">
        <v>71.391944421470498</v>
      </c>
      <c r="Q155">
        <v>9.8910046594955003E-2</v>
      </c>
    </row>
    <row r="156" spans="1:17" x14ac:dyDescent="0.3">
      <c r="A156" t="s">
        <v>389</v>
      </c>
      <c r="B156" t="s">
        <v>390</v>
      </c>
      <c r="C156" t="s">
        <v>3155</v>
      </c>
      <c r="D156" t="s">
        <v>139</v>
      </c>
      <c r="E156">
        <v>59210.968968749999</v>
      </c>
      <c r="F156">
        <v>1656.25</v>
      </c>
      <c r="G156">
        <v>25.785367009463499</v>
      </c>
      <c r="H156">
        <v>18.539260524365901</v>
      </c>
      <c r="I156">
        <v>2.8263898995383099</v>
      </c>
      <c r="J156">
        <v>10.0112141371478</v>
      </c>
      <c r="K156">
        <v>1609.6333048178501</v>
      </c>
      <c r="L156">
        <v>1560.41200195377</v>
      </c>
      <c r="M156">
        <v>63.177796434627197</v>
      </c>
      <c r="N156">
        <v>1.10938816703202</v>
      </c>
      <c r="O156">
        <v>24.890566037735798</v>
      </c>
      <c r="P156">
        <v>54.645191409897301</v>
      </c>
      <c r="Q156">
        <v>0.15640960068990001</v>
      </c>
    </row>
    <row r="157" spans="1:17" x14ac:dyDescent="0.3">
      <c r="A157" t="s">
        <v>391</v>
      </c>
      <c r="B157" t="s">
        <v>392</v>
      </c>
      <c r="C157" t="s">
        <v>3150</v>
      </c>
      <c r="D157" t="s">
        <v>393</v>
      </c>
      <c r="E157">
        <v>59081.467505699999</v>
      </c>
      <c r="F157">
        <v>4651.1000000000004</v>
      </c>
      <c r="G157">
        <v>-10.3965503787985</v>
      </c>
      <c r="H157">
        <v>6.4907505383341597</v>
      </c>
      <c r="I157">
        <v>-21.954596216393501</v>
      </c>
      <c r="J157">
        <v>-1.2626774528534099</v>
      </c>
      <c r="K157">
        <v>4797.8018687632002</v>
      </c>
      <c r="L157">
        <v>4879.5785980424498</v>
      </c>
      <c r="M157">
        <v>57.932372155927403</v>
      </c>
      <c r="N157">
        <v>0.89334347722422702</v>
      </c>
      <c r="O157">
        <v>38.891875040313003</v>
      </c>
      <c r="P157">
        <v>29.1613440710913</v>
      </c>
      <c r="Q157">
        <v>7.4273405863576003E-2</v>
      </c>
    </row>
    <row r="158" spans="1:17" x14ac:dyDescent="0.3">
      <c r="A158" t="s">
        <v>394</v>
      </c>
      <c r="B158" t="s">
        <v>395</v>
      </c>
      <c r="C158" t="s">
        <v>3156</v>
      </c>
      <c r="D158" t="s">
        <v>266</v>
      </c>
      <c r="E158">
        <v>59023.078632725003</v>
      </c>
      <c r="F158">
        <v>6920.75</v>
      </c>
      <c r="G158">
        <v>1.8074365639732499</v>
      </c>
      <c r="H158">
        <v>-7.5943631154422704</v>
      </c>
      <c r="I158">
        <v>-23.6736265299755</v>
      </c>
      <c r="J158">
        <v>7.06945260231858</v>
      </c>
      <c r="K158">
        <v>7469.7090633693697</v>
      </c>
      <c r="L158">
        <v>7396.4764977234299</v>
      </c>
      <c r="M158">
        <v>48.569078615355799</v>
      </c>
      <c r="N158">
        <v>0.697775671378013</v>
      </c>
      <c r="O158">
        <v>43.554528049705503</v>
      </c>
      <c r="P158">
        <v>29.967136150234701</v>
      </c>
      <c r="Q158">
        <v>0.11264307652854499</v>
      </c>
    </row>
    <row r="159" spans="1:17" x14ac:dyDescent="0.3">
      <c r="A159" t="s">
        <v>396</v>
      </c>
      <c r="B159" t="s">
        <v>397</v>
      </c>
      <c r="C159" t="s">
        <v>3146</v>
      </c>
      <c r="D159" t="s">
        <v>51</v>
      </c>
      <c r="E159">
        <v>58910.289906680002</v>
      </c>
      <c r="F159">
        <v>27723.4</v>
      </c>
      <c r="G159">
        <v>-3.7592269290384901</v>
      </c>
      <c r="H159">
        <v>-2.12281876747759</v>
      </c>
      <c r="I159">
        <v>-0.34274959653467102</v>
      </c>
      <c r="J159">
        <v>-9.5442868558154301E-2</v>
      </c>
      <c r="K159">
        <v>28278.151988998699</v>
      </c>
      <c r="L159">
        <v>27447.0806002719</v>
      </c>
      <c r="M159">
        <v>48.646761659998297</v>
      </c>
      <c r="N159">
        <v>0.74713551852341897</v>
      </c>
      <c r="O159">
        <v>10.091114365481801</v>
      </c>
      <c r="P159">
        <v>26.015454545454499</v>
      </c>
      <c r="Q159">
        <v>2.4601523834187001E-2</v>
      </c>
    </row>
    <row r="160" spans="1:17" x14ac:dyDescent="0.3">
      <c r="A160" t="s">
        <v>398</v>
      </c>
      <c r="B160" t="s">
        <v>399</v>
      </c>
      <c r="C160" t="s">
        <v>3143</v>
      </c>
      <c r="D160" t="s">
        <v>27</v>
      </c>
      <c r="E160">
        <v>58269.046711039999</v>
      </c>
      <c r="F160">
        <v>8.36</v>
      </c>
      <c r="G160">
        <v>-56.742201831818903</v>
      </c>
      <c r="H160">
        <v>3.0754279387522199</v>
      </c>
      <c r="I160">
        <v>-49.795913192874998</v>
      </c>
      <c r="J160">
        <v>20.575301060518001</v>
      </c>
      <c r="K160">
        <v>9.1348290289640399</v>
      </c>
      <c r="L160">
        <v>12.0677028403619</v>
      </c>
      <c r="M160">
        <v>68.592782576252404</v>
      </c>
      <c r="N160">
        <v>1.19505669822043</v>
      </c>
      <c r="O160">
        <v>129.425837320574</v>
      </c>
      <c r="P160">
        <v>26.475037821482498</v>
      </c>
      <c r="Q160">
        <v>-4.6600837157020999E-2</v>
      </c>
    </row>
    <row r="161" spans="1:17" x14ac:dyDescent="0.3">
      <c r="A161" t="s">
        <v>400</v>
      </c>
      <c r="B161" t="s">
        <v>401</v>
      </c>
      <c r="C161" t="s">
        <v>3141</v>
      </c>
      <c r="D161" t="s">
        <v>21</v>
      </c>
      <c r="E161">
        <v>57955.091179864998</v>
      </c>
      <c r="F161">
        <v>8685.85</v>
      </c>
      <c r="G161">
        <v>32.0127918026689</v>
      </c>
      <c r="H161">
        <v>14.0788469168797</v>
      </c>
      <c r="I161">
        <v>62.169720790146599</v>
      </c>
      <c r="J161">
        <v>4.1059396568825903</v>
      </c>
      <c r="K161">
        <v>7643.8600580509701</v>
      </c>
      <c r="L161">
        <v>6485.42920862142</v>
      </c>
      <c r="M161">
        <v>86.994814347943404</v>
      </c>
      <c r="N161">
        <v>0.68448607708729103</v>
      </c>
      <c r="O161">
        <v>0.67523615996132302</v>
      </c>
      <c r="P161">
        <v>102.597235990436</v>
      </c>
      <c r="Q161">
        <v>4.7419564263502002E-2</v>
      </c>
    </row>
    <row r="162" spans="1:17" x14ac:dyDescent="0.3">
      <c r="A162" t="s">
        <v>402</v>
      </c>
      <c r="B162" t="s">
        <v>403</v>
      </c>
      <c r="C162" t="s">
        <v>3151</v>
      </c>
      <c r="D162" t="s">
        <v>114</v>
      </c>
      <c r="E162">
        <v>57555.350939130003</v>
      </c>
      <c r="F162">
        <v>493.7</v>
      </c>
      <c r="G162">
        <v>-34.812927378374098</v>
      </c>
      <c r="H162">
        <v>-8.0559364106257902</v>
      </c>
      <c r="I162">
        <v>-6.9319480402668301</v>
      </c>
      <c r="J162">
        <v>3.8821762052598898</v>
      </c>
      <c r="K162">
        <v>527.80825553677505</v>
      </c>
      <c r="L162">
        <v>543.92804234254595</v>
      </c>
      <c r="M162">
        <v>51.528468196315202</v>
      </c>
      <c r="N162">
        <v>0.43480554113723402</v>
      </c>
      <c r="O162">
        <v>27.506582945108299</v>
      </c>
      <c r="P162">
        <v>12.4601366742596</v>
      </c>
      <c r="Q162">
        <v>-9.3279249212882998E-2</v>
      </c>
    </row>
    <row r="163" spans="1:17" x14ac:dyDescent="0.3">
      <c r="A163" t="s">
        <v>404</v>
      </c>
      <c r="B163" t="s">
        <v>405</v>
      </c>
      <c r="C163" t="s">
        <v>3142</v>
      </c>
      <c r="D163" t="s">
        <v>406</v>
      </c>
      <c r="E163">
        <v>57453.903730074999</v>
      </c>
      <c r="F163">
        <v>926.65</v>
      </c>
      <c r="G163">
        <v>-13.238618118977101</v>
      </c>
      <c r="H163">
        <v>27.963794976365399</v>
      </c>
      <c r="I163">
        <v>151.51423406663901</v>
      </c>
      <c r="J163">
        <v>7.9980174784692899</v>
      </c>
      <c r="K163">
        <v>754.77996368022104</v>
      </c>
      <c r="L163">
        <v>621.53807968352305</v>
      </c>
      <c r="M163">
        <v>65.453735530539106</v>
      </c>
      <c r="N163">
        <v>0.96417832753148003</v>
      </c>
      <c r="O163">
        <v>2.51982949333622</v>
      </c>
      <c r="P163">
        <v>198.91935483870901</v>
      </c>
      <c r="Q163">
        <v>-3.4328063120927003E-2</v>
      </c>
    </row>
    <row r="164" spans="1:17" x14ac:dyDescent="0.3">
      <c r="A164" t="s">
        <v>407</v>
      </c>
      <c r="B164" t="s">
        <v>408</v>
      </c>
      <c r="C164" t="s">
        <v>3141</v>
      </c>
      <c r="D164" t="s">
        <v>21</v>
      </c>
      <c r="E164">
        <v>56339.622818515003</v>
      </c>
      <c r="F164">
        <v>2974.55</v>
      </c>
      <c r="G164">
        <v>6.0562003403171101</v>
      </c>
      <c r="H164">
        <v>-0.59170411883493201</v>
      </c>
      <c r="I164">
        <v>18.814354048036101</v>
      </c>
      <c r="J164">
        <v>3.4231586954336302</v>
      </c>
      <c r="K164">
        <v>2925.2422401071699</v>
      </c>
      <c r="L164">
        <v>2737.1222195217701</v>
      </c>
      <c r="M164">
        <v>60.682951450570201</v>
      </c>
      <c r="N164">
        <v>0.863345252510345</v>
      </c>
      <c r="O164">
        <v>7.1691516363819598</v>
      </c>
      <c r="P164">
        <v>36.010516689528998</v>
      </c>
      <c r="Q164">
        <v>-3.9521542803639002E-2</v>
      </c>
    </row>
    <row r="165" spans="1:17" x14ac:dyDescent="0.3">
      <c r="A165" t="s">
        <v>409</v>
      </c>
      <c r="B165" t="s">
        <v>410</v>
      </c>
      <c r="C165" t="s">
        <v>3152</v>
      </c>
      <c r="D165" t="s">
        <v>117</v>
      </c>
      <c r="E165">
        <v>56279.938252159998</v>
      </c>
      <c r="F165">
        <v>683.2</v>
      </c>
      <c r="G165">
        <v>15.491274340106701</v>
      </c>
      <c r="H165">
        <v>5.9867245639872602</v>
      </c>
      <c r="I165">
        <v>-8.4677696463350305</v>
      </c>
      <c r="J165">
        <v>4.2313975415739398</v>
      </c>
      <c r="K165">
        <v>709.11898218716101</v>
      </c>
      <c r="L165">
        <v>688.72494247738302</v>
      </c>
      <c r="M165">
        <v>47.020255252011196</v>
      </c>
      <c r="N165">
        <v>0.739213737707348</v>
      </c>
      <c r="O165">
        <v>24.1217798594847</v>
      </c>
      <c r="P165">
        <v>38.692651238327201</v>
      </c>
      <c r="Q165">
        <v>0.16730404942916199</v>
      </c>
    </row>
    <row r="166" spans="1:17" x14ac:dyDescent="0.3">
      <c r="A166" t="s">
        <v>411</v>
      </c>
      <c r="B166" t="s">
        <v>412</v>
      </c>
      <c r="C166" t="s">
        <v>3147</v>
      </c>
      <c r="D166" t="s">
        <v>213</v>
      </c>
      <c r="E166">
        <v>56022.361401399998</v>
      </c>
      <c r="F166">
        <v>3584.2</v>
      </c>
      <c r="G166">
        <v>5.7252616475966898</v>
      </c>
      <c r="H166">
        <v>3.13403872715203</v>
      </c>
      <c r="I166">
        <v>-27.0165288771747</v>
      </c>
      <c r="J166">
        <v>3.3911963183454801</v>
      </c>
      <c r="K166">
        <v>3646.2451822900798</v>
      </c>
      <c r="L166">
        <v>3694.6505706215598</v>
      </c>
      <c r="M166">
        <v>69.064568027002196</v>
      </c>
      <c r="N166">
        <v>1.1275850165271399</v>
      </c>
      <c r="O166">
        <v>38.134032699068101</v>
      </c>
      <c r="P166">
        <v>31.4338100476714</v>
      </c>
      <c r="Q166">
        <v>8.8832488093837994E-2</v>
      </c>
    </row>
    <row r="167" spans="1:17" x14ac:dyDescent="0.3">
      <c r="A167" t="s">
        <v>413</v>
      </c>
      <c r="B167" t="s">
        <v>414</v>
      </c>
      <c r="C167" t="s">
        <v>3141</v>
      </c>
      <c r="D167" t="s">
        <v>251</v>
      </c>
      <c r="E167">
        <v>55939.319454359997</v>
      </c>
      <c r="F167">
        <v>5285.2</v>
      </c>
      <c r="G167">
        <v>-7.7979665108619702</v>
      </c>
      <c r="H167">
        <v>2.6025357548530601</v>
      </c>
      <c r="I167">
        <v>6.1743551378572796</v>
      </c>
      <c r="J167">
        <v>0.442517357664303</v>
      </c>
      <c r="K167">
        <v>5245.5480132230496</v>
      </c>
      <c r="L167">
        <v>5110.6526522225304</v>
      </c>
      <c r="M167">
        <v>51.617299448117997</v>
      </c>
      <c r="N167">
        <v>0.68413891103178104</v>
      </c>
      <c r="O167">
        <v>13.524559146295299</v>
      </c>
      <c r="P167">
        <v>25.8380952380952</v>
      </c>
      <c r="Q167">
        <v>-4.1682729358740997E-2</v>
      </c>
    </row>
    <row r="168" spans="1:17" x14ac:dyDescent="0.3">
      <c r="A168" t="s">
        <v>415</v>
      </c>
      <c r="B168" t="s">
        <v>416</v>
      </c>
      <c r="C168" t="s">
        <v>3142</v>
      </c>
      <c r="D168" t="s">
        <v>144</v>
      </c>
      <c r="E168">
        <v>55142.180708295899</v>
      </c>
      <c r="F168">
        <v>205.16</v>
      </c>
      <c r="G168">
        <v>227.27446483484701</v>
      </c>
      <c r="H168">
        <v>6.2801477365801697</v>
      </c>
      <c r="I168">
        <v>6.2196246121364398</v>
      </c>
      <c r="J168">
        <v>11.632539957041301</v>
      </c>
      <c r="K168">
        <v>208.107657683018</v>
      </c>
      <c r="L168">
        <v>189.272606040281</v>
      </c>
      <c r="M168">
        <v>63.7172829332901</v>
      </c>
      <c r="N168">
        <v>0.77680026166038296</v>
      </c>
      <c r="O168">
        <v>51.101579255215398</v>
      </c>
      <c r="P168">
        <v>338.37606837606802</v>
      </c>
    </row>
    <row r="169" spans="1:17" hidden="1" x14ac:dyDescent="0.3">
      <c r="A169" t="s">
        <v>417</v>
      </c>
      <c r="B169" t="s">
        <v>418</v>
      </c>
      <c r="C169" t="s">
        <v>3157</v>
      </c>
      <c r="D169" t="s">
        <v>134</v>
      </c>
      <c r="E169">
        <v>55127.451334559999</v>
      </c>
      <c r="F169">
        <v>1137.45</v>
      </c>
      <c r="G169">
        <v>15.351301363005801</v>
      </c>
      <c r="H169">
        <v>20.433342013885699</v>
      </c>
      <c r="I169">
        <v>29.144436848796499</v>
      </c>
      <c r="J169">
        <v>3.3164571689393099</v>
      </c>
      <c r="K169">
        <v>1069.6012712576301</v>
      </c>
      <c r="M169">
        <v>75.429882715426302</v>
      </c>
      <c r="O169">
        <v>11.473031781616699</v>
      </c>
      <c r="P169">
        <v>41.809001371400001</v>
      </c>
    </row>
    <row r="170" spans="1:17" x14ac:dyDescent="0.3">
      <c r="A170" t="s">
        <v>419</v>
      </c>
      <c r="B170" t="s">
        <v>420</v>
      </c>
      <c r="C170" t="s">
        <v>3142</v>
      </c>
      <c r="D170" t="s">
        <v>421</v>
      </c>
      <c r="E170">
        <v>55088.686040400004</v>
      </c>
      <c r="F170">
        <v>919.25</v>
      </c>
      <c r="G170">
        <v>192.601374594639</v>
      </c>
      <c r="H170">
        <v>-1.64030086068729</v>
      </c>
      <c r="I170">
        <v>55.152381020467203</v>
      </c>
      <c r="J170">
        <v>0.64981410635077996</v>
      </c>
      <c r="K170">
        <v>870.04453456359897</v>
      </c>
      <c r="L170">
        <v>667.21577706758103</v>
      </c>
      <c r="M170">
        <v>52.383781393181003</v>
      </c>
      <c r="N170">
        <v>0.66696797363982396</v>
      </c>
      <c r="O170">
        <v>15.746532499320001</v>
      </c>
      <c r="P170">
        <v>222.23293313469401</v>
      </c>
      <c r="Q170">
        <v>0.13709741905574399</v>
      </c>
    </row>
    <row r="171" spans="1:17" x14ac:dyDescent="0.3">
      <c r="A171" t="s">
        <v>422</v>
      </c>
      <c r="B171" t="s">
        <v>423</v>
      </c>
      <c r="C171" t="s">
        <v>3151</v>
      </c>
      <c r="D171" t="s">
        <v>276</v>
      </c>
      <c r="E171">
        <v>54868.962010499999</v>
      </c>
      <c r="F171">
        <v>1647.25</v>
      </c>
      <c r="G171">
        <v>80.710666687602398</v>
      </c>
      <c r="H171">
        <v>-4.4103300964393597</v>
      </c>
      <c r="I171">
        <v>13.4914678404523</v>
      </c>
      <c r="J171">
        <v>-2.9294846629096898</v>
      </c>
      <c r="K171">
        <v>1724.1431515376601</v>
      </c>
      <c r="L171">
        <v>1509.3322526751399</v>
      </c>
      <c r="M171">
        <v>40.348876258599098</v>
      </c>
      <c r="N171">
        <v>2.2772872116967999</v>
      </c>
      <c r="O171">
        <v>18.0695097890423</v>
      </c>
      <c r="P171">
        <v>103.075879923565</v>
      </c>
      <c r="Q171">
        <v>1.5239964949794E-2</v>
      </c>
    </row>
    <row r="172" spans="1:17" x14ac:dyDescent="0.3">
      <c r="A172" t="s">
        <v>424</v>
      </c>
      <c r="B172" t="s">
        <v>425</v>
      </c>
      <c r="C172" t="s">
        <v>3147</v>
      </c>
      <c r="D172" t="s">
        <v>426</v>
      </c>
      <c r="E172">
        <v>53745.078577849999</v>
      </c>
      <c r="F172">
        <v>2780.15</v>
      </c>
      <c r="G172">
        <v>-14.120180960974199</v>
      </c>
      <c r="H172">
        <v>-5.6825354544442197</v>
      </c>
      <c r="I172">
        <v>-18.585376205940499</v>
      </c>
      <c r="J172">
        <v>-1.52519683786341</v>
      </c>
      <c r="K172">
        <v>2866.0236881492601</v>
      </c>
      <c r="L172">
        <v>2825.5175845555</v>
      </c>
      <c r="M172">
        <v>52.815310091636597</v>
      </c>
      <c r="N172">
        <v>0.97796526195725098</v>
      </c>
      <c r="O172">
        <v>21.396327536283898</v>
      </c>
      <c r="P172">
        <v>26.727595952228999</v>
      </c>
      <c r="Q172">
        <v>4.5765916744639999E-3</v>
      </c>
    </row>
    <row r="173" spans="1:17" x14ac:dyDescent="0.3">
      <c r="A173" t="s">
        <v>427</v>
      </c>
      <c r="B173" t="s">
        <v>428</v>
      </c>
      <c r="C173" t="s">
        <v>3142</v>
      </c>
      <c r="D173" t="s">
        <v>34</v>
      </c>
      <c r="E173">
        <v>53180.101966848</v>
      </c>
      <c r="F173">
        <v>44.48</v>
      </c>
      <c r="G173">
        <v>-2.0702858213202902</v>
      </c>
      <c r="H173">
        <v>3.8802448578811202</v>
      </c>
      <c r="I173">
        <v>-27.818176293672099</v>
      </c>
      <c r="J173">
        <v>6.2644361482957098</v>
      </c>
      <c r="K173">
        <v>45.611523891753102</v>
      </c>
      <c r="L173">
        <v>47.994549584381303</v>
      </c>
      <c r="M173">
        <v>56.063280137054001</v>
      </c>
      <c r="N173">
        <v>1.1076607266754299</v>
      </c>
      <c r="O173">
        <v>58.835431654676199</v>
      </c>
      <c r="P173">
        <v>21.034013605442102</v>
      </c>
      <c r="Q173">
        <v>0.11381104405104001</v>
      </c>
    </row>
    <row r="174" spans="1:17" x14ac:dyDescent="0.3">
      <c r="A174" t="s">
        <v>429</v>
      </c>
      <c r="B174" t="s">
        <v>430</v>
      </c>
      <c r="C174" t="s">
        <v>3147</v>
      </c>
      <c r="D174" t="s">
        <v>426</v>
      </c>
      <c r="E174">
        <v>53120.867423590003</v>
      </c>
      <c r="F174">
        <v>125251.3</v>
      </c>
      <c r="G174">
        <v>-9.9248714100088602</v>
      </c>
      <c r="H174">
        <v>1.89686721246092</v>
      </c>
      <c r="I174">
        <v>-9.7826534877554998</v>
      </c>
      <c r="J174">
        <v>-0.96753113389545398</v>
      </c>
      <c r="K174">
        <v>126651.046177036</v>
      </c>
      <c r="L174">
        <v>128367.45143168799</v>
      </c>
      <c r="M174">
        <v>63.694654010284999</v>
      </c>
      <c r="N174">
        <v>1.07469973144391</v>
      </c>
      <c r="O174">
        <v>20.912916672321899</v>
      </c>
      <c r="P174">
        <v>12.9853810612306</v>
      </c>
      <c r="Q174">
        <v>5.7247006465209999E-2</v>
      </c>
    </row>
    <row r="175" spans="1:17" x14ac:dyDescent="0.3">
      <c r="A175" t="s">
        <v>431</v>
      </c>
      <c r="B175" t="s">
        <v>432</v>
      </c>
      <c r="C175" t="s">
        <v>3156</v>
      </c>
      <c r="D175" t="s">
        <v>375</v>
      </c>
      <c r="E175">
        <v>52701.326092099996</v>
      </c>
      <c r="F175">
        <v>1789</v>
      </c>
      <c r="G175">
        <v>33.8633539672838</v>
      </c>
      <c r="H175">
        <v>10.496227754624</v>
      </c>
      <c r="I175">
        <v>32.631293685548897</v>
      </c>
      <c r="J175">
        <v>-2.6135402641660401</v>
      </c>
      <c r="K175">
        <v>1695.0880694817799</v>
      </c>
      <c r="L175">
        <v>1507.6190795423699</v>
      </c>
      <c r="M175">
        <v>63.1602423972314</v>
      </c>
      <c r="N175">
        <v>1.03604707806779</v>
      </c>
      <c r="O175">
        <v>2.7948574622694098</v>
      </c>
      <c r="P175">
        <v>74.604723794651505</v>
      </c>
      <c r="Q175">
        <v>0.13823191117797601</v>
      </c>
    </row>
    <row r="176" spans="1:17" x14ac:dyDescent="0.3">
      <c r="A176" t="s">
        <v>433</v>
      </c>
      <c r="B176" t="s">
        <v>434</v>
      </c>
      <c r="C176" t="s">
        <v>3142</v>
      </c>
      <c r="D176" t="s">
        <v>24</v>
      </c>
      <c r="E176">
        <v>51712.558740990004</v>
      </c>
      <c r="F176">
        <v>210.78</v>
      </c>
      <c r="G176">
        <v>20.390355017875901</v>
      </c>
      <c r="H176">
        <v>10.735929550179501</v>
      </c>
      <c r="I176">
        <v>26.037349536939399</v>
      </c>
      <c r="J176">
        <v>-1.3186547988801101</v>
      </c>
      <c r="K176">
        <v>200.09010248228799</v>
      </c>
      <c r="L176">
        <v>181.51357925880799</v>
      </c>
      <c r="M176">
        <v>59.965406169031297</v>
      </c>
      <c r="N176">
        <v>1.0970107416427</v>
      </c>
      <c r="O176">
        <v>1.73640762880729</v>
      </c>
      <c r="P176">
        <v>51.205164992826298</v>
      </c>
      <c r="Q176">
        <v>0.123047944675549</v>
      </c>
    </row>
    <row r="177" spans="1:17" x14ac:dyDescent="0.3">
      <c r="A177" t="s">
        <v>435</v>
      </c>
      <c r="B177" t="s">
        <v>436</v>
      </c>
      <c r="C177" t="s">
        <v>3150</v>
      </c>
      <c r="D177" t="s">
        <v>269</v>
      </c>
      <c r="E177">
        <v>51700.164470700001</v>
      </c>
      <c r="F177">
        <v>4590.1000000000004</v>
      </c>
      <c r="G177">
        <v>61.533340844612802</v>
      </c>
      <c r="H177">
        <v>-11.546249648962901</v>
      </c>
      <c r="I177">
        <v>-19.696168309595699</v>
      </c>
      <c r="J177">
        <v>3.7703228840504002</v>
      </c>
      <c r="K177">
        <v>4887.2552037025098</v>
      </c>
      <c r="L177">
        <v>4546.0815445098297</v>
      </c>
      <c r="M177">
        <v>40.187554584087103</v>
      </c>
      <c r="N177">
        <v>1.51493959400597</v>
      </c>
      <c r="O177">
        <v>27.229254264612901</v>
      </c>
      <c r="P177">
        <v>83.585641435856402</v>
      </c>
      <c r="Q177">
        <v>0.104178339778768</v>
      </c>
    </row>
    <row r="178" spans="1:17" x14ac:dyDescent="0.3">
      <c r="A178" t="s">
        <v>437</v>
      </c>
      <c r="B178" t="s">
        <v>438</v>
      </c>
      <c r="C178" t="s">
        <v>3144</v>
      </c>
      <c r="D178" t="s">
        <v>195</v>
      </c>
      <c r="E178">
        <v>51584.004792320004</v>
      </c>
      <c r="F178">
        <v>15891.2</v>
      </c>
      <c r="G178">
        <v>-28.1446293884933</v>
      </c>
      <c r="H178">
        <v>0.91329351892856403</v>
      </c>
      <c r="I178">
        <v>-5.9838620718280202</v>
      </c>
      <c r="J178">
        <v>-0.896654427291251</v>
      </c>
      <c r="K178">
        <v>16121.7751422896</v>
      </c>
      <c r="L178">
        <v>16353.781876995199</v>
      </c>
      <c r="M178">
        <v>53.171283306996898</v>
      </c>
      <c r="N178">
        <v>0.54347743413236804</v>
      </c>
      <c r="O178">
        <v>11.665575916230299</v>
      </c>
      <c r="P178">
        <v>3.5567661970362399</v>
      </c>
      <c r="Q178">
        <v>-6.3754321400615002E-2</v>
      </c>
    </row>
    <row r="179" spans="1:17" x14ac:dyDescent="0.3">
      <c r="A179" t="s">
        <v>439</v>
      </c>
      <c r="B179" t="s">
        <v>440</v>
      </c>
      <c r="C179" t="s">
        <v>3144</v>
      </c>
      <c r="D179" t="s">
        <v>229</v>
      </c>
      <c r="E179">
        <v>51572.224312450002</v>
      </c>
      <c r="F179">
        <v>1950.5</v>
      </c>
      <c r="G179">
        <v>-2.7214424764516001</v>
      </c>
      <c r="H179">
        <v>1.8582316576873401</v>
      </c>
      <c r="I179">
        <v>-3.32140913216409</v>
      </c>
      <c r="J179">
        <v>4.8702130358781304</v>
      </c>
      <c r="K179">
        <v>1962.4787639036799</v>
      </c>
      <c r="L179">
        <v>1928.8694148038401</v>
      </c>
      <c r="M179">
        <v>65.522490479114197</v>
      </c>
      <c r="N179">
        <v>0.79610510874908202</v>
      </c>
      <c r="O179">
        <v>13.042809536016399</v>
      </c>
      <c r="P179">
        <v>21.160356554958501</v>
      </c>
      <c r="Q179">
        <v>-1.01842628493E-4</v>
      </c>
    </row>
    <row r="180" spans="1:17" x14ac:dyDescent="0.3">
      <c r="A180" t="s">
        <v>441</v>
      </c>
      <c r="B180" t="s">
        <v>442</v>
      </c>
      <c r="C180" t="s">
        <v>3150</v>
      </c>
      <c r="D180" t="s">
        <v>166</v>
      </c>
      <c r="E180">
        <v>50767.101307124998</v>
      </c>
      <c r="F180">
        <v>11978.55</v>
      </c>
      <c r="G180">
        <v>138.63083772624799</v>
      </c>
      <c r="H180">
        <v>-9.0319864984736302</v>
      </c>
      <c r="I180">
        <v>5.4192518028694003</v>
      </c>
      <c r="J180">
        <v>6.4954137303790196</v>
      </c>
      <c r="K180">
        <v>13030.9452198032</v>
      </c>
      <c r="L180">
        <v>10997.9754946844</v>
      </c>
      <c r="M180">
        <v>41.155684904765998</v>
      </c>
      <c r="N180">
        <v>1.8598834080951601</v>
      </c>
      <c r="O180">
        <v>38.163216749940503</v>
      </c>
      <c r="P180">
        <v>157.54783917437101</v>
      </c>
      <c r="Q180">
        <v>0.14964383800890099</v>
      </c>
    </row>
    <row r="181" spans="1:17" x14ac:dyDescent="0.3">
      <c r="A181" t="s">
        <v>443</v>
      </c>
      <c r="B181" t="s">
        <v>444</v>
      </c>
      <c r="C181" t="s">
        <v>3142</v>
      </c>
      <c r="D181" t="s">
        <v>421</v>
      </c>
      <c r="E181">
        <v>50630.001689299999</v>
      </c>
      <c r="F181">
        <v>194.33</v>
      </c>
      <c r="G181">
        <v>-5.4967589310405804</v>
      </c>
      <c r="H181">
        <v>-3.6833369006474799</v>
      </c>
      <c r="I181">
        <v>-20.2385652759964</v>
      </c>
      <c r="J181">
        <v>4.45247141346516</v>
      </c>
      <c r="K181">
        <v>205.71140951962801</v>
      </c>
      <c r="L181">
        <v>207.81591065464201</v>
      </c>
      <c r="M181">
        <v>53.460544329555297</v>
      </c>
      <c r="N181">
        <v>0.69752124450624098</v>
      </c>
      <c r="O181">
        <v>27.0519219883702</v>
      </c>
      <c r="P181">
        <v>25.374193548387101</v>
      </c>
      <c r="Q181">
        <v>5.6326406179968001E-2</v>
      </c>
    </row>
    <row r="182" spans="1:17" x14ac:dyDescent="0.3">
      <c r="A182" t="s">
        <v>445</v>
      </c>
      <c r="B182" t="s">
        <v>446</v>
      </c>
      <c r="C182" t="s">
        <v>3153</v>
      </c>
      <c r="D182" t="s">
        <v>447</v>
      </c>
      <c r="E182">
        <v>50470.897316579998</v>
      </c>
      <c r="F182">
        <v>828.35</v>
      </c>
      <c r="G182">
        <v>-13.1693319496345</v>
      </c>
      <c r="H182">
        <v>6.0971262365200802</v>
      </c>
      <c r="I182">
        <v>-30.58180970886</v>
      </c>
      <c r="J182">
        <v>5.8239435643577204</v>
      </c>
      <c r="K182">
        <v>851.71400409277203</v>
      </c>
      <c r="L182">
        <v>907.13258998406798</v>
      </c>
      <c r="M182">
        <v>62.435158436711802</v>
      </c>
      <c r="N182">
        <v>0.76324195254498794</v>
      </c>
      <c r="O182">
        <v>42.4518621355707</v>
      </c>
      <c r="P182">
        <v>9.3892373720699993</v>
      </c>
      <c r="Q182">
        <v>9.9824126529220007E-3</v>
      </c>
    </row>
    <row r="183" spans="1:17" x14ac:dyDescent="0.3">
      <c r="A183" t="s">
        <v>448</v>
      </c>
      <c r="B183" t="s">
        <v>449</v>
      </c>
      <c r="C183" t="s">
        <v>3142</v>
      </c>
      <c r="D183" t="s">
        <v>34</v>
      </c>
      <c r="E183">
        <v>50306.9799193</v>
      </c>
      <c r="F183">
        <v>110.5</v>
      </c>
      <c r="G183">
        <v>-14.359899832133801</v>
      </c>
      <c r="H183">
        <v>12.715548503810099</v>
      </c>
      <c r="I183">
        <v>-19.906483044857399</v>
      </c>
      <c r="J183">
        <v>8.7265504565597194</v>
      </c>
      <c r="K183">
        <v>108.580417229784</v>
      </c>
      <c r="L183">
        <v>114.935129091031</v>
      </c>
      <c r="M183">
        <v>60.491822509313202</v>
      </c>
      <c r="N183">
        <v>1.21358451830247</v>
      </c>
      <c r="O183">
        <v>42.941176470588204</v>
      </c>
      <c r="P183">
        <v>15.1041666666666</v>
      </c>
      <c r="Q183">
        <v>7.7426723265267006E-2</v>
      </c>
    </row>
    <row r="184" spans="1:17" x14ac:dyDescent="0.3">
      <c r="A184" t="s">
        <v>450</v>
      </c>
      <c r="B184" t="s">
        <v>451</v>
      </c>
      <c r="C184" t="s">
        <v>3143</v>
      </c>
      <c r="D184" t="s">
        <v>27</v>
      </c>
      <c r="E184">
        <v>50020.35</v>
      </c>
      <c r="F184">
        <v>1755.1</v>
      </c>
      <c r="G184">
        <v>-18.213522557167199</v>
      </c>
      <c r="H184">
        <v>-0.97244688577799199</v>
      </c>
      <c r="I184">
        <v>-8.8152824741896492</v>
      </c>
      <c r="J184">
        <v>0.95244851480241999</v>
      </c>
      <c r="K184">
        <v>1830.3349227766801</v>
      </c>
      <c r="L184">
        <v>1839.9336651285601</v>
      </c>
      <c r="M184">
        <v>48.022293367409397</v>
      </c>
      <c r="N184">
        <v>0.54265379900493804</v>
      </c>
      <c r="O184">
        <v>23.924562702979799</v>
      </c>
      <c r="P184">
        <v>10.693450222320299</v>
      </c>
      <c r="Q184">
        <v>1.7108461794150001E-2</v>
      </c>
    </row>
    <row r="185" spans="1:17" x14ac:dyDescent="0.3">
      <c r="A185" t="s">
        <v>452</v>
      </c>
      <c r="B185" t="s">
        <v>453</v>
      </c>
      <c r="C185" t="s">
        <v>3140</v>
      </c>
      <c r="D185" t="s">
        <v>454</v>
      </c>
      <c r="E185">
        <v>49965.002931279902</v>
      </c>
      <c r="F185">
        <v>333.1</v>
      </c>
      <c r="G185">
        <v>44.583099373000302</v>
      </c>
      <c r="H185">
        <v>-0.12923657978088701</v>
      </c>
      <c r="I185">
        <v>5.8158671892233702</v>
      </c>
      <c r="J185">
        <v>1.0220194389003201</v>
      </c>
      <c r="K185">
        <v>335.29909034776398</v>
      </c>
      <c r="L185">
        <v>317.823137026361</v>
      </c>
      <c r="M185">
        <v>59.905535165170001</v>
      </c>
      <c r="N185">
        <v>0.79243574219144097</v>
      </c>
      <c r="O185">
        <v>15.3407385169618</v>
      </c>
      <c r="P185">
        <v>69.602851323828901</v>
      </c>
      <c r="Q185">
        <v>3.4894250231467999E-2</v>
      </c>
    </row>
    <row r="186" spans="1:17" x14ac:dyDescent="0.3">
      <c r="A186" t="s">
        <v>455</v>
      </c>
      <c r="B186" t="s">
        <v>456</v>
      </c>
      <c r="C186" t="s">
        <v>573</v>
      </c>
      <c r="D186" t="s">
        <v>457</v>
      </c>
      <c r="E186">
        <v>49796.358934259901</v>
      </c>
      <c r="F186">
        <v>44815.95</v>
      </c>
      <c r="G186">
        <v>0.31773190977322902</v>
      </c>
      <c r="H186">
        <v>6.1313813312577699</v>
      </c>
      <c r="I186">
        <v>16.548643039939201</v>
      </c>
      <c r="J186">
        <v>-0.102153527405127</v>
      </c>
      <c r="K186">
        <v>44007.414439436798</v>
      </c>
      <c r="L186">
        <v>40942.1209809922</v>
      </c>
      <c r="M186">
        <v>44.888979792851799</v>
      </c>
      <c r="N186">
        <v>1.27448929146488</v>
      </c>
      <c r="O186">
        <v>7.9832068716606504</v>
      </c>
      <c r="P186">
        <v>35.518240825157399</v>
      </c>
      <c r="Q186">
        <v>-1.9875292151742E-2</v>
      </c>
    </row>
    <row r="187" spans="1:17" x14ac:dyDescent="0.3">
      <c r="A187" t="s">
        <v>458</v>
      </c>
      <c r="B187" t="s">
        <v>459</v>
      </c>
      <c r="C187" t="s">
        <v>3146</v>
      </c>
      <c r="D187" t="s">
        <v>261</v>
      </c>
      <c r="E187">
        <v>49766.8411161599</v>
      </c>
      <c r="F187">
        <v>659.2</v>
      </c>
      <c r="G187">
        <v>50.989647664736403</v>
      </c>
      <c r="H187">
        <v>8.5251285393555492</v>
      </c>
      <c r="I187">
        <v>36.108787273873098</v>
      </c>
      <c r="J187">
        <v>-5.9198854873063498</v>
      </c>
      <c r="K187">
        <v>617.15917243018896</v>
      </c>
      <c r="L187">
        <v>522.03875907692498</v>
      </c>
      <c r="M187">
        <v>53.915141282213803</v>
      </c>
      <c r="N187">
        <v>1.5656040789492101</v>
      </c>
      <c r="O187">
        <v>12.3103762135922</v>
      </c>
      <c r="P187">
        <v>77.204301075268802</v>
      </c>
      <c r="Q187">
        <v>0.10918899470993799</v>
      </c>
    </row>
    <row r="188" spans="1:17" x14ac:dyDescent="0.3">
      <c r="A188" t="s">
        <v>460</v>
      </c>
      <c r="B188" t="s">
        <v>461</v>
      </c>
      <c r="C188" t="s">
        <v>3152</v>
      </c>
      <c r="D188" t="s">
        <v>117</v>
      </c>
      <c r="E188">
        <v>49582.4885299542</v>
      </c>
      <c r="F188">
        <v>1039.5</v>
      </c>
      <c r="G188">
        <v>64.122981663141999</v>
      </c>
      <c r="H188">
        <v>4.8658546653103603</v>
      </c>
      <c r="I188">
        <v>33.7942397537958</v>
      </c>
      <c r="J188">
        <v>5.0483558668892199</v>
      </c>
      <c r="K188">
        <v>935.18456168401406</v>
      </c>
      <c r="L188">
        <v>782.55127599206799</v>
      </c>
      <c r="M188">
        <v>43.509989918282997</v>
      </c>
      <c r="N188">
        <v>0.94162581551463698</v>
      </c>
      <c r="O188">
        <v>2.2607022607022502</v>
      </c>
      <c r="P188">
        <v>100.520833333333</v>
      </c>
    </row>
    <row r="189" spans="1:17" x14ac:dyDescent="0.3">
      <c r="A189" t="s">
        <v>462</v>
      </c>
      <c r="B189" t="s">
        <v>463</v>
      </c>
      <c r="C189" t="s">
        <v>3154</v>
      </c>
      <c r="D189" t="s">
        <v>464</v>
      </c>
      <c r="E189">
        <v>49182.101551897998</v>
      </c>
      <c r="F189">
        <v>172.06</v>
      </c>
      <c r="G189">
        <v>-19.112378797296198</v>
      </c>
      <c r="H189">
        <v>-1.3339134400350401</v>
      </c>
      <c r="I189">
        <v>1.29719846592439</v>
      </c>
      <c r="J189">
        <v>2.0281701949614002</v>
      </c>
      <c r="K189">
        <v>182.26726505047299</v>
      </c>
      <c r="L189">
        <v>180.199181596616</v>
      </c>
      <c r="M189">
        <v>46.334909334947099</v>
      </c>
      <c r="N189">
        <v>0.85255990357405098</v>
      </c>
      <c r="O189">
        <v>33.558061141462197</v>
      </c>
      <c r="P189">
        <v>23.075822603719502</v>
      </c>
      <c r="Q189">
        <v>-9.1803528327059E-2</v>
      </c>
    </row>
    <row r="190" spans="1:17" x14ac:dyDescent="0.3">
      <c r="A190" t="s">
        <v>465</v>
      </c>
      <c r="B190" t="s">
        <v>466</v>
      </c>
      <c r="C190" t="s">
        <v>3142</v>
      </c>
      <c r="D190" t="s">
        <v>34</v>
      </c>
      <c r="E190">
        <v>48543.813303743998</v>
      </c>
      <c r="F190">
        <v>55.92</v>
      </c>
      <c r="G190">
        <v>6.0731134834963303</v>
      </c>
      <c r="H190">
        <v>8.5889571116134</v>
      </c>
      <c r="I190">
        <v>-19.780469177431002</v>
      </c>
      <c r="J190">
        <v>7.79984088796179</v>
      </c>
      <c r="K190">
        <v>56.394739284114301</v>
      </c>
      <c r="L190">
        <v>57.207123936779901</v>
      </c>
      <c r="M190">
        <v>56.963385360592603</v>
      </c>
      <c r="N190">
        <v>1.28767085675319</v>
      </c>
      <c r="O190">
        <v>37.517882689556501</v>
      </c>
      <c r="P190">
        <v>28.2568807339449</v>
      </c>
      <c r="Q190">
        <v>0.100821331289648</v>
      </c>
    </row>
    <row r="191" spans="1:17" x14ac:dyDescent="0.3">
      <c r="A191" t="s">
        <v>467</v>
      </c>
      <c r="B191" t="s">
        <v>468</v>
      </c>
      <c r="C191" t="s">
        <v>3152</v>
      </c>
      <c r="D191" t="s">
        <v>117</v>
      </c>
      <c r="E191">
        <v>48372.581659479001</v>
      </c>
      <c r="F191">
        <v>117.11</v>
      </c>
      <c r="G191">
        <v>7.4244648348476803</v>
      </c>
      <c r="H191">
        <v>3.0422832831790299</v>
      </c>
      <c r="I191">
        <v>-34.6814144576866</v>
      </c>
      <c r="J191">
        <v>4.0189940308767902</v>
      </c>
      <c r="K191">
        <v>121.90510345364</v>
      </c>
      <c r="L191">
        <v>129.02588468480101</v>
      </c>
      <c r="M191">
        <v>59.313248823492103</v>
      </c>
      <c r="N191">
        <v>0.68866870040282302</v>
      </c>
      <c r="O191">
        <v>49.731022115959298</v>
      </c>
      <c r="P191">
        <v>29.189189189189101</v>
      </c>
      <c r="Q191">
        <v>-3.7241233420010002E-3</v>
      </c>
    </row>
    <row r="192" spans="1:17" x14ac:dyDescent="0.3">
      <c r="A192" t="s">
        <v>469</v>
      </c>
      <c r="B192" t="s">
        <v>470</v>
      </c>
      <c r="C192" t="s">
        <v>3150</v>
      </c>
      <c r="D192" t="s">
        <v>471</v>
      </c>
      <c r="E192">
        <v>48099.047869349997</v>
      </c>
      <c r="F192">
        <v>1790.5</v>
      </c>
      <c r="G192">
        <v>-27.131940150376501</v>
      </c>
      <c r="H192">
        <v>2.0178391210138198</v>
      </c>
      <c r="I192">
        <v>-20.7380653447904</v>
      </c>
      <c r="J192">
        <v>4.2734003046262803</v>
      </c>
      <c r="K192">
        <v>1832.4355799713901</v>
      </c>
      <c r="L192">
        <v>1950.4527034939899</v>
      </c>
      <c r="M192">
        <v>56.192988420978402</v>
      </c>
      <c r="N192">
        <v>1.0535805231576401</v>
      </c>
      <c r="O192">
        <v>37.056688075956401</v>
      </c>
      <c r="P192">
        <v>5.6030669419050403</v>
      </c>
      <c r="Q192">
        <v>-2.0361675559782001E-2</v>
      </c>
    </row>
    <row r="193" spans="1:17" x14ac:dyDescent="0.3">
      <c r="A193" t="s">
        <v>472</v>
      </c>
      <c r="B193" t="s">
        <v>473</v>
      </c>
      <c r="C193" t="s">
        <v>3142</v>
      </c>
      <c r="D193" t="s">
        <v>144</v>
      </c>
      <c r="E193">
        <v>47767.335899999998</v>
      </c>
      <c r="F193">
        <v>238.61</v>
      </c>
      <c r="G193">
        <v>159.64190955229199</v>
      </c>
      <c r="H193">
        <v>13.330764208734401</v>
      </c>
      <c r="I193">
        <v>-19.5433520603139</v>
      </c>
      <c r="J193">
        <v>11.977137076179501</v>
      </c>
      <c r="K193">
        <v>225.28501938796899</v>
      </c>
      <c r="L193">
        <v>222.99803118726399</v>
      </c>
      <c r="M193">
        <v>75.734346732347802</v>
      </c>
      <c r="N193">
        <v>1.13034722529496</v>
      </c>
      <c r="O193">
        <v>48.233519131637301</v>
      </c>
      <c r="P193">
        <v>193.85467980295499</v>
      </c>
      <c r="Q193">
        <v>0.17260590919963201</v>
      </c>
    </row>
    <row r="194" spans="1:17" x14ac:dyDescent="0.3">
      <c r="A194" t="s">
        <v>474</v>
      </c>
      <c r="B194" t="s">
        <v>475</v>
      </c>
      <c r="C194" t="s">
        <v>3142</v>
      </c>
      <c r="D194" t="s">
        <v>24</v>
      </c>
      <c r="E194">
        <v>46901.390205023999</v>
      </c>
      <c r="F194">
        <v>64.08</v>
      </c>
      <c r="G194">
        <v>-44.386489228756503</v>
      </c>
      <c r="H194">
        <v>-1.4408022289145901</v>
      </c>
      <c r="I194">
        <v>-23.2234236586227</v>
      </c>
      <c r="J194">
        <v>0.69264674202778698</v>
      </c>
      <c r="K194">
        <v>68.135335526406394</v>
      </c>
      <c r="L194">
        <v>74.251176356726305</v>
      </c>
      <c r="M194">
        <v>42.532389067112</v>
      </c>
      <c r="N194">
        <v>0.70350973644023795</v>
      </c>
      <c r="O194">
        <v>44.272784019974999</v>
      </c>
      <c r="P194">
        <v>8.0607082630691398</v>
      </c>
      <c r="Q194">
        <v>1.7764471076389E-2</v>
      </c>
    </row>
    <row r="195" spans="1:17" x14ac:dyDescent="0.3">
      <c r="A195" t="s">
        <v>476</v>
      </c>
      <c r="B195" t="s">
        <v>477</v>
      </c>
      <c r="C195" t="s">
        <v>3156</v>
      </c>
      <c r="D195" t="s">
        <v>375</v>
      </c>
      <c r="E195">
        <v>46021.630982000002</v>
      </c>
      <c r="F195">
        <v>546.9</v>
      </c>
      <c r="G195">
        <v>-20.088128106959001</v>
      </c>
      <c r="H195">
        <v>7.8604879829500502</v>
      </c>
      <c r="I195">
        <v>3.9115517822586798</v>
      </c>
      <c r="J195">
        <v>1.69772626153276</v>
      </c>
      <c r="K195">
        <v>538.00435101887103</v>
      </c>
      <c r="L195">
        <v>537.46085955894398</v>
      </c>
      <c r="M195">
        <v>60.653977291113598</v>
      </c>
      <c r="N195">
        <v>1.5313495010247999</v>
      </c>
      <c r="O195">
        <v>9.6533138845587008</v>
      </c>
      <c r="P195">
        <v>27.284103156594501</v>
      </c>
      <c r="Q195">
        <v>-9.1927866008744002E-2</v>
      </c>
    </row>
    <row r="196" spans="1:17" x14ac:dyDescent="0.3">
      <c r="A196" t="s">
        <v>478</v>
      </c>
      <c r="B196" t="s">
        <v>479</v>
      </c>
      <c r="C196" t="s">
        <v>3148</v>
      </c>
      <c r="D196" t="s">
        <v>134</v>
      </c>
      <c r="E196">
        <v>45149.416765574999</v>
      </c>
      <c r="F196">
        <v>114.89</v>
      </c>
      <c r="G196">
        <v>19.6874980102031</v>
      </c>
      <c r="H196">
        <v>10.0811396798074</v>
      </c>
      <c r="I196">
        <v>-21.8443180759255</v>
      </c>
      <c r="J196">
        <v>9.6373514437549996</v>
      </c>
      <c r="K196">
        <v>116.781943298258</v>
      </c>
      <c r="L196">
        <v>119.287261378363</v>
      </c>
      <c r="M196">
        <v>60.211149968057804</v>
      </c>
      <c r="N196">
        <v>1.0447303374924799</v>
      </c>
      <c r="O196">
        <v>48.402820088780501</v>
      </c>
      <c r="P196">
        <v>41.752004935225102</v>
      </c>
      <c r="Q196">
        <v>0.159914582539114</v>
      </c>
    </row>
    <row r="197" spans="1:17" x14ac:dyDescent="0.3">
      <c r="A197" t="s">
        <v>480</v>
      </c>
      <c r="B197" t="s">
        <v>481</v>
      </c>
      <c r="C197" t="s">
        <v>3150</v>
      </c>
      <c r="D197" t="s">
        <v>166</v>
      </c>
      <c r="E197">
        <v>44966.892476699999</v>
      </c>
      <c r="F197">
        <v>1756.2</v>
      </c>
      <c r="G197">
        <v>293.81335372373599</v>
      </c>
      <c r="H197">
        <v>7.5619901597869603</v>
      </c>
      <c r="I197">
        <v>30.212357269143499</v>
      </c>
      <c r="J197">
        <v>-9.9410046011364503</v>
      </c>
      <c r="K197">
        <v>1752.7915920159401</v>
      </c>
      <c r="L197">
        <v>1414.9761617224499</v>
      </c>
      <c r="M197">
        <v>40.311662127207498</v>
      </c>
      <c r="N197">
        <v>1.7372099679106601</v>
      </c>
      <c r="O197">
        <v>12.117070948639</v>
      </c>
      <c r="P197">
        <v>337.682242990654</v>
      </c>
      <c r="Q197">
        <v>0.246864063920256</v>
      </c>
    </row>
    <row r="198" spans="1:17" x14ac:dyDescent="0.3">
      <c r="A198" t="s">
        <v>482</v>
      </c>
      <c r="B198" t="s">
        <v>483</v>
      </c>
      <c r="C198" t="s">
        <v>3152</v>
      </c>
      <c r="D198" t="s">
        <v>174</v>
      </c>
      <c r="E198">
        <v>44472.202090418003</v>
      </c>
      <c r="F198">
        <v>242.14</v>
      </c>
      <c r="G198">
        <v>150.45135239595501</v>
      </c>
      <c r="H198">
        <v>13.190854953153</v>
      </c>
      <c r="I198">
        <v>18.051361552987601</v>
      </c>
      <c r="J198">
        <v>-1.68562935741924</v>
      </c>
      <c r="K198">
        <v>224.767589830265</v>
      </c>
      <c r="L198">
        <v>187.803403548061</v>
      </c>
      <c r="M198">
        <v>50.304058229068602</v>
      </c>
      <c r="N198">
        <v>1.7246864874807799</v>
      </c>
      <c r="O198">
        <v>8.6107210704551296</v>
      </c>
      <c r="P198">
        <v>165.35890410958899</v>
      </c>
      <c r="Q198">
        <v>0.11171411494401</v>
      </c>
    </row>
    <row r="199" spans="1:17" x14ac:dyDescent="0.3">
      <c r="A199" t="s">
        <v>484</v>
      </c>
      <c r="B199" t="s">
        <v>485</v>
      </c>
      <c r="C199" t="s">
        <v>3142</v>
      </c>
      <c r="D199" t="s">
        <v>34</v>
      </c>
      <c r="E199">
        <v>43864.937879849997</v>
      </c>
      <c r="F199">
        <v>57.03</v>
      </c>
      <c r="G199">
        <v>8.1411691237867299</v>
      </c>
      <c r="H199">
        <v>14.836108309655</v>
      </c>
      <c r="I199">
        <v>-23.963559099651299</v>
      </c>
      <c r="J199">
        <v>8.9920648702047199</v>
      </c>
      <c r="K199">
        <v>55.349136015242998</v>
      </c>
      <c r="L199">
        <v>57.181152057404503</v>
      </c>
      <c r="M199">
        <v>71.866553147391897</v>
      </c>
      <c r="N199">
        <v>1.1232554973386299</v>
      </c>
      <c r="O199">
        <v>28.8795370857443</v>
      </c>
      <c r="P199">
        <v>32.473867595818803</v>
      </c>
      <c r="Q199">
        <v>0.128437596710402</v>
      </c>
    </row>
    <row r="200" spans="1:17" x14ac:dyDescent="0.3">
      <c r="A200" t="s">
        <v>486</v>
      </c>
      <c r="B200" t="s">
        <v>487</v>
      </c>
      <c r="C200" t="s">
        <v>3146</v>
      </c>
      <c r="D200" t="s">
        <v>488</v>
      </c>
      <c r="E200">
        <v>43732.352460839997</v>
      </c>
      <c r="F200">
        <v>365.15</v>
      </c>
      <c r="G200">
        <v>33.652025552904597</v>
      </c>
      <c r="H200">
        <v>13.7718943225853</v>
      </c>
      <c r="I200">
        <v>6.1866979720599602</v>
      </c>
      <c r="J200">
        <v>11.0827559482473</v>
      </c>
      <c r="K200">
        <v>341.29303624082701</v>
      </c>
      <c r="L200">
        <v>325.10869793065598</v>
      </c>
      <c r="M200">
        <v>74.8343574944398</v>
      </c>
      <c r="N200">
        <v>0.62663205478985895</v>
      </c>
      <c r="O200">
        <v>8.3938107627002694</v>
      </c>
      <c r="P200">
        <v>56.582332761578002</v>
      </c>
      <c r="Q200">
        <v>-2.8458100577556999E-2</v>
      </c>
    </row>
    <row r="201" spans="1:17" x14ac:dyDescent="0.3">
      <c r="A201" t="s">
        <v>489</v>
      </c>
      <c r="B201" t="s">
        <v>490</v>
      </c>
      <c r="C201" t="s">
        <v>3142</v>
      </c>
      <c r="D201" t="s">
        <v>54</v>
      </c>
      <c r="E201">
        <v>43727.749994999998</v>
      </c>
      <c r="F201">
        <v>3968.4</v>
      </c>
      <c r="G201">
        <v>1.0952688363297101</v>
      </c>
      <c r="H201">
        <v>-11.710038992552301</v>
      </c>
      <c r="I201">
        <v>-11.342329342750499</v>
      </c>
      <c r="J201">
        <v>-1.3031271535473301</v>
      </c>
      <c r="K201">
        <v>4568.6580542012698</v>
      </c>
      <c r="L201">
        <v>4373.2360334290097</v>
      </c>
      <c r="M201">
        <v>24.310090074787698</v>
      </c>
      <c r="N201">
        <v>0.96538165318491398</v>
      </c>
      <c r="O201">
        <v>39.498286463058101</v>
      </c>
      <c r="P201">
        <v>27.123041932280501</v>
      </c>
      <c r="Q201">
        <v>5.5558457796947E-2</v>
      </c>
    </row>
    <row r="202" spans="1:17" x14ac:dyDescent="0.3">
      <c r="A202" t="s">
        <v>491</v>
      </c>
      <c r="B202" t="s">
        <v>492</v>
      </c>
      <c r="C202" t="s">
        <v>3156</v>
      </c>
      <c r="D202" t="s">
        <v>493</v>
      </c>
      <c r="E202">
        <v>43469.841999999997</v>
      </c>
      <c r="F202">
        <v>3957.2</v>
      </c>
      <c r="G202">
        <v>13.545880274444899</v>
      </c>
      <c r="H202">
        <v>-3.1236380054506001</v>
      </c>
      <c r="I202">
        <v>22.175180947474502</v>
      </c>
      <c r="J202">
        <v>3.0454616687262899</v>
      </c>
      <c r="K202">
        <v>4076.43165036251</v>
      </c>
      <c r="L202">
        <v>3685.9988285468398</v>
      </c>
      <c r="M202">
        <v>45.449375768329098</v>
      </c>
      <c r="N202">
        <v>0.39284291719619002</v>
      </c>
      <c r="O202">
        <v>23.3435257252602</v>
      </c>
      <c r="P202">
        <v>59.8222940226171</v>
      </c>
      <c r="Q202">
        <v>4.5599124237735003E-2</v>
      </c>
    </row>
    <row r="203" spans="1:17" x14ac:dyDescent="0.3">
      <c r="A203" t="s">
        <v>494</v>
      </c>
      <c r="B203" t="s">
        <v>495</v>
      </c>
      <c r="C203" t="s">
        <v>3142</v>
      </c>
      <c r="D203" t="s">
        <v>208</v>
      </c>
      <c r="E203">
        <v>43415.489561249997</v>
      </c>
      <c r="F203">
        <v>685.5</v>
      </c>
      <c r="G203">
        <v>48.452693099693398</v>
      </c>
      <c r="H203">
        <v>4.2836573267838904</v>
      </c>
      <c r="I203">
        <v>6.80056546545927</v>
      </c>
      <c r="J203">
        <v>1.39596991053818</v>
      </c>
      <c r="K203">
        <v>685.42274139237702</v>
      </c>
      <c r="L203">
        <v>613.90925564445104</v>
      </c>
      <c r="M203">
        <v>45.693051912855999</v>
      </c>
      <c r="N203">
        <v>0.55831655111961298</v>
      </c>
      <c r="O203">
        <v>9.2049598832968496</v>
      </c>
      <c r="P203">
        <v>68.842364532019701</v>
      </c>
      <c r="Q203">
        <v>7.2502559571464995E-2</v>
      </c>
    </row>
    <row r="204" spans="1:17" x14ac:dyDescent="0.3">
      <c r="A204" t="s">
        <v>496</v>
      </c>
      <c r="B204" t="s">
        <v>497</v>
      </c>
      <c r="C204" t="s">
        <v>3142</v>
      </c>
      <c r="D204" t="s">
        <v>54</v>
      </c>
      <c r="E204">
        <v>43409.042656259997</v>
      </c>
      <c r="F204">
        <v>583.35</v>
      </c>
      <c r="G204">
        <v>-41.786193367624698</v>
      </c>
      <c r="H204">
        <v>-3.7459728495783802</v>
      </c>
      <c r="I204">
        <v>-15.922998167715599</v>
      </c>
      <c r="J204">
        <v>-2.1671479558837698</v>
      </c>
      <c r="K204">
        <v>629.65208332317297</v>
      </c>
      <c r="L204">
        <v>653.48181256077601</v>
      </c>
      <c r="M204">
        <v>37.477733913132802</v>
      </c>
      <c r="N204">
        <v>0.82662161499646902</v>
      </c>
      <c r="O204">
        <v>39.436016113825303</v>
      </c>
      <c r="P204">
        <v>5.3548853169586401</v>
      </c>
      <c r="Q204">
        <v>-2.6839932975746002E-2</v>
      </c>
    </row>
    <row r="205" spans="1:17" x14ac:dyDescent="0.3">
      <c r="A205" t="s">
        <v>498</v>
      </c>
      <c r="B205" t="s">
        <v>499</v>
      </c>
      <c r="C205" t="s">
        <v>3142</v>
      </c>
      <c r="D205" t="s">
        <v>500</v>
      </c>
      <c r="E205">
        <v>43255.021272575003</v>
      </c>
      <c r="F205">
        <v>1124.5999999999999</v>
      </c>
      <c r="G205">
        <v>81.000838731806098</v>
      </c>
      <c r="H205">
        <v>13.568769055593499</v>
      </c>
      <c r="I205">
        <v>36.101117507292699</v>
      </c>
      <c r="J205">
        <v>-9.6418506220214903E-2</v>
      </c>
      <c r="K205">
        <v>1057.6080710594899</v>
      </c>
      <c r="L205">
        <v>922.56771823710903</v>
      </c>
      <c r="M205">
        <v>64.282939866102097</v>
      </c>
      <c r="N205">
        <v>1.0391713334041699</v>
      </c>
      <c r="O205">
        <v>8.0384136581895795</v>
      </c>
      <c r="P205">
        <v>108.452270620945</v>
      </c>
      <c r="Q205">
        <v>0.15503551359093901</v>
      </c>
    </row>
    <row r="206" spans="1:17" x14ac:dyDescent="0.3">
      <c r="A206" t="s">
        <v>501</v>
      </c>
      <c r="B206" t="s">
        <v>502</v>
      </c>
      <c r="C206" t="s">
        <v>3146</v>
      </c>
      <c r="D206" t="s">
        <v>51</v>
      </c>
      <c r="E206">
        <v>43136.692466940003</v>
      </c>
      <c r="F206">
        <v>1528.65</v>
      </c>
      <c r="G206">
        <v>74.074575210123598</v>
      </c>
      <c r="H206">
        <v>-11.6194715773482</v>
      </c>
      <c r="I206">
        <v>20.382290256253501</v>
      </c>
      <c r="J206">
        <v>0.94435864977652695</v>
      </c>
      <c r="K206">
        <v>1609.3951429026199</v>
      </c>
      <c r="L206">
        <v>1375.03317488579</v>
      </c>
      <c r="M206">
        <v>46.063684342197902</v>
      </c>
      <c r="N206">
        <v>0.65707752881336801</v>
      </c>
      <c r="O206">
        <v>19.775619010237701</v>
      </c>
      <c r="P206">
        <v>99.954218443427095</v>
      </c>
      <c r="Q206">
        <v>0.15599859987025</v>
      </c>
    </row>
    <row r="207" spans="1:17" x14ac:dyDescent="0.3">
      <c r="A207" t="s">
        <v>503</v>
      </c>
      <c r="B207" t="s">
        <v>504</v>
      </c>
      <c r="C207" t="s">
        <v>3154</v>
      </c>
      <c r="D207" t="s">
        <v>505</v>
      </c>
      <c r="E207">
        <v>42380.298583830001</v>
      </c>
      <c r="F207">
        <v>644.54999999999995</v>
      </c>
      <c r="G207">
        <v>-6.0409146591603102</v>
      </c>
      <c r="H207">
        <v>11.2234706682572</v>
      </c>
      <c r="I207">
        <v>19.409878011746098</v>
      </c>
      <c r="J207">
        <v>4.4105650675973704</v>
      </c>
      <c r="K207">
        <v>620.86680033740595</v>
      </c>
      <c r="L207">
        <v>579.70209181587802</v>
      </c>
      <c r="M207">
        <v>63.979997251342702</v>
      </c>
      <c r="N207">
        <v>0.72798797415169603</v>
      </c>
      <c r="O207">
        <v>10.999922426499101</v>
      </c>
      <c r="P207">
        <v>53.0815817598859</v>
      </c>
      <c r="Q207">
        <v>-6.7988220323073001E-2</v>
      </c>
    </row>
    <row r="208" spans="1:17" x14ac:dyDescent="0.3">
      <c r="A208" t="s">
        <v>506</v>
      </c>
      <c r="B208" t="s">
        <v>507</v>
      </c>
      <c r="C208" t="s">
        <v>3150</v>
      </c>
      <c r="D208" t="s">
        <v>80</v>
      </c>
      <c r="E208">
        <v>42154.6875</v>
      </c>
      <c r="F208">
        <v>1150</v>
      </c>
      <c r="G208">
        <v>82.697548590642995</v>
      </c>
      <c r="H208">
        <v>12.058168422193599</v>
      </c>
      <c r="I208">
        <v>-30.3510653076065</v>
      </c>
      <c r="J208">
        <v>24.339398605945199</v>
      </c>
      <c r="K208">
        <v>1104.52752494728</v>
      </c>
      <c r="L208">
        <v>1117.44125886848</v>
      </c>
      <c r="M208">
        <v>69.608167319401204</v>
      </c>
      <c r="N208">
        <v>1.2491602360601901</v>
      </c>
      <c r="O208">
        <v>56.060869565217303</v>
      </c>
      <c r="P208">
        <v>99.965223439401797</v>
      </c>
      <c r="Q208">
        <v>0.16533350582102399</v>
      </c>
    </row>
    <row r="209" spans="1:17" x14ac:dyDescent="0.3">
      <c r="A209" t="s">
        <v>508</v>
      </c>
      <c r="B209" t="s">
        <v>509</v>
      </c>
      <c r="C209" t="s">
        <v>3150</v>
      </c>
      <c r="D209" t="s">
        <v>471</v>
      </c>
      <c r="E209">
        <v>42083.824884959999</v>
      </c>
      <c r="F209">
        <v>1468</v>
      </c>
      <c r="G209">
        <v>-30.990571985998098</v>
      </c>
      <c r="H209">
        <v>2.8609433342470001</v>
      </c>
      <c r="I209">
        <v>-13.716910176382401</v>
      </c>
      <c r="J209">
        <v>-1.0840762963610799</v>
      </c>
      <c r="K209">
        <v>1496.7553465022499</v>
      </c>
      <c r="L209">
        <v>1504.9423018267901</v>
      </c>
      <c r="M209">
        <v>61.586565438386302</v>
      </c>
      <c r="N209">
        <v>1.1641034809866699</v>
      </c>
      <c r="O209">
        <v>20.844686648501298</v>
      </c>
      <c r="P209">
        <v>12.4904214559387</v>
      </c>
      <c r="Q209">
        <v>4.7794339190233001E-2</v>
      </c>
    </row>
    <row r="210" spans="1:17" x14ac:dyDescent="0.3">
      <c r="A210" t="s">
        <v>510</v>
      </c>
      <c r="B210" t="s">
        <v>511</v>
      </c>
      <c r="C210" t="s">
        <v>3149</v>
      </c>
      <c r="D210" t="s">
        <v>72</v>
      </c>
      <c r="E210">
        <v>41736.658138065002</v>
      </c>
      <c r="F210">
        <v>2222.5500000000002</v>
      </c>
      <c r="G210">
        <v>-3.1533212534095898</v>
      </c>
      <c r="H210">
        <v>-3.02864365295286</v>
      </c>
      <c r="I210">
        <v>-18.659691222826901</v>
      </c>
      <c r="J210">
        <v>7.6038571493753597</v>
      </c>
      <c r="K210">
        <v>2285.77523480016</v>
      </c>
      <c r="L210">
        <v>2367.47880311275</v>
      </c>
      <c r="M210">
        <v>55.193187986732397</v>
      </c>
      <c r="N210">
        <v>1.98925523249412</v>
      </c>
      <c r="O210">
        <v>27.961125733954201</v>
      </c>
      <c r="P210">
        <v>20.1378378378378</v>
      </c>
      <c r="Q210">
        <v>-3.9743841445613E-2</v>
      </c>
    </row>
    <row r="211" spans="1:17" x14ac:dyDescent="0.3">
      <c r="A211" t="s">
        <v>512</v>
      </c>
      <c r="B211" t="s">
        <v>513</v>
      </c>
      <c r="C211" t="s">
        <v>3147</v>
      </c>
      <c r="D211" t="s">
        <v>213</v>
      </c>
      <c r="E211">
        <v>41735.609858999997</v>
      </c>
      <c r="F211">
        <v>671.6</v>
      </c>
      <c r="G211">
        <v>0.97709641379506695</v>
      </c>
      <c r="H211">
        <v>-3.54834729398529</v>
      </c>
      <c r="I211">
        <v>0.202458414819533</v>
      </c>
      <c r="J211">
        <v>-3.7934697036015499</v>
      </c>
      <c r="K211">
        <v>684.66259951410905</v>
      </c>
      <c r="L211">
        <v>663.36597769998798</v>
      </c>
      <c r="M211">
        <v>43.982316357817098</v>
      </c>
      <c r="N211">
        <v>0.52394478494824304</v>
      </c>
      <c r="O211">
        <v>14.4505658129839</v>
      </c>
      <c r="P211">
        <v>26.3355906696764</v>
      </c>
      <c r="Q211">
        <v>-5.3377051467447999E-2</v>
      </c>
    </row>
    <row r="212" spans="1:17" x14ac:dyDescent="0.3">
      <c r="A212" t="s">
        <v>514</v>
      </c>
      <c r="B212" t="s">
        <v>515</v>
      </c>
      <c r="C212" t="s">
        <v>3141</v>
      </c>
      <c r="D212" t="s">
        <v>251</v>
      </c>
      <c r="E212">
        <v>41546.749140200001</v>
      </c>
      <c r="F212">
        <v>6670.75</v>
      </c>
      <c r="G212">
        <v>-39.525261279915803</v>
      </c>
      <c r="H212">
        <v>-2.5807705717336402</v>
      </c>
      <c r="I212">
        <v>-13.5963279666513</v>
      </c>
      <c r="J212">
        <v>2.9767534066727501</v>
      </c>
      <c r="K212">
        <v>7037.5021465708896</v>
      </c>
      <c r="L212">
        <v>7309.4510036436204</v>
      </c>
      <c r="M212">
        <v>45.916979599251597</v>
      </c>
      <c r="N212">
        <v>0.69281255976249001</v>
      </c>
      <c r="O212">
        <v>37.915526739871801</v>
      </c>
      <c r="P212">
        <v>6.1207445116130996</v>
      </c>
      <c r="Q212">
        <v>-1.3054349950064E-2</v>
      </c>
    </row>
    <row r="213" spans="1:17" x14ac:dyDescent="0.3">
      <c r="A213" t="s">
        <v>516</v>
      </c>
      <c r="B213" t="s">
        <v>517</v>
      </c>
      <c r="C213" t="s">
        <v>3150</v>
      </c>
      <c r="D213" t="s">
        <v>290</v>
      </c>
      <c r="E213">
        <v>41495.731429400003</v>
      </c>
      <c r="F213">
        <v>1577.3</v>
      </c>
      <c r="G213">
        <v>151.24995233592099</v>
      </c>
      <c r="H213">
        <v>16.068321280207002</v>
      </c>
      <c r="I213">
        <v>-28.026162222410498</v>
      </c>
      <c r="J213">
        <v>22.829347134732501</v>
      </c>
      <c r="K213">
        <v>1560.5160259484001</v>
      </c>
      <c r="L213">
        <v>1556.9179772022901</v>
      </c>
      <c r="M213">
        <v>73.243284868171898</v>
      </c>
      <c r="N213">
        <v>0.465740708995452</v>
      </c>
      <c r="O213">
        <v>88.895581056235301</v>
      </c>
      <c r="P213">
        <v>177.20562390158099</v>
      </c>
      <c r="Q213">
        <v>0.19707399550170701</v>
      </c>
    </row>
    <row r="214" spans="1:17" x14ac:dyDescent="0.3">
      <c r="A214" t="s">
        <v>518</v>
      </c>
      <c r="B214" t="s">
        <v>519</v>
      </c>
      <c r="C214" t="s">
        <v>3146</v>
      </c>
      <c r="D214" t="s">
        <v>51</v>
      </c>
      <c r="E214">
        <v>41409.610950959999</v>
      </c>
      <c r="F214">
        <v>2444.4</v>
      </c>
      <c r="G214">
        <v>27.689862165568801</v>
      </c>
      <c r="H214">
        <v>-8.1934737721232906</v>
      </c>
      <c r="I214">
        <v>-9.8164078484256301</v>
      </c>
      <c r="J214">
        <v>9.3392701469295306E-2</v>
      </c>
      <c r="K214">
        <v>2582.2042801522098</v>
      </c>
      <c r="L214">
        <v>2444.4458103298398</v>
      </c>
      <c r="M214">
        <v>49.050643796674301</v>
      </c>
      <c r="N214">
        <v>1.29691668531474</v>
      </c>
      <c r="O214">
        <v>26.3295696285386</v>
      </c>
      <c r="P214">
        <v>51.178180468798303</v>
      </c>
      <c r="Q214">
        <v>2.6916918894318999E-2</v>
      </c>
    </row>
    <row r="215" spans="1:17" x14ac:dyDescent="0.3">
      <c r="A215" t="s">
        <v>520</v>
      </c>
      <c r="B215" t="s">
        <v>521</v>
      </c>
      <c r="C215" t="s">
        <v>3150</v>
      </c>
      <c r="D215" t="s">
        <v>522</v>
      </c>
      <c r="E215">
        <v>41214.223038374999</v>
      </c>
      <c r="F215">
        <v>4313.25</v>
      </c>
      <c r="G215">
        <v>33.6953721731672</v>
      </c>
      <c r="H215">
        <v>14.145380766039599</v>
      </c>
      <c r="I215">
        <v>-3.9237689922098302</v>
      </c>
      <c r="J215">
        <v>12.4110415745939</v>
      </c>
      <c r="K215">
        <v>4119.7343465004597</v>
      </c>
      <c r="L215">
        <v>3946.2069308261098</v>
      </c>
      <c r="M215">
        <v>74.119231593684205</v>
      </c>
      <c r="N215">
        <v>0.95903393545627003</v>
      </c>
      <c r="O215">
        <v>16.842288297687301</v>
      </c>
      <c r="P215">
        <v>57.415010674987599</v>
      </c>
      <c r="Q215">
        <v>0.16884788088128999</v>
      </c>
    </row>
    <row r="216" spans="1:17" x14ac:dyDescent="0.3">
      <c r="A216" t="s">
        <v>523</v>
      </c>
      <c r="B216" t="s">
        <v>524</v>
      </c>
      <c r="C216" t="s">
        <v>3144</v>
      </c>
      <c r="D216" t="s">
        <v>123</v>
      </c>
      <c r="E216">
        <v>40764.419445824999</v>
      </c>
      <c r="F216">
        <v>313.64999999999998</v>
      </c>
      <c r="G216">
        <v>-29.8365486981209</v>
      </c>
      <c r="H216">
        <v>-3.7299303848653098</v>
      </c>
      <c r="I216">
        <v>-15.283561119547301</v>
      </c>
      <c r="J216">
        <v>8.2242443830780196</v>
      </c>
      <c r="K216">
        <v>330.118192217071</v>
      </c>
      <c r="L216">
        <v>347.21580164296603</v>
      </c>
      <c r="M216">
        <v>48.948684443872096</v>
      </c>
      <c r="N216">
        <v>2.0626469604891402</v>
      </c>
      <c r="O216">
        <v>30.878367607205501</v>
      </c>
      <c r="P216">
        <v>12.4193548387096</v>
      </c>
      <c r="Q216">
        <v>-1.4617460755125E-2</v>
      </c>
    </row>
    <row r="217" spans="1:17" x14ac:dyDescent="0.3">
      <c r="A217" t="s">
        <v>525</v>
      </c>
      <c r="B217" t="s">
        <v>526</v>
      </c>
      <c r="C217" t="s">
        <v>3150</v>
      </c>
      <c r="D217" t="s">
        <v>232</v>
      </c>
      <c r="E217">
        <v>40575.420872524999</v>
      </c>
      <c r="F217">
        <v>10101.35</v>
      </c>
      <c r="G217">
        <v>61.0779026323141</v>
      </c>
      <c r="H217">
        <v>7.3529237633929796</v>
      </c>
      <c r="I217">
        <v>20.651061920766701</v>
      </c>
      <c r="J217">
        <v>3.4942465901508899</v>
      </c>
      <c r="K217">
        <v>9497.1607948749406</v>
      </c>
      <c r="L217">
        <v>8291.8192051571696</v>
      </c>
      <c r="M217">
        <v>71.409150844793302</v>
      </c>
      <c r="N217">
        <v>1.0238262825211699</v>
      </c>
      <c r="O217">
        <v>8.8963356383057608</v>
      </c>
      <c r="P217">
        <v>96.104639875752198</v>
      </c>
      <c r="Q217">
        <v>0.27980349538591698</v>
      </c>
    </row>
    <row r="218" spans="1:17" x14ac:dyDescent="0.3">
      <c r="A218" t="s">
        <v>527</v>
      </c>
      <c r="B218" t="s">
        <v>528</v>
      </c>
      <c r="C218" t="s">
        <v>3142</v>
      </c>
      <c r="D218" t="s">
        <v>380</v>
      </c>
      <c r="E218">
        <v>39226.744259999999</v>
      </c>
      <c r="F218">
        <v>5364</v>
      </c>
      <c r="G218">
        <v>2.83831500500292</v>
      </c>
      <c r="H218">
        <v>3.2993749332214102</v>
      </c>
      <c r="I218">
        <v>19.438800015469599</v>
      </c>
      <c r="J218">
        <v>-6.7711482750301304</v>
      </c>
      <c r="K218">
        <v>5079.5351312910198</v>
      </c>
      <c r="L218">
        <v>4620.7016623889303</v>
      </c>
      <c r="M218">
        <v>52.059257125285697</v>
      </c>
      <c r="N218">
        <v>0.95445531964180297</v>
      </c>
      <c r="O218">
        <v>5.98434004474273</v>
      </c>
      <c r="P218">
        <v>46.529352309667502</v>
      </c>
      <c r="Q218">
        <v>6.1622256217277002E-2</v>
      </c>
    </row>
    <row r="219" spans="1:17" x14ac:dyDescent="0.3">
      <c r="A219" t="s">
        <v>529</v>
      </c>
      <c r="B219" t="s">
        <v>530</v>
      </c>
      <c r="C219" t="s">
        <v>3146</v>
      </c>
      <c r="D219" t="s">
        <v>51</v>
      </c>
      <c r="E219">
        <v>39135.144147589999</v>
      </c>
      <c r="F219">
        <v>1542.55</v>
      </c>
      <c r="G219">
        <v>14.9113051792291</v>
      </c>
      <c r="H219">
        <v>-4.1154447325255603</v>
      </c>
      <c r="I219">
        <v>10.6418661629877</v>
      </c>
      <c r="J219">
        <v>-4.9733674071411604</v>
      </c>
      <c r="K219">
        <v>1535.8585372817899</v>
      </c>
      <c r="L219">
        <v>1353.3700407342601</v>
      </c>
      <c r="M219">
        <v>45.366171903648201</v>
      </c>
      <c r="N219">
        <v>1.02215300558986</v>
      </c>
      <c r="O219">
        <v>10.7678843473469</v>
      </c>
      <c r="P219">
        <v>48.179634966378401</v>
      </c>
      <c r="Q219">
        <v>3.0099371393231E-2</v>
      </c>
    </row>
    <row r="220" spans="1:17" x14ac:dyDescent="0.3">
      <c r="A220" t="s">
        <v>531</v>
      </c>
      <c r="B220" t="s">
        <v>532</v>
      </c>
      <c r="C220" t="s">
        <v>3142</v>
      </c>
      <c r="D220" t="s">
        <v>37</v>
      </c>
      <c r="E220">
        <v>39134.289457544997</v>
      </c>
      <c r="F220">
        <v>1133.95</v>
      </c>
      <c r="G220">
        <v>-7.6587165128133803</v>
      </c>
      <c r="H220">
        <v>-7.4766559415887404</v>
      </c>
      <c r="I220">
        <v>10.409136209498699</v>
      </c>
      <c r="J220">
        <v>-3.7116178043816999</v>
      </c>
      <c r="K220">
        <v>1186.3282878769501</v>
      </c>
      <c r="L220">
        <v>1078.1051561434899</v>
      </c>
      <c r="M220">
        <v>28.0530993043877</v>
      </c>
      <c r="N220">
        <v>0.80663186517454899</v>
      </c>
      <c r="O220">
        <v>15.212310948454499</v>
      </c>
      <c r="P220">
        <v>32.742171495463801</v>
      </c>
      <c r="Q220">
        <v>-1.0941252960304E-2</v>
      </c>
    </row>
    <row r="221" spans="1:17" x14ac:dyDescent="0.3">
      <c r="A221" t="s">
        <v>533</v>
      </c>
      <c r="B221" t="s">
        <v>534</v>
      </c>
      <c r="C221" t="s">
        <v>3150</v>
      </c>
      <c r="D221" t="s">
        <v>535</v>
      </c>
      <c r="E221">
        <v>39086.030311299997</v>
      </c>
      <c r="F221">
        <v>3553.9</v>
      </c>
      <c r="G221">
        <v>-6.6084819398033101</v>
      </c>
      <c r="H221">
        <v>1.10118143936232</v>
      </c>
      <c r="I221">
        <v>-14.0547565590002</v>
      </c>
      <c r="J221">
        <v>0.45905554892368799</v>
      </c>
      <c r="K221">
        <v>3703.14395113504</v>
      </c>
      <c r="L221">
        <v>3603.9635198279998</v>
      </c>
      <c r="M221">
        <v>47.671107554327598</v>
      </c>
      <c r="N221">
        <v>0.46149458627371098</v>
      </c>
      <c r="O221">
        <v>24.3704099721432</v>
      </c>
      <c r="P221">
        <v>34.190454614106599</v>
      </c>
      <c r="Q221">
        <v>7.1349882386183006E-2</v>
      </c>
    </row>
    <row r="222" spans="1:17" x14ac:dyDescent="0.3">
      <c r="A222" t="s">
        <v>536</v>
      </c>
      <c r="B222" t="s">
        <v>537</v>
      </c>
      <c r="C222" t="s">
        <v>3147</v>
      </c>
      <c r="D222" t="s">
        <v>538</v>
      </c>
      <c r="E222">
        <v>38471</v>
      </c>
      <c r="F222">
        <v>452.6</v>
      </c>
      <c r="G222">
        <v>40.264756011834102</v>
      </c>
      <c r="H222">
        <v>-0.39022836146046802</v>
      </c>
      <c r="I222">
        <v>-16.098895338398599</v>
      </c>
      <c r="J222">
        <v>9.0504376824788402</v>
      </c>
      <c r="K222">
        <v>460.20578650538499</v>
      </c>
      <c r="L222">
        <v>444.95752058571799</v>
      </c>
      <c r="M222">
        <v>63.863162452880601</v>
      </c>
      <c r="N222">
        <v>0.93396032112399996</v>
      </c>
      <c r="O222">
        <v>37.063632346442702</v>
      </c>
      <c r="P222">
        <v>62.513464991023298</v>
      </c>
      <c r="Q222">
        <v>0.136437307719603</v>
      </c>
    </row>
    <row r="223" spans="1:17" x14ac:dyDescent="0.3">
      <c r="A223" t="s">
        <v>539</v>
      </c>
      <c r="B223" t="s">
        <v>540</v>
      </c>
      <c r="C223" t="s">
        <v>3150</v>
      </c>
      <c r="D223" t="s">
        <v>232</v>
      </c>
      <c r="E223">
        <v>38326.128483649998</v>
      </c>
      <c r="F223">
        <v>5987.45</v>
      </c>
      <c r="G223">
        <v>120.54308951801301</v>
      </c>
      <c r="H223">
        <v>9.8203790492782197</v>
      </c>
      <c r="I223">
        <v>74.930336012657406</v>
      </c>
      <c r="J223">
        <v>-1.1371815473133999</v>
      </c>
      <c r="K223">
        <v>5485.91719454339</v>
      </c>
      <c r="L223">
        <v>4305.1760880235397</v>
      </c>
      <c r="M223">
        <v>64.6187785300299</v>
      </c>
      <c r="N223">
        <v>0.73142723648005703</v>
      </c>
      <c r="O223">
        <v>2.63133721367192</v>
      </c>
      <c r="P223">
        <v>163.086319397148</v>
      </c>
      <c r="Q223">
        <v>0.32857213522457601</v>
      </c>
    </row>
    <row r="224" spans="1:17" x14ac:dyDescent="0.3">
      <c r="A224" t="s">
        <v>541</v>
      </c>
      <c r="B224" t="s">
        <v>542</v>
      </c>
      <c r="C224" t="s">
        <v>3151</v>
      </c>
      <c r="D224" t="s">
        <v>276</v>
      </c>
      <c r="E224">
        <v>38102.476364279901</v>
      </c>
      <c r="F224">
        <v>1853.1</v>
      </c>
      <c r="G224">
        <v>65.813319920538703</v>
      </c>
      <c r="H224">
        <v>2.3500647344237402</v>
      </c>
      <c r="I224">
        <v>14.6471424765957</v>
      </c>
      <c r="J224">
        <v>-1.2707113614652299</v>
      </c>
      <c r="K224">
        <v>1854.74673296578</v>
      </c>
      <c r="L224">
        <v>1624.9385776670899</v>
      </c>
      <c r="M224">
        <v>56.4506003191538</v>
      </c>
      <c r="N224">
        <v>0.54666836569924404</v>
      </c>
      <c r="O224">
        <v>18.695699098807399</v>
      </c>
      <c r="P224">
        <v>105.54600410404301</v>
      </c>
      <c r="Q224">
        <v>0.166888401994196</v>
      </c>
    </row>
    <row r="225" spans="1:17" x14ac:dyDescent="0.3">
      <c r="A225" t="s">
        <v>543</v>
      </c>
      <c r="B225" t="s">
        <v>544</v>
      </c>
      <c r="C225" t="s">
        <v>3141</v>
      </c>
      <c r="D225" t="s">
        <v>21</v>
      </c>
      <c r="E225">
        <v>38071.991540499999</v>
      </c>
      <c r="F225">
        <v>938.5</v>
      </c>
      <c r="G225">
        <v>-49.016890839181201</v>
      </c>
      <c r="H225">
        <v>-6.0682112687555696</v>
      </c>
      <c r="I225">
        <v>-17.6363189192665</v>
      </c>
      <c r="J225">
        <v>-1.27813415258987</v>
      </c>
      <c r="K225">
        <v>1003.54278924558</v>
      </c>
      <c r="L225">
        <v>1056.4215736364399</v>
      </c>
      <c r="M225">
        <v>32.520853300459699</v>
      </c>
      <c r="N225">
        <v>0.37425717478119103</v>
      </c>
      <c r="O225">
        <v>49.174214171550297</v>
      </c>
      <c r="P225">
        <v>0.80558539205155499</v>
      </c>
    </row>
    <row r="226" spans="1:17" x14ac:dyDescent="0.3">
      <c r="A226" t="s">
        <v>545</v>
      </c>
      <c r="B226" t="s">
        <v>546</v>
      </c>
      <c r="C226" t="s">
        <v>3146</v>
      </c>
      <c r="D226" t="s">
        <v>51</v>
      </c>
      <c r="E226">
        <v>37755.306483245004</v>
      </c>
      <c r="F226">
        <v>3022.55</v>
      </c>
      <c r="G226">
        <v>30.272070078427799</v>
      </c>
      <c r="H226">
        <v>0.70953059174332</v>
      </c>
      <c r="I226">
        <v>16.062756156389799</v>
      </c>
      <c r="J226">
        <v>-1.5889577116607601</v>
      </c>
      <c r="K226">
        <v>3019.8970289354702</v>
      </c>
      <c r="L226">
        <v>2672.4153016227401</v>
      </c>
      <c r="M226">
        <v>58.356842918951401</v>
      </c>
      <c r="N226">
        <v>0.52681083408026697</v>
      </c>
      <c r="O226">
        <v>15.299995037302899</v>
      </c>
      <c r="P226">
        <v>63.359005539791902</v>
      </c>
      <c r="Q226">
        <v>8.6336186302838999E-2</v>
      </c>
    </row>
    <row r="227" spans="1:17" x14ac:dyDescent="0.3">
      <c r="A227" t="s">
        <v>547</v>
      </c>
      <c r="B227" t="s">
        <v>548</v>
      </c>
      <c r="C227" t="s">
        <v>3146</v>
      </c>
      <c r="D227" t="s">
        <v>161</v>
      </c>
      <c r="E227">
        <v>37743.611337599999</v>
      </c>
      <c r="F227">
        <v>940.8</v>
      </c>
      <c r="G227">
        <v>2.5210686588883302</v>
      </c>
      <c r="H227">
        <v>5.8146843316761903</v>
      </c>
      <c r="I227">
        <v>29.937103687032401</v>
      </c>
      <c r="J227">
        <v>7.2907741922570501</v>
      </c>
      <c r="K227">
        <v>875.67434973666002</v>
      </c>
      <c r="L227">
        <v>805.67925978798803</v>
      </c>
      <c r="M227">
        <v>78.059870804640596</v>
      </c>
      <c r="N227">
        <v>0.73738468269005597</v>
      </c>
      <c r="O227">
        <v>0.47300170068027497</v>
      </c>
      <c r="P227">
        <v>54.825968896568703</v>
      </c>
      <c r="Q227">
        <v>4.3096564666376999E-2</v>
      </c>
    </row>
    <row r="228" spans="1:17" x14ac:dyDescent="0.3">
      <c r="A228" t="s">
        <v>549</v>
      </c>
      <c r="B228" t="s">
        <v>550</v>
      </c>
      <c r="C228" t="s">
        <v>3156</v>
      </c>
      <c r="D228" t="s">
        <v>266</v>
      </c>
      <c r="E228">
        <v>37197.792106724999</v>
      </c>
      <c r="F228">
        <v>2727.25</v>
      </c>
      <c r="G228">
        <v>2.6873093397813301</v>
      </c>
      <c r="H228">
        <v>1.78042818702673</v>
      </c>
      <c r="I228">
        <v>13.985278313274</v>
      </c>
      <c r="J228">
        <v>2.5594277622768602</v>
      </c>
      <c r="K228">
        <v>2736.53362875937</v>
      </c>
      <c r="L228">
        <v>2618.6616744144899</v>
      </c>
      <c r="M228">
        <v>57.516420847882102</v>
      </c>
      <c r="N228">
        <v>1.2642188100571801</v>
      </c>
      <c r="O228">
        <v>16.197634980291401</v>
      </c>
      <c r="P228">
        <v>34.945571499257703</v>
      </c>
      <c r="Q228">
        <v>-8.693089985253E-3</v>
      </c>
    </row>
    <row r="229" spans="1:17" x14ac:dyDescent="0.3">
      <c r="A229" t="s">
        <v>551</v>
      </c>
      <c r="B229" t="s">
        <v>552</v>
      </c>
      <c r="C229" t="s">
        <v>3141</v>
      </c>
      <c r="D229" t="s">
        <v>21</v>
      </c>
      <c r="E229">
        <v>37161.859043119999</v>
      </c>
      <c r="F229">
        <v>1368.8</v>
      </c>
      <c r="G229">
        <v>-25.535805833784199</v>
      </c>
      <c r="H229">
        <v>5.0153056855839901</v>
      </c>
      <c r="I229">
        <v>-10.669701911973201</v>
      </c>
      <c r="J229">
        <v>8.2946210190055503</v>
      </c>
      <c r="K229">
        <v>1508.85995086502</v>
      </c>
      <c r="L229">
        <v>1549.81985119161</v>
      </c>
      <c r="M229">
        <v>45.775985792245002</v>
      </c>
      <c r="N229">
        <v>1.02716179319798</v>
      </c>
      <c r="O229">
        <v>40.904441846873098</v>
      </c>
      <c r="P229">
        <v>6.6666666666666599</v>
      </c>
      <c r="Q229">
        <v>0.112877297047716</v>
      </c>
    </row>
    <row r="230" spans="1:17" hidden="1" x14ac:dyDescent="0.3">
      <c r="A230" t="s">
        <v>553</v>
      </c>
      <c r="B230" t="s">
        <v>554</v>
      </c>
      <c r="C230" t="s">
        <v>3157</v>
      </c>
      <c r="D230" t="s">
        <v>103</v>
      </c>
      <c r="E230">
        <v>36440.354296871003</v>
      </c>
      <c r="F230">
        <v>87.41</v>
      </c>
      <c r="G230">
        <v>-18.112815866906701</v>
      </c>
      <c r="H230">
        <v>20.590213639669301</v>
      </c>
      <c r="I230">
        <v>-4.3196803811159201</v>
      </c>
      <c r="J230">
        <v>37.751219760550903</v>
      </c>
      <c r="K230">
        <v>87.643288402224897</v>
      </c>
      <c r="M230">
        <v>67.576561158834593</v>
      </c>
      <c r="N230">
        <v>1.4297300525259899</v>
      </c>
      <c r="O230">
        <v>80.070930099530898</v>
      </c>
      <c r="P230">
        <v>31.128112811281099</v>
      </c>
    </row>
    <row r="231" spans="1:17" x14ac:dyDescent="0.3">
      <c r="A231" t="s">
        <v>555</v>
      </c>
      <c r="B231" t="s">
        <v>556</v>
      </c>
      <c r="C231" t="s">
        <v>3158</v>
      </c>
      <c r="D231" t="s">
        <v>557</v>
      </c>
      <c r="E231">
        <v>36324.556167100003</v>
      </c>
      <c r="F231">
        <v>32245.3</v>
      </c>
      <c r="G231">
        <v>-14.143718410931299</v>
      </c>
      <c r="H231">
        <v>-2.91752876553352</v>
      </c>
      <c r="I231">
        <v>-10.0098115099269</v>
      </c>
      <c r="J231">
        <v>1.51003949302398</v>
      </c>
      <c r="K231">
        <v>33903.765435683898</v>
      </c>
      <c r="L231">
        <v>33778.8795741797</v>
      </c>
      <c r="M231">
        <v>44.901575572907198</v>
      </c>
      <c r="N231">
        <v>1.21890584118311</v>
      </c>
      <c r="O231">
        <v>26.705287282177501</v>
      </c>
      <c r="P231">
        <v>13.145572029846599</v>
      </c>
      <c r="Q231">
        <v>9.7161084560019994E-3</v>
      </c>
    </row>
    <row r="232" spans="1:17" x14ac:dyDescent="0.3">
      <c r="A232" t="s">
        <v>558</v>
      </c>
      <c r="B232" t="s">
        <v>559</v>
      </c>
      <c r="C232" t="s">
        <v>3158</v>
      </c>
      <c r="D232" t="s">
        <v>169</v>
      </c>
      <c r="E232">
        <v>36237.892297290004</v>
      </c>
      <c r="F232">
        <v>1076.0999999999999</v>
      </c>
      <c r="G232">
        <v>41.9008996505071</v>
      </c>
      <c r="H232">
        <v>5.6749718579387398</v>
      </c>
      <c r="I232">
        <v>21.104459889000999</v>
      </c>
      <c r="J232">
        <v>5.0788977915829898</v>
      </c>
      <c r="K232">
        <v>1042.1629319449701</v>
      </c>
      <c r="L232">
        <v>935.81433889086202</v>
      </c>
      <c r="M232">
        <v>67.256035308420394</v>
      </c>
      <c r="N232">
        <v>0.98227646049226103</v>
      </c>
      <c r="O232">
        <v>22.107610816838498</v>
      </c>
      <c r="P232">
        <v>67.473348377558096</v>
      </c>
      <c r="Q232">
        <v>6.5767252351869004E-2</v>
      </c>
    </row>
    <row r="233" spans="1:17" x14ac:dyDescent="0.3">
      <c r="A233" t="s">
        <v>560</v>
      </c>
      <c r="B233" t="s">
        <v>561</v>
      </c>
      <c r="C233" t="s">
        <v>3150</v>
      </c>
      <c r="D233" t="s">
        <v>120</v>
      </c>
      <c r="E233">
        <v>36104.491793344998</v>
      </c>
      <c r="F233">
        <v>40835.15</v>
      </c>
      <c r="G233">
        <v>-8.3353974102730604</v>
      </c>
      <c r="H233">
        <v>-14.8655188452005</v>
      </c>
      <c r="I233">
        <v>-27.8527378426874</v>
      </c>
      <c r="J233">
        <v>-1.5400313638045899</v>
      </c>
      <c r="K233">
        <v>45951.499208696703</v>
      </c>
      <c r="L233">
        <v>47018.893027796097</v>
      </c>
      <c r="M233">
        <v>21.197953277394699</v>
      </c>
      <c r="N233">
        <v>0.78509912918287095</v>
      </c>
      <c r="O233">
        <v>46.917545301045699</v>
      </c>
      <c r="P233">
        <v>16.746241176521</v>
      </c>
      <c r="Q233">
        <v>-3.5815128858422002E-2</v>
      </c>
    </row>
    <row r="234" spans="1:17" x14ac:dyDescent="0.3">
      <c r="A234" t="s">
        <v>562</v>
      </c>
      <c r="B234" t="s">
        <v>563</v>
      </c>
      <c r="C234" t="s">
        <v>3148</v>
      </c>
      <c r="D234" t="s">
        <v>151</v>
      </c>
      <c r="E234">
        <v>35893.088623964999</v>
      </c>
      <c r="F234">
        <v>258.85000000000002</v>
      </c>
      <c r="G234">
        <v>38.890936689661501</v>
      </c>
      <c r="H234">
        <v>5.8396188736106396</v>
      </c>
      <c r="I234">
        <v>10.632686138163301</v>
      </c>
      <c r="J234">
        <v>0.45664941408670801</v>
      </c>
      <c r="K234">
        <v>257.43375710160501</v>
      </c>
      <c r="L234">
        <v>243.055241101072</v>
      </c>
      <c r="M234">
        <v>61.036404508255501</v>
      </c>
      <c r="N234">
        <v>0.86736141830124702</v>
      </c>
      <c r="O234">
        <v>20.455862468611102</v>
      </c>
      <c r="P234">
        <v>60.229031259671899</v>
      </c>
      <c r="Q234">
        <v>0.16434622717401101</v>
      </c>
    </row>
    <row r="235" spans="1:17" x14ac:dyDescent="0.3">
      <c r="A235" t="s">
        <v>564</v>
      </c>
      <c r="B235" t="s">
        <v>565</v>
      </c>
      <c r="C235" t="s">
        <v>3142</v>
      </c>
      <c r="D235" t="s">
        <v>54</v>
      </c>
      <c r="E235">
        <v>35535.853320893999</v>
      </c>
      <c r="F235">
        <v>142.47</v>
      </c>
      <c r="G235">
        <v>-20.647357417994201</v>
      </c>
      <c r="H235">
        <v>2.91310781203229</v>
      </c>
      <c r="I235">
        <v>-14.7378389435543</v>
      </c>
      <c r="J235">
        <v>4.1077083817238398</v>
      </c>
      <c r="K235">
        <v>152.26618843668899</v>
      </c>
      <c r="L235">
        <v>159.54507836030501</v>
      </c>
      <c r="M235">
        <v>52.987597453446703</v>
      </c>
      <c r="N235">
        <v>0.76265047101189598</v>
      </c>
      <c r="O235">
        <v>36.344493577595202</v>
      </c>
      <c r="P235">
        <v>6.2416107382550399</v>
      </c>
      <c r="Q235">
        <v>6.9473911441770994E-2</v>
      </c>
    </row>
    <row r="236" spans="1:17" x14ac:dyDescent="0.3">
      <c r="A236" t="s">
        <v>566</v>
      </c>
      <c r="B236" t="s">
        <v>567</v>
      </c>
      <c r="C236" t="s">
        <v>3146</v>
      </c>
      <c r="D236" t="s">
        <v>51</v>
      </c>
      <c r="E236">
        <v>35470.348609375003</v>
      </c>
      <c r="F236">
        <v>268.75</v>
      </c>
      <c r="G236">
        <v>78.508607229669593</v>
      </c>
      <c r="H236">
        <v>-0.64761452420968901</v>
      </c>
      <c r="I236">
        <v>72.944009123572798</v>
      </c>
      <c r="J236">
        <v>-2.0443042840090602</v>
      </c>
      <c r="K236">
        <v>241.87752419521499</v>
      </c>
      <c r="L236">
        <v>190.10235551688601</v>
      </c>
      <c r="M236">
        <v>64.736426592015604</v>
      </c>
      <c r="N236">
        <v>0.49787462556739398</v>
      </c>
      <c r="O236">
        <v>14.567441860465101</v>
      </c>
      <c r="P236">
        <v>135.02404897245299</v>
      </c>
      <c r="Q236">
        <v>5.6255771456552001E-2</v>
      </c>
    </row>
    <row r="237" spans="1:17" x14ac:dyDescent="0.3">
      <c r="A237" t="s">
        <v>568</v>
      </c>
      <c r="B237" t="s">
        <v>569</v>
      </c>
      <c r="C237" t="s">
        <v>3142</v>
      </c>
      <c r="D237" t="s">
        <v>570</v>
      </c>
      <c r="E237">
        <v>35138.024440000001</v>
      </c>
      <c r="F237">
        <v>638.79999999999995</v>
      </c>
      <c r="G237">
        <v>12.5127247053302</v>
      </c>
      <c r="H237">
        <v>4.0745302938889001</v>
      </c>
      <c r="I237">
        <v>-8.1531479786812397</v>
      </c>
      <c r="J237">
        <v>2.7389426733060702</v>
      </c>
      <c r="K237">
        <v>635.240699298604</v>
      </c>
      <c r="L237">
        <v>637.09456087437695</v>
      </c>
      <c r="M237">
        <v>67.127491365637297</v>
      </c>
      <c r="N237">
        <v>0.51979597405284295</v>
      </c>
      <c r="O237">
        <v>29.422354414527199</v>
      </c>
      <c r="P237">
        <v>39.475982532750997</v>
      </c>
      <c r="Q237">
        <v>5.6164469330739999E-2</v>
      </c>
    </row>
    <row r="238" spans="1:17" x14ac:dyDescent="0.3">
      <c r="A238" t="s">
        <v>571</v>
      </c>
      <c r="B238" t="s">
        <v>572</v>
      </c>
      <c r="C238" t="s">
        <v>3154</v>
      </c>
      <c r="D238" t="s">
        <v>573</v>
      </c>
      <c r="E238">
        <v>34838.529681439999</v>
      </c>
      <c r="F238">
        <v>1434.2</v>
      </c>
      <c r="G238">
        <v>-19.688424516025101</v>
      </c>
      <c r="H238">
        <v>13.4002649217206</v>
      </c>
      <c r="I238">
        <v>30.463852945022001</v>
      </c>
      <c r="J238">
        <v>0.95176977752265601</v>
      </c>
      <c r="K238">
        <v>1333.80306626226</v>
      </c>
      <c r="L238">
        <v>1211.38411774467</v>
      </c>
      <c r="M238">
        <v>66.942049023688995</v>
      </c>
      <c r="N238">
        <v>0.55706788244619299</v>
      </c>
      <c r="O238">
        <v>3.7442476642030398</v>
      </c>
      <c r="P238">
        <v>61.864454601884702</v>
      </c>
      <c r="Q238">
        <v>4.4195551943090002E-2</v>
      </c>
    </row>
    <row r="239" spans="1:17" x14ac:dyDescent="0.3">
      <c r="A239" t="s">
        <v>574</v>
      </c>
      <c r="B239" t="s">
        <v>575</v>
      </c>
      <c r="C239" t="s">
        <v>3142</v>
      </c>
      <c r="D239" t="s">
        <v>380</v>
      </c>
      <c r="E239">
        <v>34264.504999999997</v>
      </c>
      <c r="F239">
        <v>1639.45</v>
      </c>
      <c r="G239">
        <v>47.214795856697698</v>
      </c>
      <c r="H239">
        <v>9.5485145409970595</v>
      </c>
      <c r="I239">
        <v>51.744493182945</v>
      </c>
      <c r="J239">
        <v>1.96744935030271</v>
      </c>
      <c r="K239">
        <v>1501.5166620329301</v>
      </c>
      <c r="L239">
        <v>1249.8313893464001</v>
      </c>
      <c r="M239">
        <v>69.998597837427795</v>
      </c>
      <c r="N239">
        <v>0.84618954598621199</v>
      </c>
      <c r="O239">
        <v>2.40324499069808</v>
      </c>
      <c r="P239">
        <v>102.15166461158999</v>
      </c>
      <c r="Q239">
        <v>8.8088625616597999E-2</v>
      </c>
    </row>
    <row r="240" spans="1:17" x14ac:dyDescent="0.3">
      <c r="A240" t="s">
        <v>576</v>
      </c>
      <c r="B240" t="s">
        <v>577</v>
      </c>
      <c r="C240" t="s">
        <v>3149</v>
      </c>
      <c r="D240" t="s">
        <v>72</v>
      </c>
      <c r="E240">
        <v>34143.279910915</v>
      </c>
      <c r="F240">
        <v>1820.35</v>
      </c>
      <c r="G240">
        <v>-37.477696247509499</v>
      </c>
      <c r="H240">
        <v>2.8928698155572801</v>
      </c>
      <c r="I240">
        <v>-3.8126032897138402</v>
      </c>
      <c r="J240">
        <v>1.32899074769531</v>
      </c>
      <c r="K240">
        <v>1815.8538335563201</v>
      </c>
      <c r="L240">
        <v>1883.2055450964699</v>
      </c>
      <c r="M240">
        <v>58.191557559373699</v>
      </c>
      <c r="N240">
        <v>0.88681802933845799</v>
      </c>
      <c r="O240">
        <v>33.529266349877702</v>
      </c>
      <c r="P240">
        <v>10.230713334140701</v>
      </c>
      <c r="Q240">
        <v>-3.3706053023362999E-2</v>
      </c>
    </row>
    <row r="241" spans="1:17" hidden="1" x14ac:dyDescent="0.3">
      <c r="A241" t="s">
        <v>578</v>
      </c>
      <c r="B241" t="s">
        <v>579</v>
      </c>
      <c r="C241" t="s">
        <v>3157</v>
      </c>
      <c r="D241" t="s">
        <v>34</v>
      </c>
      <c r="E241">
        <v>33902.487807894002</v>
      </c>
      <c r="F241">
        <v>50.31</v>
      </c>
      <c r="G241">
        <v>2.4823211076856899</v>
      </c>
      <c r="H241">
        <v>3.75321730267299</v>
      </c>
      <c r="I241">
        <v>-24.8746326890702</v>
      </c>
      <c r="J241">
        <v>6.3115947054492096</v>
      </c>
      <c r="K241">
        <v>51.886234690225102</v>
      </c>
      <c r="L241">
        <v>54.261007158264803</v>
      </c>
      <c r="M241">
        <v>55.989090429072903</v>
      </c>
      <c r="N241">
        <v>0.91124459018723103</v>
      </c>
      <c r="O241">
        <v>54.044921486781902</v>
      </c>
      <c r="P241">
        <v>24.0690505548705</v>
      </c>
      <c r="Q241">
        <v>0.108888177188605</v>
      </c>
    </row>
    <row r="242" spans="1:17" x14ac:dyDescent="0.3">
      <c r="A242" t="s">
        <v>580</v>
      </c>
      <c r="B242" t="s">
        <v>581</v>
      </c>
      <c r="C242" t="s">
        <v>3142</v>
      </c>
      <c r="D242" t="s">
        <v>54</v>
      </c>
      <c r="E242">
        <v>33754.491662</v>
      </c>
      <c r="F242">
        <v>273.39999999999998</v>
      </c>
      <c r="G242">
        <v>-21.022366920432699</v>
      </c>
      <c r="H242">
        <v>1.1887786831885001</v>
      </c>
      <c r="I242">
        <v>-4.4384808862901997</v>
      </c>
      <c r="J242">
        <v>5.0239380542035503</v>
      </c>
      <c r="K242">
        <v>281.60251251068797</v>
      </c>
      <c r="L242">
        <v>288.50721362461201</v>
      </c>
      <c r="M242">
        <v>60.239782517019499</v>
      </c>
      <c r="N242">
        <v>0.315024608014501</v>
      </c>
      <c r="O242">
        <v>25.457205559619599</v>
      </c>
      <c r="P242">
        <v>11.047928513403701</v>
      </c>
      <c r="Q242">
        <v>5.6656445059135002E-2</v>
      </c>
    </row>
    <row r="243" spans="1:17" x14ac:dyDescent="0.3">
      <c r="A243" t="s">
        <v>582</v>
      </c>
      <c r="B243" t="s">
        <v>583</v>
      </c>
      <c r="C243" t="s">
        <v>3151</v>
      </c>
      <c r="D243" t="s">
        <v>584</v>
      </c>
      <c r="E243">
        <v>33612.644765550001</v>
      </c>
      <c r="F243">
        <v>1235.55</v>
      </c>
      <c r="G243">
        <v>-27.665896610935398</v>
      </c>
      <c r="H243">
        <v>7.2612161275534799</v>
      </c>
      <c r="I243">
        <v>-0.58497062807174205</v>
      </c>
      <c r="J243">
        <v>8.1287282548566093</v>
      </c>
      <c r="K243">
        <v>1202.08178571344</v>
      </c>
      <c r="L243">
        <v>1199.40211249616</v>
      </c>
      <c r="M243">
        <v>76.535929391730207</v>
      </c>
      <c r="N243">
        <v>0.60220952537855499</v>
      </c>
      <c r="O243">
        <v>16.644409372344299</v>
      </c>
      <c r="P243">
        <v>24.796727438008102</v>
      </c>
      <c r="Q243">
        <v>0.109406573800596</v>
      </c>
    </row>
    <row r="244" spans="1:17" x14ac:dyDescent="0.3">
      <c r="A244" t="s">
        <v>585</v>
      </c>
      <c r="B244" t="s">
        <v>586</v>
      </c>
      <c r="C244" t="s">
        <v>3142</v>
      </c>
      <c r="D244" t="s">
        <v>208</v>
      </c>
      <c r="E244">
        <v>33610.455132800002</v>
      </c>
      <c r="F244">
        <v>6643</v>
      </c>
      <c r="G244">
        <v>42.855783415570002</v>
      </c>
      <c r="H244">
        <v>2.9690378876997499</v>
      </c>
      <c r="I244">
        <v>-4.19145026290008</v>
      </c>
      <c r="J244">
        <v>1.20852527888084</v>
      </c>
      <c r="K244">
        <v>6713.5218926461603</v>
      </c>
      <c r="L244">
        <v>6247.0020309062902</v>
      </c>
      <c r="M244">
        <v>46.931104058033903</v>
      </c>
      <c r="N244">
        <v>0.328218858384067</v>
      </c>
      <c r="O244">
        <v>46.874153244016199</v>
      </c>
      <c r="P244">
        <v>65.246700911680193</v>
      </c>
      <c r="Q244">
        <v>0.13905891671166601</v>
      </c>
    </row>
    <row r="245" spans="1:17" x14ac:dyDescent="0.3">
      <c r="A245" t="s">
        <v>587</v>
      </c>
      <c r="B245" t="s">
        <v>588</v>
      </c>
      <c r="C245" t="s">
        <v>3154</v>
      </c>
      <c r="D245" t="s">
        <v>108</v>
      </c>
      <c r="E245">
        <v>33468.578387250003</v>
      </c>
      <c r="F245">
        <v>315.7</v>
      </c>
      <c r="G245">
        <v>19.3637725787543</v>
      </c>
      <c r="H245">
        <v>5.1357109109577603</v>
      </c>
      <c r="I245">
        <v>0.99678307543182998</v>
      </c>
      <c r="J245">
        <v>7.66020993594248</v>
      </c>
      <c r="K245">
        <v>310.776395728365</v>
      </c>
      <c r="L245">
        <v>295.11179680945997</v>
      </c>
      <c r="M245">
        <v>68.856653448410597</v>
      </c>
      <c r="N245">
        <v>0.78114234563610896</v>
      </c>
      <c r="O245">
        <v>15.426037377256799</v>
      </c>
      <c r="P245">
        <v>58.842767295597397</v>
      </c>
      <c r="Q245">
        <v>-2.7451174974890001E-3</v>
      </c>
    </row>
    <row r="246" spans="1:17" x14ac:dyDescent="0.3">
      <c r="A246" t="s">
        <v>589</v>
      </c>
      <c r="B246" t="s">
        <v>590</v>
      </c>
      <c r="C246" t="s">
        <v>573</v>
      </c>
      <c r="D246" t="s">
        <v>573</v>
      </c>
      <c r="E246">
        <v>33456.75432</v>
      </c>
      <c r="F246">
        <v>978.8</v>
      </c>
      <c r="G246">
        <v>-7.9865143936389602</v>
      </c>
      <c r="H246">
        <v>6.5220255274437999</v>
      </c>
      <c r="I246">
        <v>16.984397121847401</v>
      </c>
      <c r="J246">
        <v>0.49216786381465</v>
      </c>
      <c r="K246">
        <v>920.97866697121299</v>
      </c>
      <c r="L246">
        <v>864.09179225608204</v>
      </c>
      <c r="M246">
        <v>68.518227508768405</v>
      </c>
      <c r="N246">
        <v>0.55511166308420701</v>
      </c>
      <c r="O246">
        <v>7.5807110747854596</v>
      </c>
      <c r="P246">
        <v>37.8591549295774</v>
      </c>
      <c r="Q246">
        <v>6.909784269798E-2</v>
      </c>
    </row>
    <row r="247" spans="1:17" x14ac:dyDescent="0.3">
      <c r="A247" t="s">
        <v>591</v>
      </c>
      <c r="B247" t="s">
        <v>592</v>
      </c>
      <c r="C247" t="s">
        <v>3146</v>
      </c>
      <c r="D247" t="s">
        <v>51</v>
      </c>
      <c r="E247">
        <v>33241.091954479998</v>
      </c>
      <c r="F247">
        <v>1305.8</v>
      </c>
      <c r="G247">
        <v>74.461734995830298</v>
      </c>
      <c r="H247">
        <v>2.0673127062558101</v>
      </c>
      <c r="I247">
        <v>89.690238857261306</v>
      </c>
      <c r="J247">
        <v>-1.25688978625541</v>
      </c>
      <c r="K247">
        <v>1230.2397349522</v>
      </c>
      <c r="L247">
        <v>971.43732874268596</v>
      </c>
      <c r="M247">
        <v>60.521839105449999</v>
      </c>
      <c r="N247">
        <v>0.69474541519935096</v>
      </c>
      <c r="O247">
        <v>3.6873947005667098</v>
      </c>
      <c r="P247">
        <v>123.137388926862</v>
      </c>
      <c r="Q247">
        <v>0.121269267326982</v>
      </c>
    </row>
    <row r="248" spans="1:17" x14ac:dyDescent="0.3">
      <c r="A248" t="s">
        <v>593</v>
      </c>
      <c r="B248" t="s">
        <v>594</v>
      </c>
      <c r="C248" t="s">
        <v>3149</v>
      </c>
      <c r="D248" t="s">
        <v>72</v>
      </c>
      <c r="E248">
        <v>33057.289484075001</v>
      </c>
      <c r="F248">
        <v>4278.25</v>
      </c>
      <c r="G248">
        <v>-3.1768483007395498</v>
      </c>
      <c r="H248">
        <v>-1.6296661450474801</v>
      </c>
      <c r="I248">
        <v>-1.0860449970575701</v>
      </c>
      <c r="J248">
        <v>2.6895796301604502</v>
      </c>
      <c r="K248">
        <v>4250.7819710515696</v>
      </c>
      <c r="L248">
        <v>4184.9904531908396</v>
      </c>
      <c r="M248">
        <v>65.992285533602995</v>
      </c>
      <c r="N248">
        <v>0.865898268098521</v>
      </c>
      <c r="O248">
        <v>14.4276281189738</v>
      </c>
      <c r="P248">
        <v>21.3670728074778</v>
      </c>
      <c r="Q248">
        <v>8.8571207898869991E-3</v>
      </c>
    </row>
    <row r="249" spans="1:17" x14ac:dyDescent="0.3">
      <c r="A249" t="s">
        <v>595</v>
      </c>
      <c r="B249" t="s">
        <v>596</v>
      </c>
      <c r="C249" t="s">
        <v>3147</v>
      </c>
      <c r="D249" t="s">
        <v>213</v>
      </c>
      <c r="E249">
        <v>33029.043338880001</v>
      </c>
      <c r="F249">
        <v>2348.1</v>
      </c>
      <c r="G249">
        <v>23.995520598971801</v>
      </c>
      <c r="H249">
        <v>2.4450470891260099</v>
      </c>
      <c r="I249">
        <v>1.50687208880999</v>
      </c>
      <c r="J249">
        <v>-0.93844535587548605</v>
      </c>
      <c r="K249">
        <v>2396.7131856743799</v>
      </c>
      <c r="L249">
        <v>2271.7167484462202</v>
      </c>
      <c r="M249">
        <v>38.052391530904998</v>
      </c>
      <c r="N249">
        <v>0.86184623882636902</v>
      </c>
      <c r="O249">
        <v>30.373493462799701</v>
      </c>
      <c r="P249">
        <v>44.587438423645303</v>
      </c>
      <c r="Q249">
        <v>1.4541927378845999E-2</v>
      </c>
    </row>
    <row r="250" spans="1:17" x14ac:dyDescent="0.3">
      <c r="A250" t="s">
        <v>597</v>
      </c>
      <c r="B250" t="s">
        <v>598</v>
      </c>
      <c r="C250" t="s">
        <v>3140</v>
      </c>
      <c r="D250" t="s">
        <v>188</v>
      </c>
      <c r="E250">
        <v>33025.516246874999</v>
      </c>
      <c r="F250">
        <v>479.75</v>
      </c>
      <c r="G250">
        <v>-11.206892563376201</v>
      </c>
      <c r="H250">
        <v>-9.4112149006024097</v>
      </c>
      <c r="I250">
        <v>-19.848745053652099</v>
      </c>
      <c r="J250">
        <v>2.61786358794234</v>
      </c>
      <c r="K250">
        <v>536.14347474766896</v>
      </c>
      <c r="L250">
        <v>562.29061216893899</v>
      </c>
      <c r="M250">
        <v>47.443013926991398</v>
      </c>
      <c r="N250">
        <v>0.53443990206592795</v>
      </c>
      <c r="O250">
        <v>43.814486711828998</v>
      </c>
      <c r="P250">
        <v>12.104217782451199</v>
      </c>
      <c r="Q250">
        <v>-8.1835716044896006E-2</v>
      </c>
    </row>
    <row r="251" spans="1:17" x14ac:dyDescent="0.3">
      <c r="A251" t="s">
        <v>599</v>
      </c>
      <c r="B251" t="s">
        <v>600</v>
      </c>
      <c r="C251" t="s">
        <v>3144</v>
      </c>
      <c r="D251" t="s">
        <v>229</v>
      </c>
      <c r="E251">
        <v>32883.018201190003</v>
      </c>
      <c r="F251">
        <v>2457.85</v>
      </c>
      <c r="G251">
        <v>38.238560211142101</v>
      </c>
      <c r="H251">
        <v>6.42073637498887</v>
      </c>
      <c r="I251">
        <v>42.826129860304199</v>
      </c>
      <c r="J251">
        <v>3.6954218838972301</v>
      </c>
      <c r="K251">
        <v>2225.5413544942899</v>
      </c>
      <c r="L251">
        <v>1899.31913574487</v>
      </c>
      <c r="M251">
        <v>75.532172958856293</v>
      </c>
      <c r="N251">
        <v>0.48099868680851998</v>
      </c>
      <c r="O251">
        <v>2.6913766096385099</v>
      </c>
      <c r="P251">
        <v>71.895653390215699</v>
      </c>
      <c r="Q251">
        <v>0.103212388986569</v>
      </c>
    </row>
    <row r="252" spans="1:17" x14ac:dyDescent="0.3">
      <c r="A252" t="s">
        <v>601</v>
      </c>
      <c r="B252" t="s">
        <v>602</v>
      </c>
      <c r="C252" t="s">
        <v>3150</v>
      </c>
      <c r="D252" t="s">
        <v>269</v>
      </c>
      <c r="E252">
        <v>32655.130472249999</v>
      </c>
      <c r="F252">
        <v>3499.25</v>
      </c>
      <c r="G252">
        <v>-23.636567573458102</v>
      </c>
      <c r="H252">
        <v>-9.0191519842955294</v>
      </c>
      <c r="I252">
        <v>-11.6123765469625</v>
      </c>
      <c r="J252">
        <v>1.1861796487634599</v>
      </c>
      <c r="K252">
        <v>3829.9890091001998</v>
      </c>
      <c r="L252">
        <v>3947.1177720467699</v>
      </c>
      <c r="M252">
        <v>43.889270609359897</v>
      </c>
      <c r="N252">
        <v>0.58736461501304904</v>
      </c>
      <c r="O252">
        <v>41.4574551689647</v>
      </c>
      <c r="P252">
        <v>4.86215163320347</v>
      </c>
      <c r="Q252">
        <v>6.9710154027932E-2</v>
      </c>
    </row>
    <row r="253" spans="1:17" x14ac:dyDescent="0.3">
      <c r="A253" t="s">
        <v>603</v>
      </c>
      <c r="B253" t="s">
        <v>604</v>
      </c>
      <c r="C253" t="s">
        <v>3147</v>
      </c>
      <c r="D253" t="s">
        <v>426</v>
      </c>
      <c r="E253">
        <v>32367.871500000001</v>
      </c>
      <c r="F253">
        <v>513.15</v>
      </c>
      <c r="G253">
        <v>1.1930415860127199</v>
      </c>
      <c r="H253">
        <v>8.4079746090893597</v>
      </c>
      <c r="I253">
        <v>3.7882456740817698</v>
      </c>
      <c r="J253">
        <v>4.4786165204495303</v>
      </c>
      <c r="K253">
        <v>499.79940400144801</v>
      </c>
      <c r="L253">
        <v>491.64830118201002</v>
      </c>
      <c r="M253">
        <v>60.925311791270403</v>
      </c>
      <c r="N253">
        <v>0.950273104068177</v>
      </c>
      <c r="O253">
        <v>13.982266393841901</v>
      </c>
      <c r="P253">
        <v>23.769898697539698</v>
      </c>
      <c r="Q253">
        <v>0.124869823735884</v>
      </c>
    </row>
    <row r="254" spans="1:17" x14ac:dyDescent="0.3">
      <c r="A254" t="s">
        <v>605</v>
      </c>
      <c r="B254" t="s">
        <v>606</v>
      </c>
      <c r="C254" t="s">
        <v>3145</v>
      </c>
      <c r="D254" t="s">
        <v>46</v>
      </c>
      <c r="E254">
        <v>32242.221000000001</v>
      </c>
      <c r="F254">
        <v>53.39</v>
      </c>
      <c r="G254">
        <v>22.3680239317932</v>
      </c>
      <c r="H254">
        <v>5.2057595974224604</v>
      </c>
      <c r="I254">
        <v>-32.8436101332817</v>
      </c>
      <c r="J254">
        <v>17.009571548087099</v>
      </c>
      <c r="K254">
        <v>54.421918311166003</v>
      </c>
      <c r="L254">
        <v>57.1734304138878</v>
      </c>
      <c r="M254">
        <v>66.341013953635894</v>
      </c>
      <c r="N254">
        <v>1.0904067918123299</v>
      </c>
      <c r="O254">
        <v>46.375725791346703</v>
      </c>
      <c r="P254">
        <v>45.278911564625801</v>
      </c>
      <c r="Q254">
        <v>9.1596125072805998E-2</v>
      </c>
    </row>
    <row r="255" spans="1:17" hidden="1" x14ac:dyDescent="0.3">
      <c r="A255" t="s">
        <v>607</v>
      </c>
      <c r="B255" t="s">
        <v>608</v>
      </c>
      <c r="C255" t="s">
        <v>3157</v>
      </c>
      <c r="D255" t="s">
        <v>139</v>
      </c>
      <c r="E255">
        <v>32216.064643341</v>
      </c>
      <c r="F255">
        <v>371.43</v>
      </c>
      <c r="G255">
        <v>-2.8274243339180698</v>
      </c>
      <c r="H255">
        <v>-3.5115154103355799</v>
      </c>
      <c r="I255">
        <v>1.2039992093987399</v>
      </c>
      <c r="J255">
        <v>0.14402060196692501</v>
      </c>
      <c r="K255">
        <v>383.53713296350099</v>
      </c>
      <c r="L255">
        <v>369.43630265687398</v>
      </c>
      <c r="M255">
        <v>56.330526885428</v>
      </c>
      <c r="N255">
        <v>0.81038217988294003</v>
      </c>
      <c r="O255">
        <v>9.0380421613762891</v>
      </c>
      <c r="P255">
        <v>30.7852112676056</v>
      </c>
      <c r="Q255">
        <v>-0.123824141917355</v>
      </c>
    </row>
    <row r="256" spans="1:17" x14ac:dyDescent="0.3">
      <c r="A256" t="s">
        <v>609</v>
      </c>
      <c r="B256" t="s">
        <v>610</v>
      </c>
      <c r="C256" t="s">
        <v>3142</v>
      </c>
      <c r="D256" t="s">
        <v>37</v>
      </c>
      <c r="E256">
        <v>32038.768</v>
      </c>
      <c r="F256">
        <v>194.41</v>
      </c>
      <c r="G256">
        <v>-36.601397234117798</v>
      </c>
      <c r="H256">
        <v>0.67490054883577399</v>
      </c>
      <c r="I256">
        <v>-23.413686976889199</v>
      </c>
      <c r="J256">
        <v>12.687235697545001</v>
      </c>
      <c r="K256">
        <v>203.79684318055999</v>
      </c>
      <c r="L256">
        <v>220.92327023421001</v>
      </c>
      <c r="M256">
        <v>67.2926494162663</v>
      </c>
      <c r="N256">
        <v>1.1599163955570999</v>
      </c>
      <c r="O256">
        <v>67.018157502186099</v>
      </c>
      <c r="P256">
        <v>15.171800947867199</v>
      </c>
      <c r="Q256">
        <v>2.6911666988875999E-2</v>
      </c>
    </row>
    <row r="257" spans="1:17" x14ac:dyDescent="0.3">
      <c r="A257" t="s">
        <v>611</v>
      </c>
      <c r="B257" t="s">
        <v>612</v>
      </c>
      <c r="C257" t="s">
        <v>3144</v>
      </c>
      <c r="D257" t="s">
        <v>195</v>
      </c>
      <c r="E257">
        <v>31974.895885589998</v>
      </c>
      <c r="F257">
        <v>9812.7000000000007</v>
      </c>
      <c r="G257">
        <v>33.701413523128402</v>
      </c>
      <c r="H257">
        <v>5.8269984771134</v>
      </c>
      <c r="I257">
        <v>32.391446083134703</v>
      </c>
      <c r="J257">
        <v>4.9575998182205598</v>
      </c>
      <c r="K257">
        <v>9269.2840352646199</v>
      </c>
      <c r="L257">
        <v>8027.0356166297797</v>
      </c>
      <c r="M257">
        <v>53.370056081994697</v>
      </c>
      <c r="N257">
        <v>0.93555322863084001</v>
      </c>
      <c r="O257">
        <v>9.0321725926605101</v>
      </c>
      <c r="P257">
        <v>64.751806986173705</v>
      </c>
      <c r="Q257">
        <v>6.4290973228239998E-2</v>
      </c>
    </row>
    <row r="258" spans="1:17" x14ac:dyDescent="0.3">
      <c r="A258" t="s">
        <v>613</v>
      </c>
      <c r="B258" t="s">
        <v>614</v>
      </c>
      <c r="C258" t="s">
        <v>3140</v>
      </c>
      <c r="D258" t="s">
        <v>454</v>
      </c>
      <c r="E258">
        <v>31869.044999999998</v>
      </c>
      <c r="F258">
        <v>907.95</v>
      </c>
      <c r="G258">
        <v>129.945964046543</v>
      </c>
      <c r="H258">
        <v>13.7981478812462</v>
      </c>
      <c r="I258">
        <v>17.349136268350801</v>
      </c>
      <c r="J258">
        <v>7.8032318120626796</v>
      </c>
      <c r="K258">
        <v>789.17819064266996</v>
      </c>
      <c r="L258">
        <v>689.41400825936205</v>
      </c>
      <c r="M258">
        <v>74.370449832933303</v>
      </c>
      <c r="N258">
        <v>1.65694698588876</v>
      </c>
      <c r="O258">
        <v>6.8340767663417497</v>
      </c>
      <c r="P258">
        <v>174.803268765133</v>
      </c>
      <c r="Q258">
        <v>0.130942183238554</v>
      </c>
    </row>
    <row r="259" spans="1:17" hidden="1" x14ac:dyDescent="0.3">
      <c r="A259" t="s">
        <v>615</v>
      </c>
      <c r="B259" t="s">
        <v>616</v>
      </c>
      <c r="C259" t="s">
        <v>3142</v>
      </c>
      <c r="D259" t="s">
        <v>37</v>
      </c>
      <c r="E259">
        <v>31571.245648600001</v>
      </c>
      <c r="F259">
        <v>342.8</v>
      </c>
      <c r="G259">
        <v>-10.091875034433301</v>
      </c>
      <c r="H259">
        <v>3.9008254700831402</v>
      </c>
      <c r="I259">
        <v>7.5101314409704196</v>
      </c>
      <c r="J259">
        <v>3.50122164074067</v>
      </c>
      <c r="K259">
        <v>344.35053650155498</v>
      </c>
      <c r="M259">
        <v>57.052126080871297</v>
      </c>
      <c r="N259">
        <v>1.37508680340325</v>
      </c>
      <c r="O259">
        <v>18.844807467911298</v>
      </c>
      <c r="P259">
        <v>23.0658768623227</v>
      </c>
    </row>
    <row r="260" spans="1:17" x14ac:dyDescent="0.3">
      <c r="A260" t="s">
        <v>617</v>
      </c>
      <c r="B260" t="s">
        <v>618</v>
      </c>
      <c r="C260" t="s">
        <v>3142</v>
      </c>
      <c r="D260" t="s">
        <v>380</v>
      </c>
      <c r="E260">
        <v>31485.17453163</v>
      </c>
      <c r="F260">
        <v>6185.35</v>
      </c>
      <c r="G260">
        <v>77.1058116503349</v>
      </c>
      <c r="H260">
        <v>-5.7506475445174496</v>
      </c>
      <c r="I260">
        <v>58.717466941066903</v>
      </c>
      <c r="J260">
        <v>-2.50464757409501</v>
      </c>
      <c r="K260">
        <v>6023.8123516435999</v>
      </c>
      <c r="L260">
        <v>4749.2524410904898</v>
      </c>
      <c r="M260">
        <v>52.093893341786597</v>
      </c>
      <c r="N260">
        <v>0.56935532724453397</v>
      </c>
      <c r="O260">
        <v>11.068896667124701</v>
      </c>
      <c r="P260">
        <v>111.98313826961601</v>
      </c>
      <c r="Q260">
        <v>0.161013067757037</v>
      </c>
    </row>
    <row r="261" spans="1:17" hidden="1" x14ac:dyDescent="0.3">
      <c r="A261" t="s">
        <v>619</v>
      </c>
      <c r="B261" t="s">
        <v>620</v>
      </c>
      <c r="C261" t="s">
        <v>3157</v>
      </c>
      <c r="D261" t="s">
        <v>108</v>
      </c>
      <c r="E261">
        <v>31376.895253514998</v>
      </c>
      <c r="F261">
        <v>604.35</v>
      </c>
      <c r="G261">
        <v>-33.534525004645701</v>
      </c>
      <c r="H261">
        <v>-0.99687226412860397</v>
      </c>
      <c r="I261">
        <v>-16.4723569757832</v>
      </c>
      <c r="J261">
        <v>7.3459634331684498</v>
      </c>
      <c r="K261">
        <v>606.32608028722598</v>
      </c>
      <c r="M261">
        <v>62.898762757011198</v>
      </c>
      <c r="N261">
        <v>1.2792331354636499</v>
      </c>
      <c r="O261">
        <v>21.4528005294944</v>
      </c>
      <c r="P261">
        <v>17.4635568513119</v>
      </c>
    </row>
    <row r="262" spans="1:17" x14ac:dyDescent="0.3">
      <c r="A262" t="s">
        <v>621</v>
      </c>
      <c r="B262" t="s">
        <v>622</v>
      </c>
      <c r="C262" t="s">
        <v>3142</v>
      </c>
      <c r="D262" t="s">
        <v>421</v>
      </c>
      <c r="E262">
        <v>30641.526249159899</v>
      </c>
      <c r="F262">
        <v>1631.8</v>
      </c>
      <c r="G262">
        <v>38.433097500058999</v>
      </c>
      <c r="H262">
        <v>-1.923939449004</v>
      </c>
      <c r="I262">
        <v>34.579996158564398</v>
      </c>
      <c r="J262">
        <v>6.1852154838011399</v>
      </c>
      <c r="K262">
        <v>1702.69722421608</v>
      </c>
      <c r="L262">
        <v>1493.8248887490799</v>
      </c>
      <c r="M262">
        <v>60.314824939469602</v>
      </c>
      <c r="N262">
        <v>0.64848694380882699</v>
      </c>
      <c r="O262">
        <v>32.059688687339097</v>
      </c>
      <c r="P262">
        <v>69.784621787535102</v>
      </c>
      <c r="Q262">
        <v>0.103286022634305</v>
      </c>
    </row>
    <row r="263" spans="1:17" x14ac:dyDescent="0.3">
      <c r="A263" t="s">
        <v>623</v>
      </c>
      <c r="B263" t="s">
        <v>624</v>
      </c>
      <c r="C263" t="s">
        <v>3146</v>
      </c>
      <c r="D263" t="s">
        <v>51</v>
      </c>
      <c r="E263">
        <v>30578.420493509999</v>
      </c>
      <c r="F263">
        <v>567.15</v>
      </c>
      <c r="G263">
        <v>27.122970704644899</v>
      </c>
      <c r="H263">
        <v>13.449461468190901</v>
      </c>
      <c r="I263">
        <v>18.9616411832945</v>
      </c>
      <c r="J263">
        <v>12.0590648586104</v>
      </c>
      <c r="K263">
        <v>490.46183881835998</v>
      </c>
      <c r="L263">
        <v>452.70774970923497</v>
      </c>
      <c r="M263">
        <v>85.667889864672304</v>
      </c>
      <c r="N263">
        <v>0.974904306686043</v>
      </c>
      <c r="O263">
        <v>0.50251256281408296</v>
      </c>
      <c r="P263">
        <v>57.170569488707201</v>
      </c>
      <c r="Q263">
        <v>-1.5713639716789001E-2</v>
      </c>
    </row>
    <row r="264" spans="1:17" x14ac:dyDescent="0.3">
      <c r="A264" t="s">
        <v>625</v>
      </c>
      <c r="B264" t="s">
        <v>626</v>
      </c>
      <c r="C264" t="s">
        <v>3159</v>
      </c>
      <c r="D264" t="s">
        <v>573</v>
      </c>
      <c r="E264">
        <v>30425.867054400002</v>
      </c>
      <c r="F264">
        <v>2752.8</v>
      </c>
      <c r="G264">
        <v>98.726001941564505</v>
      </c>
      <c r="H264">
        <v>0.89704551965951895</v>
      </c>
      <c r="I264">
        <v>20.630304038856099</v>
      </c>
      <c r="J264">
        <v>6.3683453168707098</v>
      </c>
      <c r="K264">
        <v>2672.4657108821898</v>
      </c>
      <c r="L264">
        <v>2237.26922246</v>
      </c>
      <c r="M264">
        <v>58.175043767340597</v>
      </c>
      <c r="N264">
        <v>0.56480003262230505</v>
      </c>
      <c r="O264">
        <v>14.0656785818076</v>
      </c>
      <c r="P264">
        <v>132.215614323674</v>
      </c>
      <c r="Q264">
        <v>0.141990601939986</v>
      </c>
    </row>
    <row r="265" spans="1:17" x14ac:dyDescent="0.3">
      <c r="A265" t="s">
        <v>627</v>
      </c>
      <c r="B265" t="s">
        <v>628</v>
      </c>
      <c r="C265" t="s">
        <v>3155</v>
      </c>
      <c r="D265" t="s">
        <v>139</v>
      </c>
      <c r="E265">
        <v>30309.252271659901</v>
      </c>
      <c r="F265">
        <v>1240.9000000000001</v>
      </c>
      <c r="G265">
        <v>37.8016172378289</v>
      </c>
      <c r="H265">
        <v>8.20240274181538</v>
      </c>
      <c r="I265">
        <v>-6.5115454080047401</v>
      </c>
      <c r="J265">
        <v>2.7473728877072801</v>
      </c>
      <c r="K265">
        <v>1219.7910217175399</v>
      </c>
      <c r="L265">
        <v>1146.1677132134701</v>
      </c>
      <c r="M265">
        <v>66.381769434392993</v>
      </c>
      <c r="N265">
        <v>0.96449746081146104</v>
      </c>
      <c r="O265">
        <v>17.1004915786928</v>
      </c>
      <c r="P265">
        <v>62.815718690546497</v>
      </c>
      <c r="Q265">
        <v>0.115842050793282</v>
      </c>
    </row>
    <row r="266" spans="1:17" x14ac:dyDescent="0.3">
      <c r="A266" t="s">
        <v>629</v>
      </c>
      <c r="B266" t="s">
        <v>630</v>
      </c>
      <c r="C266" t="s">
        <v>3160</v>
      </c>
      <c r="D266" t="s">
        <v>631</v>
      </c>
      <c r="E266">
        <v>29887.377580799999</v>
      </c>
      <c r="F266">
        <v>758.4</v>
      </c>
      <c r="G266">
        <v>-8.8020487350896808</v>
      </c>
      <c r="H266">
        <v>2.9029812969842301</v>
      </c>
      <c r="I266">
        <v>7.85909171643197</v>
      </c>
      <c r="J266">
        <v>1.1430165187943799</v>
      </c>
      <c r="K266">
        <v>763.60540177933899</v>
      </c>
      <c r="L266">
        <v>736.34871564022797</v>
      </c>
      <c r="M266">
        <v>59.714530787505801</v>
      </c>
      <c r="N266">
        <v>1.01784819631539</v>
      </c>
      <c r="O266">
        <v>21.4398734177215</v>
      </c>
      <c r="P266">
        <v>33.615221987314897</v>
      </c>
      <c r="Q266">
        <v>2.5772082196744001E-2</v>
      </c>
    </row>
    <row r="267" spans="1:17" x14ac:dyDescent="0.3">
      <c r="A267" t="s">
        <v>632</v>
      </c>
      <c r="B267" t="s">
        <v>633</v>
      </c>
      <c r="C267" t="s">
        <v>3144</v>
      </c>
      <c r="D267" t="s">
        <v>195</v>
      </c>
      <c r="E267">
        <v>29856.6</v>
      </c>
      <c r="F267">
        <v>684</v>
      </c>
      <c r="G267">
        <v>13.577350794504101</v>
      </c>
      <c r="H267">
        <v>4.2786158366829499</v>
      </c>
      <c r="I267">
        <v>21.464092637141199</v>
      </c>
      <c r="J267">
        <v>4.7991763925996098</v>
      </c>
      <c r="K267">
        <v>696.32948253971097</v>
      </c>
      <c r="L267">
        <v>660.18619581039297</v>
      </c>
      <c r="M267">
        <v>59.920931859238301</v>
      </c>
      <c r="N267">
        <v>0.98495154512275196</v>
      </c>
      <c r="O267">
        <v>25.730994152046701</v>
      </c>
      <c r="P267">
        <v>63.989450970990099</v>
      </c>
      <c r="Q267">
        <v>2.7221814752409999E-3</v>
      </c>
    </row>
    <row r="268" spans="1:17" x14ac:dyDescent="0.3">
      <c r="A268" t="s">
        <v>634</v>
      </c>
      <c r="B268" t="s">
        <v>635</v>
      </c>
      <c r="C268" t="s">
        <v>3144</v>
      </c>
      <c r="D268" t="s">
        <v>40</v>
      </c>
      <c r="E268">
        <v>29500.38</v>
      </c>
      <c r="F268">
        <v>5673.15</v>
      </c>
      <c r="G268">
        <v>170.398889418891</v>
      </c>
      <c r="H268">
        <v>-5.6162248108675401</v>
      </c>
      <c r="I268">
        <v>40.214094878487899</v>
      </c>
      <c r="J268">
        <v>-0.84005913703384505</v>
      </c>
      <c r="K268">
        <v>6290.5073686801097</v>
      </c>
      <c r="L268">
        <v>4970.9361276612799</v>
      </c>
      <c r="M268">
        <v>28.622545047441001</v>
      </c>
      <c r="N268">
        <v>0.28342454685984497</v>
      </c>
      <c r="O268">
        <v>49.476040647611903</v>
      </c>
      <c r="P268">
        <v>182.24626865671601</v>
      </c>
      <c r="Q268">
        <v>0.14951729030411801</v>
      </c>
    </row>
    <row r="269" spans="1:17" x14ac:dyDescent="0.3">
      <c r="A269" t="s">
        <v>636</v>
      </c>
      <c r="B269" t="s">
        <v>637</v>
      </c>
      <c r="C269" t="s">
        <v>3146</v>
      </c>
      <c r="D269" t="s">
        <v>261</v>
      </c>
      <c r="E269">
        <v>28877.172375729999</v>
      </c>
      <c r="F269">
        <v>1075.1500000000001</v>
      </c>
      <c r="G269">
        <v>-3.0618916363161</v>
      </c>
      <c r="H269">
        <v>1.5817426239829699</v>
      </c>
      <c r="I269">
        <v>-15.735827336427301</v>
      </c>
      <c r="J269">
        <v>-0.37576254506196399</v>
      </c>
      <c r="K269">
        <v>1081.34239799275</v>
      </c>
      <c r="L269">
        <v>1107.66908433245</v>
      </c>
      <c r="M269">
        <v>46.932535551582099</v>
      </c>
      <c r="N269">
        <v>0.484571528682471</v>
      </c>
      <c r="O269">
        <v>40.808259312654002</v>
      </c>
      <c r="P269">
        <v>18.630696237448898</v>
      </c>
      <c r="Q269">
        <v>0.15905252339870499</v>
      </c>
    </row>
    <row r="270" spans="1:17" x14ac:dyDescent="0.3">
      <c r="A270" t="s">
        <v>638</v>
      </c>
      <c r="B270" t="s">
        <v>639</v>
      </c>
      <c r="C270" t="s">
        <v>3146</v>
      </c>
      <c r="D270" t="s">
        <v>51</v>
      </c>
      <c r="E270">
        <v>28633.8494574</v>
      </c>
      <c r="F270">
        <v>1738</v>
      </c>
      <c r="G270">
        <v>-24.0166146296127</v>
      </c>
      <c r="H270">
        <v>6.7957441695502903</v>
      </c>
      <c r="I270">
        <v>-13.950114141627401</v>
      </c>
      <c r="J270">
        <v>-4.7779608699617802</v>
      </c>
      <c r="K270">
        <v>1756.85513503839</v>
      </c>
      <c r="L270">
        <v>1797.27967535579</v>
      </c>
      <c r="M270">
        <v>47.796300763060003</v>
      </c>
      <c r="N270">
        <v>0.30703247753060298</v>
      </c>
      <c r="O270">
        <v>27.787686996547698</v>
      </c>
      <c r="P270">
        <v>9.6045910323516495</v>
      </c>
      <c r="Q270">
        <v>-0.10878005155121</v>
      </c>
    </row>
    <row r="271" spans="1:17" x14ac:dyDescent="0.3">
      <c r="A271" t="s">
        <v>640</v>
      </c>
      <c r="B271" t="s">
        <v>641</v>
      </c>
      <c r="C271" t="s">
        <v>3142</v>
      </c>
      <c r="D271" t="s">
        <v>500</v>
      </c>
      <c r="E271">
        <v>28365.950667234902</v>
      </c>
      <c r="F271">
        <v>872.65</v>
      </c>
      <c r="G271">
        <v>10.280398313664699</v>
      </c>
      <c r="H271">
        <v>1.5863109705462499</v>
      </c>
      <c r="I271">
        <v>15.633287561119801</v>
      </c>
      <c r="J271">
        <v>1.69416074166854</v>
      </c>
      <c r="K271">
        <v>850.71147550912099</v>
      </c>
      <c r="L271">
        <v>791.24114606537103</v>
      </c>
      <c r="M271">
        <v>64.002258462630394</v>
      </c>
      <c r="N271">
        <v>0.40617312866286298</v>
      </c>
      <c r="O271">
        <v>5.7067552856242498</v>
      </c>
      <c r="P271">
        <v>33.432721712538203</v>
      </c>
      <c r="Q271">
        <v>-2.3633904975240001E-2</v>
      </c>
    </row>
    <row r="272" spans="1:17" x14ac:dyDescent="0.3">
      <c r="A272" t="s">
        <v>642</v>
      </c>
      <c r="B272" t="s">
        <v>643</v>
      </c>
      <c r="C272" t="s">
        <v>3156</v>
      </c>
      <c r="D272" t="s">
        <v>169</v>
      </c>
      <c r="E272">
        <v>28322.529206650001</v>
      </c>
      <c r="F272">
        <v>1111.75</v>
      </c>
      <c r="G272">
        <v>-6.5749439359095998</v>
      </c>
      <c r="H272">
        <v>1.86386672426054</v>
      </c>
      <c r="I272">
        <v>-3.3401260619037298</v>
      </c>
      <c r="J272">
        <v>4.8978054641836604</v>
      </c>
      <c r="K272">
        <v>1092.40236171382</v>
      </c>
      <c r="L272">
        <v>1074.08157321811</v>
      </c>
      <c r="M272">
        <v>61.003183464608803</v>
      </c>
      <c r="N272">
        <v>0.31481854219166799</v>
      </c>
      <c r="O272">
        <v>21.340229368113299</v>
      </c>
      <c r="P272">
        <v>19.1586280814576</v>
      </c>
      <c r="Q272">
        <v>6.7140212500649997E-3</v>
      </c>
    </row>
    <row r="273" spans="1:17" x14ac:dyDescent="0.3">
      <c r="A273" t="s">
        <v>644</v>
      </c>
      <c r="B273" t="s">
        <v>645</v>
      </c>
      <c r="C273" t="s">
        <v>3147</v>
      </c>
      <c r="D273" t="s">
        <v>522</v>
      </c>
      <c r="E273">
        <v>28290.6696568679</v>
      </c>
      <c r="F273">
        <v>63.99</v>
      </c>
      <c r="G273">
        <v>-14.865312576529</v>
      </c>
      <c r="H273">
        <v>3.41928235335343</v>
      </c>
      <c r="I273">
        <v>-10.4715888685507</v>
      </c>
      <c r="J273">
        <v>2.7186439137752099</v>
      </c>
      <c r="K273">
        <v>64.793789607280203</v>
      </c>
      <c r="L273">
        <v>66.937096383582499</v>
      </c>
      <c r="M273">
        <v>64.2168023061448</v>
      </c>
      <c r="N273">
        <v>0.97672741847072697</v>
      </c>
      <c r="O273">
        <v>25.0195343022347</v>
      </c>
      <c r="P273">
        <v>8.2741116751268997</v>
      </c>
      <c r="Q273">
        <v>2.3809663057729E-2</v>
      </c>
    </row>
    <row r="274" spans="1:17" x14ac:dyDescent="0.3">
      <c r="A274" t="s">
        <v>646</v>
      </c>
      <c r="B274" t="s">
        <v>647</v>
      </c>
      <c r="C274" t="s">
        <v>3150</v>
      </c>
      <c r="D274" t="s">
        <v>269</v>
      </c>
      <c r="E274">
        <v>28249.35986964</v>
      </c>
      <c r="F274">
        <v>1242.1500000000001</v>
      </c>
      <c r="G274">
        <v>167.361129966123</v>
      </c>
      <c r="H274">
        <v>25.574882227786102</v>
      </c>
      <c r="I274">
        <v>18.760181224355499</v>
      </c>
      <c r="J274">
        <v>1.8684507482694599</v>
      </c>
      <c r="K274">
        <v>1140.5358797608901</v>
      </c>
      <c r="L274">
        <v>979.91208429316498</v>
      </c>
      <c r="M274">
        <v>68.727893891781605</v>
      </c>
      <c r="N274">
        <v>2.10475552173004</v>
      </c>
      <c r="O274">
        <v>16.7290584873002</v>
      </c>
      <c r="P274">
        <v>237.54076086956499</v>
      </c>
    </row>
    <row r="275" spans="1:17" x14ac:dyDescent="0.3">
      <c r="A275" t="s">
        <v>648</v>
      </c>
      <c r="B275" t="s">
        <v>649</v>
      </c>
      <c r="C275" t="s">
        <v>3146</v>
      </c>
      <c r="D275" t="s">
        <v>650</v>
      </c>
      <c r="E275">
        <v>28194.893455900001</v>
      </c>
      <c r="F275">
        <v>2782.6</v>
      </c>
      <c r="G275">
        <v>60.811431119561803</v>
      </c>
      <c r="H275">
        <v>6.7145726140282997</v>
      </c>
      <c r="I275">
        <v>43.061911779511298</v>
      </c>
      <c r="J275">
        <v>4.8555965201571096</v>
      </c>
      <c r="K275">
        <v>2587.3223024607501</v>
      </c>
      <c r="L275">
        <v>2120.38921313639</v>
      </c>
      <c r="M275">
        <v>54.492883046802397</v>
      </c>
      <c r="N275">
        <v>1.6847137916125201</v>
      </c>
      <c r="O275">
        <v>20.6713145978581</v>
      </c>
      <c r="P275">
        <v>104.45260837619399</v>
      </c>
      <c r="Q275">
        <v>0.10164246716516399</v>
      </c>
    </row>
    <row r="276" spans="1:17" x14ac:dyDescent="0.3">
      <c r="A276" t="s">
        <v>651</v>
      </c>
      <c r="B276" t="s">
        <v>652</v>
      </c>
      <c r="C276" t="s">
        <v>3145</v>
      </c>
      <c r="D276" t="s">
        <v>46</v>
      </c>
      <c r="E276">
        <v>28065.466</v>
      </c>
      <c r="F276">
        <v>1054.3</v>
      </c>
      <c r="G276">
        <v>61.422224228160303</v>
      </c>
      <c r="H276">
        <v>17.308629558955001</v>
      </c>
      <c r="I276">
        <v>32.413910259466299</v>
      </c>
      <c r="J276">
        <v>4.1689730836740404</v>
      </c>
      <c r="K276">
        <v>984.32725145749896</v>
      </c>
      <c r="L276">
        <v>864.44852413169303</v>
      </c>
      <c r="M276">
        <v>66.829341907379899</v>
      </c>
      <c r="N276">
        <v>0.60880499558189904</v>
      </c>
      <c r="O276">
        <v>3.8319263966613</v>
      </c>
      <c r="P276">
        <v>85.616197183098507</v>
      </c>
      <c r="Q276">
        <v>9.8272847646265996E-2</v>
      </c>
    </row>
    <row r="277" spans="1:17" x14ac:dyDescent="0.3">
      <c r="A277" t="s">
        <v>653</v>
      </c>
      <c r="B277" t="s">
        <v>654</v>
      </c>
      <c r="C277" t="s">
        <v>3150</v>
      </c>
      <c r="D277" t="s">
        <v>269</v>
      </c>
      <c r="E277">
        <v>27774.696708219999</v>
      </c>
      <c r="F277">
        <v>1459.15</v>
      </c>
      <c r="G277">
        <v>3.1276879860845201</v>
      </c>
      <c r="H277">
        <v>5.9274119805441403</v>
      </c>
      <c r="I277">
        <v>-14.799641058671799</v>
      </c>
      <c r="J277">
        <v>-0.302922741717016</v>
      </c>
      <c r="K277">
        <v>1450.3730357812001</v>
      </c>
      <c r="L277">
        <v>1437.12153252749</v>
      </c>
      <c r="M277">
        <v>64.890850577406397</v>
      </c>
      <c r="N277">
        <v>1.02620276929641</v>
      </c>
      <c r="O277">
        <v>26.179625124216098</v>
      </c>
      <c r="P277">
        <v>42.272815912636503</v>
      </c>
      <c r="Q277">
        <v>4.3195304861828002E-2</v>
      </c>
    </row>
    <row r="278" spans="1:17" x14ac:dyDescent="0.3">
      <c r="A278" t="s">
        <v>655</v>
      </c>
      <c r="B278" t="s">
        <v>656</v>
      </c>
      <c r="C278" t="s">
        <v>3142</v>
      </c>
      <c r="D278" t="s">
        <v>37</v>
      </c>
      <c r="E278">
        <v>27600.991814975001</v>
      </c>
      <c r="F278">
        <v>469.75</v>
      </c>
      <c r="G278">
        <v>-38.639935094865898</v>
      </c>
      <c r="H278">
        <v>-12.460588104215899</v>
      </c>
      <c r="I278">
        <v>-14.855774533390299</v>
      </c>
      <c r="J278">
        <v>0.586126603705586</v>
      </c>
      <c r="K278">
        <v>517.98543753445904</v>
      </c>
      <c r="L278">
        <v>556.03946481561002</v>
      </c>
      <c r="M278">
        <v>47.782255431687801</v>
      </c>
      <c r="N278">
        <v>0.89248992799030102</v>
      </c>
      <c r="O278">
        <v>37.732836615220798</v>
      </c>
      <c r="P278">
        <v>3.76629114203668</v>
      </c>
      <c r="Q278">
        <v>-0.11102321286844399</v>
      </c>
    </row>
    <row r="279" spans="1:17" x14ac:dyDescent="0.3">
      <c r="A279" t="s">
        <v>657</v>
      </c>
      <c r="B279" t="s">
        <v>658</v>
      </c>
      <c r="C279" t="s">
        <v>3143</v>
      </c>
      <c r="D279" t="s">
        <v>659</v>
      </c>
      <c r="E279">
        <v>27541.902303893999</v>
      </c>
      <c r="F279">
        <v>286.63</v>
      </c>
      <c r="G279">
        <v>-12.284795099530699</v>
      </c>
      <c r="H279">
        <v>36.814317143433797</v>
      </c>
      <c r="I279">
        <v>-7.9193248681055097</v>
      </c>
      <c r="J279">
        <v>4.9475006854135204</v>
      </c>
      <c r="K279">
        <v>268.50521604954099</v>
      </c>
      <c r="L279">
        <v>271.80943268417502</v>
      </c>
      <c r="M279">
        <v>56.386383108872899</v>
      </c>
      <c r="N279">
        <v>1.2699058740175699</v>
      </c>
      <c r="O279">
        <v>34.075288699717397</v>
      </c>
      <c r="P279">
        <v>36.490476190476102</v>
      </c>
      <c r="Q279">
        <v>8.5862885119613999E-2</v>
      </c>
    </row>
    <row r="280" spans="1:17" x14ac:dyDescent="0.3">
      <c r="A280" t="s">
        <v>660</v>
      </c>
      <c r="B280" t="s">
        <v>661</v>
      </c>
      <c r="C280" t="s">
        <v>3156</v>
      </c>
      <c r="D280" t="s">
        <v>266</v>
      </c>
      <c r="E280">
        <v>27535.374526439999</v>
      </c>
      <c r="F280">
        <v>551.65</v>
      </c>
      <c r="G280">
        <v>17.969907644039498</v>
      </c>
      <c r="H280">
        <v>2.5838124844276602</v>
      </c>
      <c r="I280">
        <v>6.4027193074630899</v>
      </c>
      <c r="J280">
        <v>2.99019662521005</v>
      </c>
      <c r="K280">
        <v>538.96540606122903</v>
      </c>
      <c r="L280">
        <v>494.740886546257</v>
      </c>
      <c r="M280">
        <v>59.449349059809599</v>
      </c>
      <c r="N280">
        <v>0.541497018513309</v>
      </c>
      <c r="O280">
        <v>13.894679597570899</v>
      </c>
      <c r="P280">
        <v>64.132698601606606</v>
      </c>
      <c r="Q280">
        <v>3.1314176368705003E-2</v>
      </c>
    </row>
    <row r="281" spans="1:17" x14ac:dyDescent="0.3">
      <c r="A281" t="s">
        <v>662</v>
      </c>
      <c r="B281" t="s">
        <v>663</v>
      </c>
      <c r="C281" t="s">
        <v>3142</v>
      </c>
      <c r="D281" t="s">
        <v>54</v>
      </c>
      <c r="E281">
        <v>27393.718404675001</v>
      </c>
      <c r="F281">
        <v>354.45</v>
      </c>
      <c r="G281">
        <v>-23.182255560316701</v>
      </c>
      <c r="H281">
        <v>18.702660010654899</v>
      </c>
      <c r="I281">
        <v>-27.428117143210201</v>
      </c>
      <c r="J281">
        <v>3.1116910206546402</v>
      </c>
      <c r="K281">
        <v>370.486132837345</v>
      </c>
      <c r="L281">
        <v>398.01265484530398</v>
      </c>
      <c r="M281">
        <v>42.483342444199998</v>
      </c>
      <c r="N281">
        <v>0.62696710986099502</v>
      </c>
      <c r="O281">
        <v>46.621526308364999</v>
      </c>
      <c r="P281">
        <v>31.253471579337099</v>
      </c>
      <c r="Q281">
        <v>5.5500080829599001E-2</v>
      </c>
    </row>
    <row r="282" spans="1:17" x14ac:dyDescent="0.3">
      <c r="A282" t="s">
        <v>664</v>
      </c>
      <c r="B282" t="s">
        <v>665</v>
      </c>
      <c r="C282" t="s">
        <v>3142</v>
      </c>
      <c r="D282" t="s">
        <v>24</v>
      </c>
      <c r="E282">
        <v>27238.303163100001</v>
      </c>
      <c r="F282">
        <v>169.08</v>
      </c>
      <c r="G282">
        <v>-43.187745644126899</v>
      </c>
      <c r="H282">
        <v>-4.8533946690862502</v>
      </c>
      <c r="I282">
        <v>-17.101387681448099</v>
      </c>
      <c r="J282">
        <v>1.68071997226879</v>
      </c>
      <c r="K282">
        <v>181.65519544420701</v>
      </c>
      <c r="L282">
        <v>196.35133083978499</v>
      </c>
      <c r="M282">
        <v>41.327922150008298</v>
      </c>
      <c r="N282">
        <v>0.46499038258735897</v>
      </c>
      <c r="O282">
        <v>55.606813342796301</v>
      </c>
      <c r="P282">
        <v>3.85749385749385</v>
      </c>
      <c r="Q282">
        <v>-9.0634948434979004E-2</v>
      </c>
    </row>
    <row r="283" spans="1:17" x14ac:dyDescent="0.3">
      <c r="A283" t="s">
        <v>666</v>
      </c>
      <c r="B283" t="s">
        <v>667</v>
      </c>
      <c r="C283" t="s">
        <v>3140</v>
      </c>
      <c r="D283" t="s">
        <v>18</v>
      </c>
      <c r="E283">
        <v>27088.166697312001</v>
      </c>
      <c r="F283">
        <v>154.56</v>
      </c>
      <c r="G283">
        <v>7.07378610181601</v>
      </c>
      <c r="H283">
        <v>7.8116588611145596</v>
      </c>
      <c r="I283">
        <v>-34.631959252843203</v>
      </c>
      <c r="J283">
        <v>4.2784597285293904</v>
      </c>
      <c r="K283">
        <v>164.83563064678501</v>
      </c>
      <c r="L283">
        <v>180.16820458334399</v>
      </c>
      <c r="M283">
        <v>51.657234375201597</v>
      </c>
      <c r="N283">
        <v>1.40484227676856</v>
      </c>
      <c r="O283">
        <v>87.144151138716296</v>
      </c>
      <c r="P283">
        <v>30.101010101010001</v>
      </c>
      <c r="Q283">
        <v>0.109572613279511</v>
      </c>
    </row>
    <row r="284" spans="1:17" x14ac:dyDescent="0.3">
      <c r="A284" t="s">
        <v>668</v>
      </c>
      <c r="B284" t="s">
        <v>669</v>
      </c>
      <c r="C284" t="s">
        <v>3146</v>
      </c>
      <c r="D284" t="s">
        <v>51</v>
      </c>
      <c r="E284">
        <v>26968.246629239999</v>
      </c>
      <c r="F284">
        <v>1735.3</v>
      </c>
      <c r="G284">
        <v>2.34443150978653</v>
      </c>
      <c r="H284">
        <v>-5.8398807184782298</v>
      </c>
      <c r="I284">
        <v>-8.1513735815867605</v>
      </c>
      <c r="J284">
        <v>0.20895727773578601</v>
      </c>
      <c r="K284">
        <v>1814.5648302254899</v>
      </c>
      <c r="L284">
        <v>1764.2226819520899</v>
      </c>
      <c r="M284">
        <v>43.206381634496502</v>
      </c>
      <c r="N284">
        <v>0.72332328870343998</v>
      </c>
      <c r="O284">
        <v>16.982654296087102</v>
      </c>
      <c r="P284">
        <v>24.572864321608002</v>
      </c>
      <c r="Q284">
        <v>8.8524075190553997E-2</v>
      </c>
    </row>
    <row r="285" spans="1:17" hidden="1" x14ac:dyDescent="0.3">
      <c r="A285" t="s">
        <v>670</v>
      </c>
      <c r="B285" t="s">
        <v>671</v>
      </c>
      <c r="C285" t="s">
        <v>3157</v>
      </c>
      <c r="D285" t="s">
        <v>144</v>
      </c>
      <c r="E285">
        <v>26848.264182499999</v>
      </c>
      <c r="F285">
        <v>1594.1</v>
      </c>
      <c r="G285">
        <v>101.72576200162101</v>
      </c>
      <c r="H285">
        <v>-0.41485115026435398</v>
      </c>
      <c r="I285">
        <v>90.956551274422594</v>
      </c>
      <c r="J285">
        <v>-3.5196235717283599</v>
      </c>
      <c r="K285">
        <v>1623.90500752361</v>
      </c>
      <c r="L285">
        <v>1283.7988737787</v>
      </c>
      <c r="M285">
        <v>42.976840510231703</v>
      </c>
      <c r="N285">
        <v>0.50757560152833903</v>
      </c>
      <c r="O285">
        <v>19.189511323003501</v>
      </c>
      <c r="P285">
        <v>176.681419769157</v>
      </c>
    </row>
    <row r="286" spans="1:17" x14ac:dyDescent="0.3">
      <c r="A286" t="s">
        <v>672</v>
      </c>
      <c r="B286" t="s">
        <v>673</v>
      </c>
      <c r="C286" t="s">
        <v>3145</v>
      </c>
      <c r="D286" t="s">
        <v>46</v>
      </c>
      <c r="E286">
        <v>26789.4</v>
      </c>
      <c r="F286">
        <v>99.22</v>
      </c>
      <c r="G286">
        <v>91.553036263419102</v>
      </c>
      <c r="H286">
        <v>6.0574461809955702</v>
      </c>
      <c r="I286">
        <v>-2.1418021398184601</v>
      </c>
      <c r="J286">
        <v>10.355086270512199</v>
      </c>
      <c r="K286">
        <v>101.55810424356601</v>
      </c>
      <c r="L286">
        <v>97.326402642160005</v>
      </c>
      <c r="M286">
        <v>68.403251851908607</v>
      </c>
      <c r="N286">
        <v>0.502403602991497</v>
      </c>
      <c r="O286">
        <v>40.932607673184101</v>
      </c>
      <c r="P286">
        <v>117.428780131482</v>
      </c>
      <c r="Q286">
        <v>0.125553239065432</v>
      </c>
    </row>
    <row r="287" spans="1:17" x14ac:dyDescent="0.3">
      <c r="A287" t="s">
        <v>674</v>
      </c>
      <c r="B287" t="s">
        <v>675</v>
      </c>
      <c r="C287" t="s">
        <v>3152</v>
      </c>
      <c r="D287" t="s">
        <v>676</v>
      </c>
      <c r="E287">
        <v>26689.862951999999</v>
      </c>
      <c r="F287">
        <v>276</v>
      </c>
      <c r="G287">
        <v>38.522272105476603</v>
      </c>
      <c r="H287">
        <v>-2.3243013011245002</v>
      </c>
      <c r="I287">
        <v>-33.387558146408303</v>
      </c>
      <c r="J287">
        <v>4.1688356774418702</v>
      </c>
      <c r="K287">
        <v>294.57649348613899</v>
      </c>
      <c r="L287">
        <v>294.51773004489002</v>
      </c>
      <c r="M287">
        <v>50.966160231683702</v>
      </c>
      <c r="N287">
        <v>0.66330420543781199</v>
      </c>
      <c r="O287">
        <v>50.652173913043399</v>
      </c>
      <c r="P287">
        <v>66.767371601208396</v>
      </c>
      <c r="Q287">
        <v>9.1131812585436997E-2</v>
      </c>
    </row>
    <row r="288" spans="1:17" x14ac:dyDescent="0.3">
      <c r="A288" t="s">
        <v>677</v>
      </c>
      <c r="B288" t="s">
        <v>678</v>
      </c>
      <c r="C288" t="s">
        <v>3142</v>
      </c>
      <c r="D288" t="s">
        <v>421</v>
      </c>
      <c r="E288">
        <v>26608.650518999999</v>
      </c>
      <c r="F288">
        <v>1185</v>
      </c>
      <c r="G288">
        <v>8.2760175623181702</v>
      </c>
      <c r="H288">
        <v>11.5188158411642</v>
      </c>
      <c r="I288">
        <v>35.869148326902703</v>
      </c>
      <c r="J288">
        <v>10.7373588583631</v>
      </c>
      <c r="K288">
        <v>1072.3084733093201</v>
      </c>
      <c r="L288">
        <v>995.72014974510398</v>
      </c>
      <c r="M288">
        <v>76.159361514281798</v>
      </c>
      <c r="N288">
        <v>1.4000107540126501</v>
      </c>
      <c r="O288">
        <v>3.3544303797468298</v>
      </c>
      <c r="P288">
        <v>60.874287265815802</v>
      </c>
      <c r="Q288">
        <v>-4.3675998348318E-2</v>
      </c>
    </row>
    <row r="289" spans="1:17" hidden="1" x14ac:dyDescent="0.3">
      <c r="A289" t="s">
        <v>679</v>
      </c>
      <c r="B289" t="s">
        <v>680</v>
      </c>
      <c r="C289" t="s">
        <v>3157</v>
      </c>
      <c r="D289" t="s">
        <v>213</v>
      </c>
      <c r="E289">
        <v>26462.9826555</v>
      </c>
      <c r="F289">
        <v>11809.5</v>
      </c>
      <c r="G289">
        <v>85.058993982829705</v>
      </c>
      <c r="H289">
        <v>-1.13039923107879</v>
      </c>
      <c r="I289">
        <v>-1.91828309817544</v>
      </c>
      <c r="J289">
        <v>4.1683695802979903</v>
      </c>
      <c r="K289">
        <v>12570.951462298501</v>
      </c>
      <c r="L289">
        <v>11452.7294421651</v>
      </c>
      <c r="M289">
        <v>47.2303646583253</v>
      </c>
      <c r="N289">
        <v>0.56826836362712596</v>
      </c>
      <c r="O289">
        <v>28.1802785892713</v>
      </c>
      <c r="P289">
        <v>107.91373239436599</v>
      </c>
      <c r="Q289">
        <v>0.16346903349389399</v>
      </c>
    </row>
    <row r="290" spans="1:17" x14ac:dyDescent="0.3">
      <c r="A290" t="s">
        <v>681</v>
      </c>
      <c r="B290" t="s">
        <v>682</v>
      </c>
      <c r="C290" t="s">
        <v>3151</v>
      </c>
      <c r="D290" t="s">
        <v>276</v>
      </c>
      <c r="E290">
        <v>26372.51502372</v>
      </c>
      <c r="F290">
        <v>409.7</v>
      </c>
      <c r="G290">
        <v>23.211991261908899</v>
      </c>
      <c r="H290">
        <v>6.2059849526564204</v>
      </c>
      <c r="I290">
        <v>-3.0455375316082902</v>
      </c>
      <c r="J290">
        <v>5.0725365529156301</v>
      </c>
      <c r="K290">
        <v>407.99957923062499</v>
      </c>
      <c r="L290">
        <v>389.70885366591</v>
      </c>
      <c r="M290">
        <v>63.918422270283898</v>
      </c>
      <c r="N290">
        <v>1.0150833709748599</v>
      </c>
      <c r="O290">
        <v>18.135220893336498</v>
      </c>
      <c r="P290">
        <v>56.822966507177</v>
      </c>
      <c r="Q290">
        <v>-4.0312930168716003E-2</v>
      </c>
    </row>
    <row r="291" spans="1:17" x14ac:dyDescent="0.3">
      <c r="A291" t="s">
        <v>683</v>
      </c>
      <c r="B291" t="s">
        <v>684</v>
      </c>
      <c r="C291" t="s">
        <v>3142</v>
      </c>
      <c r="D291" t="s">
        <v>500</v>
      </c>
      <c r="E291">
        <v>26145.789508529899</v>
      </c>
      <c r="F291">
        <v>2897.1</v>
      </c>
      <c r="G291">
        <v>-26.697515606833498</v>
      </c>
      <c r="H291">
        <v>1.6504580573049901</v>
      </c>
      <c r="I291">
        <v>9.4126855764057602</v>
      </c>
      <c r="J291">
        <v>4.4659173876141596</v>
      </c>
      <c r="K291">
        <v>2767.9595686385101</v>
      </c>
      <c r="L291">
        <v>2618.1548637619699</v>
      </c>
      <c r="M291">
        <v>61.339245059212303</v>
      </c>
      <c r="N291">
        <v>0.63013821279389104</v>
      </c>
      <c r="O291">
        <v>34.479306893099903</v>
      </c>
      <c r="P291">
        <v>43.066666666666599</v>
      </c>
      <c r="Q291">
        <v>9.4542841256072999E-2</v>
      </c>
    </row>
    <row r="292" spans="1:17" x14ac:dyDescent="0.3">
      <c r="A292" t="s">
        <v>685</v>
      </c>
      <c r="B292" t="s">
        <v>686</v>
      </c>
      <c r="C292" t="s">
        <v>3156</v>
      </c>
      <c r="D292" t="s">
        <v>169</v>
      </c>
      <c r="E292">
        <v>26043.887447000001</v>
      </c>
      <c r="F292">
        <v>6016.75</v>
      </c>
      <c r="G292">
        <v>81.111267588230007</v>
      </c>
      <c r="H292">
        <v>-17.7388461893905</v>
      </c>
      <c r="I292">
        <v>31.624726314816598</v>
      </c>
      <c r="J292">
        <v>1.04548789769296</v>
      </c>
      <c r="K292">
        <v>6921.1165505169502</v>
      </c>
      <c r="L292">
        <v>5730.3518634430202</v>
      </c>
      <c r="M292">
        <v>36.966297510671197</v>
      </c>
      <c r="N292">
        <v>1.2473779881617399</v>
      </c>
      <c r="O292">
        <v>45.427348651680703</v>
      </c>
      <c r="P292">
        <v>109.78905160390499</v>
      </c>
      <c r="Q292">
        <v>7.3800180792225001E-2</v>
      </c>
    </row>
    <row r="293" spans="1:17" x14ac:dyDescent="0.3">
      <c r="A293" t="s">
        <v>687</v>
      </c>
      <c r="B293" t="s">
        <v>688</v>
      </c>
      <c r="C293" t="s">
        <v>3156</v>
      </c>
      <c r="D293" t="s">
        <v>266</v>
      </c>
      <c r="E293">
        <v>26020.619567040001</v>
      </c>
      <c r="F293">
        <v>527.1</v>
      </c>
      <c r="G293">
        <v>79.183019967927507</v>
      </c>
      <c r="H293">
        <v>-7.1625112367574504</v>
      </c>
      <c r="I293">
        <v>47.420489307293302</v>
      </c>
      <c r="J293">
        <v>8.2066493068267192</v>
      </c>
      <c r="K293">
        <v>548.80784871267895</v>
      </c>
      <c r="L293">
        <v>459.90418320586599</v>
      </c>
      <c r="M293">
        <v>54.528625155656201</v>
      </c>
      <c r="N293">
        <v>0.51756840433707496</v>
      </c>
      <c r="O293">
        <v>30.658319104534201</v>
      </c>
      <c r="P293">
        <v>110.797840431913</v>
      </c>
      <c r="Q293">
        <v>0.237936997277298</v>
      </c>
    </row>
    <row r="294" spans="1:17" hidden="1" x14ac:dyDescent="0.3">
      <c r="A294" t="s">
        <v>689</v>
      </c>
      <c r="B294" t="s">
        <v>690</v>
      </c>
      <c r="C294" t="s">
        <v>3146</v>
      </c>
      <c r="D294" t="s">
        <v>51</v>
      </c>
      <c r="E294">
        <v>25857.447115499999</v>
      </c>
      <c r="F294">
        <v>1365</v>
      </c>
      <c r="G294">
        <v>-19.689264334118199</v>
      </c>
      <c r="H294">
        <v>-2.1968919091508199</v>
      </c>
      <c r="I294">
        <v>-5.8961288483274199</v>
      </c>
      <c r="J294">
        <v>3.77587576290431</v>
      </c>
      <c r="K294">
        <v>1391.6293064326601</v>
      </c>
      <c r="M294">
        <v>51.330361588192297</v>
      </c>
      <c r="N294">
        <v>0.82613889431869603</v>
      </c>
      <c r="O294">
        <v>15.7509157509157</v>
      </c>
      <c r="P294">
        <v>11.4285714285714</v>
      </c>
    </row>
    <row r="295" spans="1:17" x14ac:dyDescent="0.3">
      <c r="A295" t="s">
        <v>691</v>
      </c>
      <c r="B295" t="s">
        <v>692</v>
      </c>
      <c r="C295" t="s">
        <v>3146</v>
      </c>
      <c r="D295" t="s">
        <v>261</v>
      </c>
      <c r="E295">
        <v>25726.65609945</v>
      </c>
      <c r="F295">
        <v>1266.7</v>
      </c>
      <c r="G295">
        <v>-20.2830288804868</v>
      </c>
      <c r="H295">
        <v>1.7253807677942099</v>
      </c>
      <c r="I295">
        <v>2.63232900280902</v>
      </c>
      <c r="J295">
        <v>-1.89470473248301</v>
      </c>
      <c r="K295">
        <v>1256.4085210160199</v>
      </c>
      <c r="L295">
        <v>1230.2194026683001</v>
      </c>
      <c r="M295">
        <v>53.262956664721699</v>
      </c>
      <c r="N295">
        <v>0.84699984862591304</v>
      </c>
      <c r="O295">
        <v>14.068050840767301</v>
      </c>
      <c r="P295">
        <v>17.287037037036999</v>
      </c>
      <c r="Q295">
        <v>9.5365557625169003E-2</v>
      </c>
    </row>
    <row r="296" spans="1:17" x14ac:dyDescent="0.3">
      <c r="A296" t="s">
        <v>693</v>
      </c>
      <c r="B296" t="s">
        <v>694</v>
      </c>
      <c r="C296" t="s">
        <v>3156</v>
      </c>
      <c r="D296" t="s">
        <v>375</v>
      </c>
      <c r="E296">
        <v>25582.38702916</v>
      </c>
      <c r="F296">
        <v>5692.3</v>
      </c>
      <c r="G296">
        <v>-12.137041301439901</v>
      </c>
      <c r="H296">
        <v>-11.3976830568533</v>
      </c>
      <c r="I296">
        <v>6.8216904700535297</v>
      </c>
      <c r="J296">
        <v>-3.57502429649315</v>
      </c>
      <c r="K296">
        <v>6243.10430602624</v>
      </c>
      <c r="L296">
        <v>6065.6769175230802</v>
      </c>
      <c r="M296">
        <v>28.8683687563693</v>
      </c>
      <c r="N296">
        <v>0.93281196608850603</v>
      </c>
      <c r="O296">
        <v>26.431319501783101</v>
      </c>
      <c r="P296">
        <v>16.140945074675599</v>
      </c>
      <c r="Q296">
        <v>-9.3118857827729998E-3</v>
      </c>
    </row>
    <row r="297" spans="1:17" x14ac:dyDescent="0.3">
      <c r="A297" t="s">
        <v>695</v>
      </c>
      <c r="B297" t="s">
        <v>696</v>
      </c>
      <c r="C297" t="s">
        <v>3150</v>
      </c>
      <c r="D297" t="s">
        <v>269</v>
      </c>
      <c r="E297">
        <v>25411.897094560001</v>
      </c>
      <c r="F297">
        <v>3378.4</v>
      </c>
      <c r="G297">
        <v>-6.6265594023045704</v>
      </c>
      <c r="H297">
        <v>1.7798490048073801</v>
      </c>
      <c r="I297">
        <v>-20.625342302520099</v>
      </c>
      <c r="J297">
        <v>1.02271417383682</v>
      </c>
      <c r="K297">
        <v>3500.0019172124598</v>
      </c>
      <c r="L297">
        <v>3572.7493210733401</v>
      </c>
      <c r="M297">
        <v>57.524067223950098</v>
      </c>
      <c r="N297">
        <v>1.07437169271913</v>
      </c>
      <c r="O297">
        <v>42.608927302865197</v>
      </c>
      <c r="P297">
        <v>33.8245197068726</v>
      </c>
      <c r="Q297">
        <v>4.9320500288761997E-2</v>
      </c>
    </row>
    <row r="298" spans="1:17" x14ac:dyDescent="0.3">
      <c r="A298" t="s">
        <v>697</v>
      </c>
      <c r="B298" t="s">
        <v>698</v>
      </c>
      <c r="C298" t="s">
        <v>3153</v>
      </c>
      <c r="D298" t="s">
        <v>699</v>
      </c>
      <c r="E298">
        <v>25279.108975250001</v>
      </c>
      <c r="F298">
        <v>366.7</v>
      </c>
      <c r="G298">
        <v>85.929018050556195</v>
      </c>
      <c r="H298">
        <v>-0.41053311856244301</v>
      </c>
      <c r="I298">
        <v>80.299813350628099</v>
      </c>
      <c r="J298">
        <v>4.1605131127665702</v>
      </c>
      <c r="K298">
        <v>337.59660370616399</v>
      </c>
      <c r="L298">
        <v>271.82001200907001</v>
      </c>
      <c r="M298">
        <v>67.327866298757598</v>
      </c>
      <c r="N298">
        <v>0.47072200040210799</v>
      </c>
      <c r="O298">
        <v>6.5857649304608801</v>
      </c>
      <c r="P298">
        <v>116.661742983751</v>
      </c>
      <c r="Q298">
        <v>8.6964157660532004E-2</v>
      </c>
    </row>
    <row r="299" spans="1:17" x14ac:dyDescent="0.3">
      <c r="A299" t="s">
        <v>700</v>
      </c>
      <c r="B299" t="s">
        <v>701</v>
      </c>
      <c r="C299" t="s">
        <v>3146</v>
      </c>
      <c r="D299" t="s">
        <v>261</v>
      </c>
      <c r="E299">
        <v>25014.573201939998</v>
      </c>
      <c r="F299">
        <v>3002.9</v>
      </c>
      <c r="G299">
        <v>-8.4007506016453792</v>
      </c>
      <c r="H299">
        <v>-2.5723048494685599</v>
      </c>
      <c r="I299">
        <v>6.0214378519585097</v>
      </c>
      <c r="J299">
        <v>-2.43991231950982</v>
      </c>
      <c r="K299">
        <v>3140.4036628804502</v>
      </c>
      <c r="L299">
        <v>2932.31498579253</v>
      </c>
      <c r="M299">
        <v>41.797907208974202</v>
      </c>
      <c r="N299">
        <v>0.57545933039018904</v>
      </c>
      <c r="O299">
        <v>21.680708648306599</v>
      </c>
      <c r="P299">
        <v>54.494006276688701</v>
      </c>
      <c r="Q299">
        <v>-5.0029300528782003E-2</v>
      </c>
    </row>
    <row r="300" spans="1:17" x14ac:dyDescent="0.3">
      <c r="A300" t="s">
        <v>702</v>
      </c>
      <c r="B300" t="s">
        <v>703</v>
      </c>
      <c r="C300" t="s">
        <v>3142</v>
      </c>
      <c r="D300" t="s">
        <v>208</v>
      </c>
      <c r="E300">
        <v>24949.466984399998</v>
      </c>
      <c r="F300">
        <v>865.2</v>
      </c>
      <c r="G300">
        <v>73.926682129747903</v>
      </c>
      <c r="H300">
        <v>14.422203548246801</v>
      </c>
      <c r="I300">
        <v>55.2259072088221</v>
      </c>
      <c r="J300">
        <v>5.0989394687567202</v>
      </c>
      <c r="K300">
        <v>783.04952205373502</v>
      </c>
      <c r="L300">
        <v>663.31982394987199</v>
      </c>
      <c r="M300">
        <v>64.976903340097493</v>
      </c>
      <c r="N300">
        <v>0.79456566908744197</v>
      </c>
      <c r="O300">
        <v>3.3749422098936499</v>
      </c>
      <c r="P300">
        <v>93.947545393409499</v>
      </c>
      <c r="Q300">
        <v>2.9726118168163E-2</v>
      </c>
    </row>
    <row r="301" spans="1:17" x14ac:dyDescent="0.3">
      <c r="A301" t="s">
        <v>704</v>
      </c>
      <c r="B301" t="s">
        <v>705</v>
      </c>
      <c r="C301" t="s">
        <v>3153</v>
      </c>
      <c r="D301" t="s">
        <v>447</v>
      </c>
      <c r="E301">
        <v>24928.279045765001</v>
      </c>
      <c r="F301">
        <v>335.95</v>
      </c>
      <c r="G301">
        <v>-32.138539391045498</v>
      </c>
      <c r="H301">
        <v>-2.1675580871289299</v>
      </c>
      <c r="I301">
        <v>-21.083888513108398</v>
      </c>
      <c r="J301">
        <v>-2.0879030664097602</v>
      </c>
      <c r="K301">
        <v>369.63307888310402</v>
      </c>
      <c r="L301">
        <v>400.23288264728001</v>
      </c>
      <c r="M301">
        <v>38.902780226736397</v>
      </c>
      <c r="N301">
        <v>1.8439758644327899</v>
      </c>
      <c r="O301">
        <v>45.259711266557503</v>
      </c>
      <c r="P301">
        <v>3.2104454685099699</v>
      </c>
      <c r="Q301">
        <v>-8.9858962003357995E-2</v>
      </c>
    </row>
    <row r="302" spans="1:17" x14ac:dyDescent="0.3">
      <c r="A302" t="s">
        <v>706</v>
      </c>
      <c r="B302" t="s">
        <v>707</v>
      </c>
      <c r="C302" t="s">
        <v>3150</v>
      </c>
      <c r="D302" t="s">
        <v>166</v>
      </c>
      <c r="E302">
        <v>24907.604159999999</v>
      </c>
      <c r="F302">
        <v>191.04</v>
      </c>
      <c r="G302">
        <v>157.87207875662699</v>
      </c>
      <c r="H302">
        <v>-6.6495826204309001</v>
      </c>
      <c r="I302">
        <v>26.939357642814102</v>
      </c>
      <c r="J302">
        <v>0.98998894301497797</v>
      </c>
      <c r="K302">
        <v>206.09528035511701</v>
      </c>
      <c r="L302">
        <v>174.91963867031899</v>
      </c>
      <c r="M302">
        <v>44.3811589476393</v>
      </c>
      <c r="N302">
        <v>0.67403249010327504</v>
      </c>
      <c r="O302">
        <v>37.091708542713498</v>
      </c>
      <c r="P302">
        <v>182.34250877516999</v>
      </c>
      <c r="Q302">
        <v>0.16048829108392301</v>
      </c>
    </row>
    <row r="303" spans="1:17" x14ac:dyDescent="0.3">
      <c r="A303" t="s">
        <v>708</v>
      </c>
      <c r="B303" t="s">
        <v>709</v>
      </c>
      <c r="C303" t="s">
        <v>3146</v>
      </c>
      <c r="D303" t="s">
        <v>261</v>
      </c>
      <c r="E303">
        <v>24898.58039295</v>
      </c>
      <c r="F303">
        <v>499.95</v>
      </c>
      <c r="G303">
        <v>3.5051956478455302</v>
      </c>
      <c r="H303">
        <v>12.985831211545801</v>
      </c>
      <c r="I303">
        <v>27.498054741662202</v>
      </c>
      <c r="J303">
        <v>12.754495533441199</v>
      </c>
      <c r="K303">
        <v>431.95227843116197</v>
      </c>
      <c r="L303">
        <v>398.968700183561</v>
      </c>
      <c r="M303">
        <v>89.1372146125304</v>
      </c>
      <c r="N303">
        <v>1.5176620544271799</v>
      </c>
      <c r="O303">
        <v>11.6111611161116</v>
      </c>
      <c r="P303">
        <v>60.703953712632497</v>
      </c>
      <c r="Q303">
        <v>0.139625415576559</v>
      </c>
    </row>
    <row r="304" spans="1:17" x14ac:dyDescent="0.3">
      <c r="A304" t="s">
        <v>710</v>
      </c>
      <c r="B304" t="s">
        <v>711</v>
      </c>
      <c r="C304" t="s">
        <v>3150</v>
      </c>
      <c r="D304" t="s">
        <v>269</v>
      </c>
      <c r="E304">
        <v>24750.12741669</v>
      </c>
      <c r="F304">
        <v>5006.3</v>
      </c>
      <c r="G304">
        <v>-10.3460912592741</v>
      </c>
      <c r="H304">
        <v>-5.3775909955111299E-2</v>
      </c>
      <c r="I304">
        <v>-26.943820012620499</v>
      </c>
      <c r="J304">
        <v>5.2940764980371497</v>
      </c>
      <c r="K304">
        <v>5101.3477364904802</v>
      </c>
      <c r="L304">
        <v>5212.2822599968804</v>
      </c>
      <c r="M304">
        <v>60.657738709881798</v>
      </c>
      <c r="N304">
        <v>1.3121959843276101</v>
      </c>
      <c r="O304">
        <v>46.8150130835147</v>
      </c>
      <c r="P304">
        <v>24.395577090321702</v>
      </c>
      <c r="Q304">
        <v>6.0634671162509996E-3</v>
      </c>
    </row>
    <row r="305" spans="1:17" x14ac:dyDescent="0.3">
      <c r="A305" t="s">
        <v>712</v>
      </c>
      <c r="B305" t="s">
        <v>713</v>
      </c>
      <c r="C305" t="s">
        <v>3146</v>
      </c>
      <c r="D305" t="s">
        <v>51</v>
      </c>
      <c r="E305">
        <v>24636.5626185</v>
      </c>
      <c r="F305">
        <v>1375.5</v>
      </c>
      <c r="G305">
        <v>51.337473485921002</v>
      </c>
      <c r="H305">
        <v>2.0232281968560799</v>
      </c>
      <c r="I305">
        <v>25.8184406567729</v>
      </c>
      <c r="J305">
        <v>-4.1073675704405996</v>
      </c>
      <c r="K305">
        <v>1389.2829955458201</v>
      </c>
      <c r="L305">
        <v>1238.46130985232</v>
      </c>
      <c r="M305">
        <v>53.441098628478002</v>
      </c>
      <c r="N305">
        <v>0.83054054169374503</v>
      </c>
      <c r="O305">
        <v>19.156670301708399</v>
      </c>
      <c r="P305">
        <v>82.802844042793495</v>
      </c>
      <c r="Q305">
        <v>4.3696919012140997E-2</v>
      </c>
    </row>
    <row r="306" spans="1:17" x14ac:dyDescent="0.3">
      <c r="A306" t="s">
        <v>714</v>
      </c>
      <c r="B306" t="s">
        <v>715</v>
      </c>
      <c r="C306" t="s">
        <v>3150</v>
      </c>
      <c r="D306" t="s">
        <v>166</v>
      </c>
      <c r="E306">
        <v>24401.821226445001</v>
      </c>
      <c r="F306">
        <v>767.65</v>
      </c>
      <c r="G306">
        <v>75.546245555966095</v>
      </c>
      <c r="H306">
        <v>19.1874654535176</v>
      </c>
      <c r="I306">
        <v>34.515552478816502</v>
      </c>
      <c r="J306">
        <v>13.415956471341801</v>
      </c>
      <c r="K306">
        <v>714.09362049190599</v>
      </c>
      <c r="L306">
        <v>628.71469482708505</v>
      </c>
      <c r="M306">
        <v>58.303725178662297</v>
      </c>
      <c r="N306">
        <v>3.29892833971393</v>
      </c>
      <c r="O306">
        <v>15.286914609522499</v>
      </c>
      <c r="P306">
        <v>119.109461966604</v>
      </c>
      <c r="Q306">
        <v>0.150032214172688</v>
      </c>
    </row>
    <row r="307" spans="1:17" x14ac:dyDescent="0.3">
      <c r="A307" t="s">
        <v>716</v>
      </c>
      <c r="B307" t="s">
        <v>717</v>
      </c>
      <c r="C307" t="s">
        <v>3142</v>
      </c>
      <c r="D307" t="s">
        <v>421</v>
      </c>
      <c r="E307">
        <v>24329.420665559999</v>
      </c>
      <c r="F307">
        <v>4928.3999999999996</v>
      </c>
      <c r="G307">
        <v>55.688190342650998</v>
      </c>
      <c r="H307">
        <v>14.269239093165</v>
      </c>
      <c r="I307">
        <v>35.640219886171103</v>
      </c>
      <c r="J307">
        <v>6.10637342041798</v>
      </c>
      <c r="K307">
        <v>4536.1063660812897</v>
      </c>
      <c r="L307">
        <v>3925.9207480048799</v>
      </c>
      <c r="M307">
        <v>74.422613727764002</v>
      </c>
      <c r="N307">
        <v>1.0833023637228401</v>
      </c>
      <c r="O307">
        <v>3.4575115656196802</v>
      </c>
      <c r="P307">
        <v>88.246977712419493</v>
      </c>
      <c r="Q307">
        <v>4.9876037214421999E-2</v>
      </c>
    </row>
    <row r="308" spans="1:17" x14ac:dyDescent="0.3">
      <c r="A308" t="s">
        <v>718</v>
      </c>
      <c r="B308" t="s">
        <v>719</v>
      </c>
      <c r="C308" t="s">
        <v>3146</v>
      </c>
      <c r="D308" t="s">
        <v>51</v>
      </c>
      <c r="E308">
        <v>24306.913704899998</v>
      </c>
      <c r="F308">
        <v>5313.25</v>
      </c>
      <c r="G308">
        <v>11.362662350114</v>
      </c>
      <c r="H308">
        <v>1.4288398741033601</v>
      </c>
      <c r="I308">
        <v>8.5024476909952096</v>
      </c>
      <c r="J308">
        <v>2.46141448866751</v>
      </c>
      <c r="K308">
        <v>5394.6781319373204</v>
      </c>
      <c r="L308">
        <v>5089.5679293200701</v>
      </c>
      <c r="M308">
        <v>60.123277833735997</v>
      </c>
      <c r="N308">
        <v>0.34081264096394798</v>
      </c>
      <c r="O308">
        <v>21.416270644144301</v>
      </c>
      <c r="P308">
        <v>34.5126582278481</v>
      </c>
      <c r="Q308">
        <v>-4.3504119717266997E-2</v>
      </c>
    </row>
    <row r="309" spans="1:17" x14ac:dyDescent="0.3">
      <c r="A309" t="s">
        <v>720</v>
      </c>
      <c r="B309" t="s">
        <v>721</v>
      </c>
      <c r="C309" t="s">
        <v>3147</v>
      </c>
      <c r="D309" t="s">
        <v>213</v>
      </c>
      <c r="E309">
        <v>24209.940149549999</v>
      </c>
      <c r="F309">
        <v>1152.1500000000001</v>
      </c>
      <c r="G309">
        <v>-26.1204680890249</v>
      </c>
      <c r="H309">
        <v>-9.8593148293674293</v>
      </c>
      <c r="I309">
        <v>-6.1607398922661503</v>
      </c>
      <c r="J309">
        <v>-1.1594645052297401</v>
      </c>
      <c r="K309">
        <v>1289.6892414997701</v>
      </c>
      <c r="L309">
        <v>1282.90065364004</v>
      </c>
      <c r="M309">
        <v>30.057062627527401</v>
      </c>
      <c r="N309">
        <v>0.79817691914549704</v>
      </c>
      <c r="O309">
        <v>30.707807143167098</v>
      </c>
      <c r="P309">
        <v>14.864662778525499</v>
      </c>
      <c r="Q309">
        <v>8.1081263351219998E-3</v>
      </c>
    </row>
    <row r="310" spans="1:17" x14ac:dyDescent="0.3">
      <c r="A310" t="s">
        <v>722</v>
      </c>
      <c r="B310" t="s">
        <v>723</v>
      </c>
      <c r="C310" t="s">
        <v>3150</v>
      </c>
      <c r="D310" t="s">
        <v>471</v>
      </c>
      <c r="E310">
        <v>24062.583600000002</v>
      </c>
      <c r="F310">
        <v>3433</v>
      </c>
      <c r="G310">
        <v>-26.0715341786076</v>
      </c>
      <c r="H310">
        <v>-1.0193579957463299</v>
      </c>
      <c r="I310">
        <v>-0.52472123445841401</v>
      </c>
      <c r="J310">
        <v>-4.2986301721386901</v>
      </c>
      <c r="K310">
        <v>3566.3234668519499</v>
      </c>
      <c r="L310">
        <v>3411.1922211667602</v>
      </c>
      <c r="M310">
        <v>39.987953248636401</v>
      </c>
      <c r="N310">
        <v>1.3251911353471699</v>
      </c>
      <c r="O310">
        <v>15.8898922225458</v>
      </c>
      <c r="P310">
        <v>32.9846988185163</v>
      </c>
      <c r="Q310">
        <v>0.111265415804415</v>
      </c>
    </row>
    <row r="311" spans="1:17" x14ac:dyDescent="0.3">
      <c r="A311" t="s">
        <v>724</v>
      </c>
      <c r="B311" t="s">
        <v>725</v>
      </c>
      <c r="C311" t="s">
        <v>3149</v>
      </c>
      <c r="D311" t="s">
        <v>72</v>
      </c>
      <c r="E311">
        <v>23978.950722400001</v>
      </c>
      <c r="F311">
        <v>1014.8</v>
      </c>
      <c r="G311">
        <v>-21.923005590523498</v>
      </c>
      <c r="H311">
        <v>13.9213298028104</v>
      </c>
      <c r="I311">
        <v>23.298247625749099</v>
      </c>
      <c r="J311">
        <v>4.4924608684758596</v>
      </c>
      <c r="K311">
        <v>888.54241119209496</v>
      </c>
      <c r="L311">
        <v>858.10820271532498</v>
      </c>
      <c r="M311">
        <v>82.577647760959096</v>
      </c>
      <c r="N311">
        <v>1.63131557374619</v>
      </c>
      <c r="O311">
        <v>4.2767047694127003</v>
      </c>
      <c r="P311">
        <v>44.971428571428497</v>
      </c>
      <c r="Q311">
        <v>-3.1120668058851001E-2</v>
      </c>
    </row>
    <row r="312" spans="1:17" hidden="1" x14ac:dyDescent="0.3">
      <c r="A312" t="s">
        <v>726</v>
      </c>
      <c r="B312" t="s">
        <v>727</v>
      </c>
      <c r="C312" t="s">
        <v>3157</v>
      </c>
      <c r="D312" t="s">
        <v>123</v>
      </c>
      <c r="E312">
        <v>23956.576223399999</v>
      </c>
      <c r="F312">
        <v>1075.5</v>
      </c>
      <c r="G312">
        <v>-19.601339686122799</v>
      </c>
      <c r="H312">
        <v>5.4397867375615396</v>
      </c>
      <c r="I312">
        <v>0.33215821023300102</v>
      </c>
      <c r="J312">
        <v>2.8441667576118599</v>
      </c>
      <c r="K312">
        <v>1124.18740968716</v>
      </c>
      <c r="L312">
        <v>1129.7199508188701</v>
      </c>
      <c r="M312">
        <v>46.2586077312274</v>
      </c>
      <c r="N312">
        <v>0.31304244564410599</v>
      </c>
      <c r="O312">
        <v>30.172013017201198</v>
      </c>
      <c r="P312">
        <v>12.037085264857501</v>
      </c>
      <c r="Q312">
        <v>-6.7178637396340002E-2</v>
      </c>
    </row>
    <row r="313" spans="1:17" x14ac:dyDescent="0.3">
      <c r="A313" t="s">
        <v>728</v>
      </c>
      <c r="B313" t="s">
        <v>729</v>
      </c>
      <c r="C313" t="s">
        <v>3154</v>
      </c>
      <c r="D313" t="s">
        <v>222</v>
      </c>
      <c r="E313">
        <v>23726.317065079998</v>
      </c>
      <c r="F313">
        <v>379.4</v>
      </c>
      <c r="G313">
        <v>39.109005076937301</v>
      </c>
      <c r="H313">
        <v>5.80246832099618</v>
      </c>
      <c r="I313">
        <v>-19.373683610182699</v>
      </c>
      <c r="J313">
        <v>2.9007697043101</v>
      </c>
      <c r="K313">
        <v>375.56103897486702</v>
      </c>
      <c r="L313">
        <v>377.67840974843301</v>
      </c>
      <c r="M313">
        <v>68.924797289872899</v>
      </c>
      <c r="N313">
        <v>0.76174967980437702</v>
      </c>
      <c r="O313">
        <v>32.366895097522402</v>
      </c>
      <c r="P313">
        <v>70.555180939536896</v>
      </c>
      <c r="Q313">
        <v>0.12763169280811801</v>
      </c>
    </row>
    <row r="314" spans="1:17" x14ac:dyDescent="0.3">
      <c r="A314" t="s">
        <v>730</v>
      </c>
      <c r="B314" t="s">
        <v>731</v>
      </c>
      <c r="C314" t="s">
        <v>3147</v>
      </c>
      <c r="D314" t="s">
        <v>213</v>
      </c>
      <c r="E314">
        <v>23678.373162240001</v>
      </c>
      <c r="F314">
        <v>12492.7</v>
      </c>
      <c r="G314">
        <v>-39.444177701425303</v>
      </c>
      <c r="H314">
        <v>-8.7554283267236794</v>
      </c>
      <c r="I314">
        <v>-30.224269489165899</v>
      </c>
      <c r="J314">
        <v>-16.269043441793801</v>
      </c>
      <c r="K314">
        <v>14754.487895672301</v>
      </c>
      <c r="L314">
        <v>15034.5347147473</v>
      </c>
      <c r="M314">
        <v>21.440152798440799</v>
      </c>
      <c r="N314">
        <v>5.2651916045029497</v>
      </c>
      <c r="O314">
        <v>46.085313823272699</v>
      </c>
      <c r="P314">
        <v>2.3563920000655401</v>
      </c>
      <c r="Q314">
        <v>3.4053032341289001E-2</v>
      </c>
    </row>
    <row r="315" spans="1:17" x14ac:dyDescent="0.3">
      <c r="A315" t="s">
        <v>732</v>
      </c>
      <c r="B315" t="s">
        <v>733</v>
      </c>
      <c r="C315" t="s">
        <v>3146</v>
      </c>
      <c r="D315" t="s">
        <v>261</v>
      </c>
      <c r="E315">
        <v>23590.190912925002</v>
      </c>
      <c r="F315">
        <v>589.54999999999995</v>
      </c>
      <c r="G315">
        <v>26.584319222381101</v>
      </c>
      <c r="H315">
        <v>12.664307182067599</v>
      </c>
      <c r="I315">
        <v>51.402724469177201</v>
      </c>
      <c r="J315">
        <v>-3.0589080415827201</v>
      </c>
      <c r="K315">
        <v>549.35126539986697</v>
      </c>
      <c r="L315">
        <v>475.85449473118399</v>
      </c>
      <c r="M315">
        <v>61.160157394684198</v>
      </c>
      <c r="N315">
        <v>1.3473905185338</v>
      </c>
      <c r="O315">
        <v>4.3168518361462196</v>
      </c>
      <c r="P315">
        <v>68.442857142857093</v>
      </c>
      <c r="Q315">
        <v>9.7167132414214E-2</v>
      </c>
    </row>
    <row r="316" spans="1:17" x14ac:dyDescent="0.3">
      <c r="A316" t="s">
        <v>734</v>
      </c>
      <c r="B316" t="s">
        <v>735</v>
      </c>
      <c r="C316" t="s">
        <v>3142</v>
      </c>
      <c r="D316" t="s">
        <v>421</v>
      </c>
      <c r="E316">
        <v>23543.253633600001</v>
      </c>
      <c r="F316">
        <v>6565.2</v>
      </c>
      <c r="G316">
        <v>88.100605141452903</v>
      </c>
      <c r="H316">
        <v>0.913743051434043</v>
      </c>
      <c r="I316">
        <v>23.930886826961999</v>
      </c>
      <c r="J316">
        <v>0.44001723956280597</v>
      </c>
      <c r="K316">
        <v>6640.6607391082998</v>
      </c>
      <c r="L316">
        <v>5542.74014941927</v>
      </c>
      <c r="M316">
        <v>44.408254071653197</v>
      </c>
      <c r="N316">
        <v>0.645808914633478</v>
      </c>
      <c r="O316">
        <v>14.0825869737403</v>
      </c>
      <c r="P316">
        <v>113.15584415584399</v>
      </c>
    </row>
    <row r="317" spans="1:17" x14ac:dyDescent="0.3">
      <c r="A317" t="s">
        <v>736</v>
      </c>
      <c r="B317" t="s">
        <v>737</v>
      </c>
      <c r="C317" t="s">
        <v>3151</v>
      </c>
      <c r="D317" t="s">
        <v>276</v>
      </c>
      <c r="E317">
        <v>23458.601366999999</v>
      </c>
      <c r="F317">
        <v>1839.25</v>
      </c>
      <c r="G317">
        <v>-1.09568589129003</v>
      </c>
      <c r="H317">
        <v>-12.277969820063401</v>
      </c>
      <c r="I317">
        <v>13.788758435274801</v>
      </c>
      <c r="J317">
        <v>5.50483175188036</v>
      </c>
      <c r="K317">
        <v>2021.4060662684401</v>
      </c>
      <c r="L317">
        <v>1872.3053533529301</v>
      </c>
      <c r="M317">
        <v>47.689985781327799</v>
      </c>
      <c r="N317">
        <v>0.65436977111763694</v>
      </c>
      <c r="O317">
        <v>33.190159032214197</v>
      </c>
      <c r="P317">
        <v>55.067026389006003</v>
      </c>
      <c r="Q317">
        <v>-5.8494683336043997E-2</v>
      </c>
    </row>
    <row r="318" spans="1:17" x14ac:dyDescent="0.3">
      <c r="A318" t="s">
        <v>738</v>
      </c>
      <c r="B318" t="s">
        <v>739</v>
      </c>
      <c r="C318" t="s">
        <v>3147</v>
      </c>
      <c r="D318" t="s">
        <v>538</v>
      </c>
      <c r="E318">
        <v>23440.05836748</v>
      </c>
      <c r="F318">
        <v>1280.7</v>
      </c>
      <c r="G318">
        <v>62.664230285599501</v>
      </c>
      <c r="H318">
        <v>-4.0178749750400602</v>
      </c>
      <c r="I318">
        <v>-2.0372527478196698</v>
      </c>
      <c r="J318">
        <v>1.7763635088712499</v>
      </c>
      <c r="K318">
        <v>1325.8418779748199</v>
      </c>
      <c r="L318">
        <v>1245.9302470649</v>
      </c>
      <c r="M318">
        <v>56.078015983497799</v>
      </c>
      <c r="N318">
        <v>0.75817259317610497</v>
      </c>
      <c r="O318">
        <v>38.670258452408802</v>
      </c>
      <c r="P318">
        <v>85.9185599187051</v>
      </c>
      <c r="Q318">
        <v>8.1038505475389003E-2</v>
      </c>
    </row>
    <row r="319" spans="1:17" x14ac:dyDescent="0.3">
      <c r="A319" t="s">
        <v>740</v>
      </c>
      <c r="B319" t="s">
        <v>741</v>
      </c>
      <c r="C319" t="s">
        <v>3150</v>
      </c>
      <c r="D319" t="s">
        <v>269</v>
      </c>
      <c r="E319">
        <v>23273.344000000001</v>
      </c>
      <c r="F319">
        <v>2102</v>
      </c>
      <c r="G319">
        <v>-19.613752491623</v>
      </c>
      <c r="H319">
        <v>0.40963214478585502</v>
      </c>
      <c r="I319">
        <v>-25.141329250302</v>
      </c>
      <c r="J319">
        <v>1.84418496456491</v>
      </c>
      <c r="K319">
        <v>2236.55177103203</v>
      </c>
      <c r="L319">
        <v>2320.1870200379699</v>
      </c>
      <c r="M319">
        <v>47.858754414267601</v>
      </c>
      <c r="N319">
        <v>1.4437822815429699</v>
      </c>
      <c r="O319">
        <v>40.818268315889597</v>
      </c>
      <c r="P319">
        <v>12.094709897610899</v>
      </c>
      <c r="Q319">
        <v>2.3078430178969998E-3</v>
      </c>
    </row>
    <row r="320" spans="1:17" x14ac:dyDescent="0.3">
      <c r="A320" t="s">
        <v>742</v>
      </c>
      <c r="B320" t="s">
        <v>743</v>
      </c>
      <c r="C320" t="s">
        <v>3150</v>
      </c>
      <c r="D320" t="s">
        <v>117</v>
      </c>
      <c r="E320">
        <v>23205.098801820001</v>
      </c>
      <c r="F320">
        <v>834.6</v>
      </c>
      <c r="G320">
        <v>63.603761924358899</v>
      </c>
      <c r="H320">
        <v>4.9136220291995603</v>
      </c>
      <c r="I320">
        <v>27.681073566393</v>
      </c>
      <c r="J320">
        <v>3.2695426781222601</v>
      </c>
      <c r="K320">
        <v>836.23530857901903</v>
      </c>
      <c r="L320">
        <v>733.13955228291297</v>
      </c>
      <c r="M320">
        <v>53.658479704881003</v>
      </c>
      <c r="N320">
        <v>0.37326485936183301</v>
      </c>
      <c r="O320">
        <v>14.653726335969299</v>
      </c>
      <c r="P320">
        <v>88.376029793477002</v>
      </c>
      <c r="Q320">
        <v>0.120661888833047</v>
      </c>
    </row>
    <row r="321" spans="1:17" x14ac:dyDescent="0.3">
      <c r="A321" t="s">
        <v>744</v>
      </c>
      <c r="B321" t="s">
        <v>745</v>
      </c>
      <c r="C321" t="s">
        <v>3143</v>
      </c>
      <c r="D321" t="s">
        <v>659</v>
      </c>
      <c r="E321">
        <v>23188.589495065</v>
      </c>
      <c r="F321">
        <v>1319.95</v>
      </c>
      <c r="G321">
        <v>47.384235669485399</v>
      </c>
      <c r="H321">
        <v>8.1429942921545599</v>
      </c>
      <c r="I321">
        <v>5.8724138137134902</v>
      </c>
      <c r="J321">
        <v>3.5322485998129198</v>
      </c>
      <c r="K321">
        <v>1281.6113894527</v>
      </c>
      <c r="L321">
        <v>1160.60118057573</v>
      </c>
      <c r="M321">
        <v>53.6235595814519</v>
      </c>
      <c r="N321">
        <v>0.78543637975409097</v>
      </c>
      <c r="O321">
        <v>13.261865979771899</v>
      </c>
      <c r="P321">
        <v>102.679462571976</v>
      </c>
      <c r="Q321">
        <v>0.10845556613248</v>
      </c>
    </row>
    <row r="322" spans="1:17" x14ac:dyDescent="0.3">
      <c r="A322" t="s">
        <v>746</v>
      </c>
      <c r="B322" t="s">
        <v>747</v>
      </c>
      <c r="C322" t="s">
        <v>3142</v>
      </c>
      <c r="D322" t="s">
        <v>570</v>
      </c>
      <c r="E322">
        <v>23170.187023670002</v>
      </c>
      <c r="F322">
        <v>891.7</v>
      </c>
      <c r="G322">
        <v>-9.5123311601460596</v>
      </c>
      <c r="H322">
        <v>-2.0020856388481598</v>
      </c>
      <c r="I322">
        <v>13.785558186761399</v>
      </c>
      <c r="J322">
        <v>3.4227989657090401</v>
      </c>
      <c r="K322">
        <v>923.77788020564196</v>
      </c>
      <c r="L322">
        <v>850.5636551778</v>
      </c>
      <c r="M322">
        <v>48.572598092254403</v>
      </c>
      <c r="N322">
        <v>0.72238954575610104</v>
      </c>
      <c r="O322">
        <v>34.821128182123999</v>
      </c>
      <c r="P322">
        <v>47.632450331125803</v>
      </c>
      <c r="Q322">
        <v>6.5606454776052994E-2</v>
      </c>
    </row>
    <row r="323" spans="1:17" x14ac:dyDescent="0.3">
      <c r="A323" t="s">
        <v>748</v>
      </c>
      <c r="B323" t="s">
        <v>749</v>
      </c>
      <c r="C323" t="s">
        <v>3148</v>
      </c>
      <c r="D323" t="s">
        <v>60</v>
      </c>
      <c r="E323">
        <v>23062.274341140001</v>
      </c>
      <c r="F323">
        <v>173.98</v>
      </c>
      <c r="G323">
        <v>56.0456769560598</v>
      </c>
      <c r="H323">
        <v>-0.67267889850409701</v>
      </c>
      <c r="I323">
        <v>13.3737213660304</v>
      </c>
      <c r="J323">
        <v>0.200564104817402</v>
      </c>
      <c r="K323">
        <v>182.28466411954</v>
      </c>
      <c r="L323">
        <v>163.318878175679</v>
      </c>
      <c r="M323">
        <v>43.006984506353199</v>
      </c>
      <c r="N323">
        <v>0.67014188271052899</v>
      </c>
      <c r="O323">
        <v>22.134728129670101</v>
      </c>
      <c r="P323">
        <v>79.545923632610894</v>
      </c>
      <c r="Q323">
        <v>7.7416609797643005E-2</v>
      </c>
    </row>
    <row r="324" spans="1:17" hidden="1" x14ac:dyDescent="0.3">
      <c r="A324" t="s">
        <v>750</v>
      </c>
      <c r="B324" t="s">
        <v>751</v>
      </c>
      <c r="C324" t="s">
        <v>3157</v>
      </c>
      <c r="D324" t="s">
        <v>752</v>
      </c>
      <c r="E324">
        <v>23025.673136879999</v>
      </c>
      <c r="F324">
        <v>91.63</v>
      </c>
      <c r="G324">
        <v>38.253473656850701</v>
      </c>
      <c r="H324">
        <v>3.8212445135573399</v>
      </c>
      <c r="I324">
        <v>-6.6958476175619399</v>
      </c>
      <c r="J324">
        <v>4.3465209032295498</v>
      </c>
      <c r="K324">
        <v>93.594795266000702</v>
      </c>
      <c r="L324">
        <v>89.0117287046494</v>
      </c>
      <c r="M324">
        <v>50.681017208567297</v>
      </c>
      <c r="N324">
        <v>0.725270672713628</v>
      </c>
      <c r="O324">
        <v>16.337444068536499</v>
      </c>
      <c r="P324">
        <v>63.3333333333333</v>
      </c>
      <c r="Q324">
        <v>2.0612820630179999E-2</v>
      </c>
    </row>
    <row r="325" spans="1:17" x14ac:dyDescent="0.3">
      <c r="A325" t="s">
        <v>753</v>
      </c>
      <c r="B325" t="s">
        <v>754</v>
      </c>
      <c r="C325" t="s">
        <v>3155</v>
      </c>
      <c r="D325" t="s">
        <v>139</v>
      </c>
      <c r="E325">
        <v>23024.632760785</v>
      </c>
      <c r="F325">
        <v>673.45</v>
      </c>
      <c r="G325">
        <v>137.09758249323301</v>
      </c>
      <c r="H325">
        <v>-2.7623987779419998</v>
      </c>
      <c r="I325">
        <v>72.188801710455394</v>
      </c>
      <c r="J325">
        <v>-2.5279560558021501</v>
      </c>
      <c r="K325">
        <v>683.73019634468506</v>
      </c>
      <c r="L325">
        <v>534.187107835539</v>
      </c>
      <c r="M325">
        <v>43.909330222572898</v>
      </c>
      <c r="N325">
        <v>0.67323599799681499</v>
      </c>
      <c r="O325">
        <v>18.234464325488101</v>
      </c>
      <c r="P325">
        <v>163.529641948738</v>
      </c>
      <c r="Q325">
        <v>0.250276503690048</v>
      </c>
    </row>
    <row r="326" spans="1:17" x14ac:dyDescent="0.3">
      <c r="A326" t="s">
        <v>755</v>
      </c>
      <c r="B326" t="s">
        <v>756</v>
      </c>
      <c r="C326" t="s">
        <v>3140</v>
      </c>
      <c r="D326" t="s">
        <v>188</v>
      </c>
      <c r="E326">
        <v>22893.526163999999</v>
      </c>
      <c r="F326">
        <v>327.05</v>
      </c>
      <c r="G326">
        <v>-38.228238214088996</v>
      </c>
      <c r="H326">
        <v>-22.195147448179998</v>
      </c>
      <c r="I326">
        <v>-35.4156607844536</v>
      </c>
      <c r="J326">
        <v>-0.14755890198796701</v>
      </c>
      <c r="K326">
        <v>427.78313143527998</v>
      </c>
      <c r="L326">
        <v>467.97229282972398</v>
      </c>
      <c r="M326">
        <v>29.317672278090601</v>
      </c>
      <c r="N326">
        <v>2.6234428795951898</v>
      </c>
      <c r="O326">
        <v>74.392294756153504</v>
      </c>
      <c r="P326">
        <v>6.8441685723619603</v>
      </c>
      <c r="Q326">
        <v>-8.1860240549326002E-2</v>
      </c>
    </row>
    <row r="327" spans="1:17" x14ac:dyDescent="0.3">
      <c r="A327" t="s">
        <v>757</v>
      </c>
      <c r="B327" t="s">
        <v>758</v>
      </c>
      <c r="C327" t="s">
        <v>3146</v>
      </c>
      <c r="D327" t="s">
        <v>51</v>
      </c>
      <c r="E327">
        <v>22815.175395574999</v>
      </c>
      <c r="F327">
        <v>1356.05</v>
      </c>
      <c r="G327">
        <v>296.52968756910201</v>
      </c>
      <c r="H327">
        <v>21.696133599626499</v>
      </c>
      <c r="I327">
        <v>134.68605878354299</v>
      </c>
      <c r="J327">
        <v>13.711119890098599</v>
      </c>
      <c r="K327">
        <v>1134.0478036254101</v>
      </c>
      <c r="L327">
        <v>844.42731982066505</v>
      </c>
      <c r="M327">
        <v>80.264969262422397</v>
      </c>
      <c r="N327">
        <v>1.07908449663241</v>
      </c>
      <c r="O327">
        <v>2.5035950001843501</v>
      </c>
      <c r="P327">
        <v>319.18083462132898</v>
      </c>
      <c r="Q327">
        <v>0.120285394699489</v>
      </c>
    </row>
    <row r="328" spans="1:17" x14ac:dyDescent="0.3">
      <c r="A328" t="s">
        <v>759</v>
      </c>
      <c r="B328" t="s">
        <v>760</v>
      </c>
      <c r="C328" t="s">
        <v>3141</v>
      </c>
      <c r="D328" t="s">
        <v>761</v>
      </c>
      <c r="E328">
        <v>22727.316940500001</v>
      </c>
      <c r="F328">
        <v>1600.1</v>
      </c>
      <c r="G328">
        <v>22.371213625211499</v>
      </c>
      <c r="H328">
        <v>12.063645615196799</v>
      </c>
      <c r="I328">
        <v>31.684465732576701</v>
      </c>
      <c r="J328">
        <v>0.98587307194347995</v>
      </c>
      <c r="K328">
        <v>1555.5825017339</v>
      </c>
      <c r="L328">
        <v>1399.7831166680201</v>
      </c>
      <c r="M328">
        <v>62.996164917221797</v>
      </c>
      <c r="N328">
        <v>1.23897510451242</v>
      </c>
      <c r="O328">
        <v>7.1808011999250096</v>
      </c>
      <c r="P328">
        <v>60.298537367260998</v>
      </c>
      <c r="Q328">
        <v>3.3739060356654998E-2</v>
      </c>
    </row>
    <row r="329" spans="1:17" x14ac:dyDescent="0.3">
      <c r="A329" t="s">
        <v>762</v>
      </c>
      <c r="B329" t="s">
        <v>763</v>
      </c>
      <c r="C329" t="s">
        <v>3151</v>
      </c>
      <c r="D329" t="s">
        <v>114</v>
      </c>
      <c r="E329">
        <v>22712.166345239999</v>
      </c>
      <c r="F329">
        <v>280.95</v>
      </c>
      <c r="G329">
        <v>-34.347864959031099</v>
      </c>
      <c r="H329">
        <v>-2.1426735668558301</v>
      </c>
      <c r="I329">
        <v>-5.5299680405287104</v>
      </c>
      <c r="J329">
        <v>6.5211012216563899</v>
      </c>
      <c r="K329">
        <v>280.57098003815003</v>
      </c>
      <c r="L329">
        <v>289.50571684663299</v>
      </c>
      <c r="M329">
        <v>66.265202031502497</v>
      </c>
      <c r="N329">
        <v>0.72869103712370298</v>
      </c>
      <c r="O329">
        <v>27.1756540309663</v>
      </c>
      <c r="P329">
        <v>11.5544967242406</v>
      </c>
      <c r="Q329">
        <v>-0.105776085417984</v>
      </c>
    </row>
    <row r="330" spans="1:17" hidden="1" x14ac:dyDescent="0.3">
      <c r="A330" t="s">
        <v>764</v>
      </c>
      <c r="B330" t="s">
        <v>765</v>
      </c>
      <c r="C330" t="s">
        <v>3157</v>
      </c>
      <c r="D330" t="s">
        <v>117</v>
      </c>
      <c r="E330">
        <v>22629.61205956</v>
      </c>
      <c r="F330">
        <v>372.35</v>
      </c>
      <c r="G330">
        <v>-1.2932354235502499</v>
      </c>
      <c r="H330">
        <v>12.5757726326368</v>
      </c>
      <c r="I330">
        <v>-23.620617017578802</v>
      </c>
      <c r="J330">
        <v>3.3012014982124902</v>
      </c>
      <c r="K330">
        <v>367.58127453418399</v>
      </c>
      <c r="L330">
        <v>387.54798712875299</v>
      </c>
      <c r="M330">
        <v>59.127155157529103</v>
      </c>
      <c r="N330">
        <v>0.934018616595925</v>
      </c>
      <c r="O330">
        <v>55.055727138445</v>
      </c>
      <c r="P330">
        <v>22.9689564068692</v>
      </c>
      <c r="Q330">
        <v>4.5637003400588003E-2</v>
      </c>
    </row>
    <row r="331" spans="1:17" x14ac:dyDescent="0.3">
      <c r="A331" t="s">
        <v>766</v>
      </c>
      <c r="B331" t="s">
        <v>767</v>
      </c>
      <c r="C331" t="s">
        <v>3146</v>
      </c>
      <c r="D331" t="s">
        <v>51</v>
      </c>
      <c r="E331">
        <v>22257.097400999999</v>
      </c>
      <c r="F331">
        <v>2127.5</v>
      </c>
      <c r="G331">
        <v>38.084436837802897</v>
      </c>
      <c r="H331">
        <v>12.6858938215564</v>
      </c>
      <c r="I331">
        <v>40.568333711492599</v>
      </c>
      <c r="J331">
        <v>1.14935947234258</v>
      </c>
      <c r="K331">
        <v>1919.4048480772899</v>
      </c>
      <c r="L331">
        <v>1688.0091552445999</v>
      </c>
      <c r="M331">
        <v>78.319843810932596</v>
      </c>
      <c r="N331">
        <v>0.411619550987673</v>
      </c>
      <c r="O331">
        <v>25.2173913043478</v>
      </c>
      <c r="P331">
        <v>68.922942554289506</v>
      </c>
    </row>
    <row r="332" spans="1:17" x14ac:dyDescent="0.3">
      <c r="A332" t="s">
        <v>768</v>
      </c>
      <c r="B332" t="s">
        <v>769</v>
      </c>
      <c r="C332" t="s">
        <v>3156</v>
      </c>
      <c r="D332" t="s">
        <v>169</v>
      </c>
      <c r="E332">
        <v>21480.115612900001</v>
      </c>
      <c r="F332">
        <v>7295.8</v>
      </c>
      <c r="G332">
        <v>-11.220297285165801</v>
      </c>
      <c r="H332">
        <v>-4.3051468522012897</v>
      </c>
      <c r="I332">
        <v>18.086660623216702</v>
      </c>
      <c r="J332">
        <v>-1.51979836437913</v>
      </c>
      <c r="K332">
        <v>7556.2487955711604</v>
      </c>
      <c r="L332">
        <v>7185.7769660701997</v>
      </c>
      <c r="M332">
        <v>42.842838419148201</v>
      </c>
      <c r="N332">
        <v>0.46341480012717501</v>
      </c>
      <c r="O332">
        <v>12.119301515940601</v>
      </c>
      <c r="P332">
        <v>40.985729054948401</v>
      </c>
      <c r="Q332">
        <v>-8.8561350145767007E-2</v>
      </c>
    </row>
    <row r="333" spans="1:17" x14ac:dyDescent="0.3">
      <c r="A333" t="s">
        <v>770</v>
      </c>
      <c r="B333" t="s">
        <v>771</v>
      </c>
      <c r="C333" t="s">
        <v>3146</v>
      </c>
      <c r="D333" t="s">
        <v>51</v>
      </c>
      <c r="E333">
        <v>21468.624403279999</v>
      </c>
      <c r="F333">
        <v>1092.2</v>
      </c>
      <c r="G333">
        <v>30.181623578244899</v>
      </c>
      <c r="H333">
        <v>2.6701751456921299</v>
      </c>
      <c r="I333">
        <v>7.8562413638780102</v>
      </c>
      <c r="J333">
        <v>3.5133784390761198</v>
      </c>
      <c r="K333">
        <v>1099.9480910764601</v>
      </c>
      <c r="L333">
        <v>1032.7852614031699</v>
      </c>
      <c r="M333">
        <v>60.340994786378701</v>
      </c>
      <c r="N333">
        <v>0.31323583766413898</v>
      </c>
      <c r="O333">
        <v>19.3828969053287</v>
      </c>
      <c r="P333">
        <v>52.808674361664899</v>
      </c>
      <c r="Q333">
        <v>1.5001486554551999E-2</v>
      </c>
    </row>
    <row r="334" spans="1:17" x14ac:dyDescent="0.3">
      <c r="A334" t="s">
        <v>772</v>
      </c>
      <c r="B334" t="s">
        <v>773</v>
      </c>
      <c r="C334" t="s">
        <v>3146</v>
      </c>
      <c r="D334" t="s">
        <v>51</v>
      </c>
      <c r="E334">
        <v>21437.84642677</v>
      </c>
      <c r="F334">
        <v>16709.3</v>
      </c>
      <c r="G334">
        <v>200.776812270844</v>
      </c>
      <c r="H334">
        <v>19.380941402767402</v>
      </c>
      <c r="I334">
        <v>166.81398853976401</v>
      </c>
      <c r="J334">
        <v>11.4049514577114</v>
      </c>
      <c r="K334">
        <v>13985.9092466946</v>
      </c>
      <c r="L334">
        <v>10252.1600974416</v>
      </c>
      <c r="M334">
        <v>74.907625036951998</v>
      </c>
      <c r="N334">
        <v>0.83092378345127105</v>
      </c>
      <c r="O334">
        <v>1.0078219913461399</v>
      </c>
      <c r="P334">
        <v>239.20280955329301</v>
      </c>
      <c r="Q334">
        <v>0.19455327185128701</v>
      </c>
    </row>
    <row r="335" spans="1:17" x14ac:dyDescent="0.3">
      <c r="A335" t="s">
        <v>774</v>
      </c>
      <c r="B335" t="s">
        <v>775</v>
      </c>
      <c r="C335" t="s">
        <v>3150</v>
      </c>
      <c r="D335" t="s">
        <v>776</v>
      </c>
      <c r="E335">
        <v>20832.241754675</v>
      </c>
      <c r="F335">
        <v>490.75</v>
      </c>
      <c r="G335">
        <v>25.494271704964099</v>
      </c>
      <c r="H335">
        <v>6.87498957179006</v>
      </c>
      <c r="I335">
        <v>-19.110156366922201</v>
      </c>
      <c r="J335">
        <v>14.024669777129599</v>
      </c>
      <c r="K335">
        <v>494.13302574660298</v>
      </c>
      <c r="L335">
        <v>486.20048807241199</v>
      </c>
      <c r="M335">
        <v>65.2702977589162</v>
      </c>
      <c r="N335">
        <v>0.91005352499057701</v>
      </c>
      <c r="O335">
        <v>52.440142638818102</v>
      </c>
      <c r="P335">
        <v>63.311148086522401</v>
      </c>
      <c r="Q335">
        <v>0.23241091099674899</v>
      </c>
    </row>
    <row r="336" spans="1:17" x14ac:dyDescent="0.3">
      <c r="A336" t="s">
        <v>777</v>
      </c>
      <c r="B336" t="s">
        <v>778</v>
      </c>
      <c r="C336" t="s">
        <v>3156</v>
      </c>
      <c r="D336" t="s">
        <v>375</v>
      </c>
      <c r="E336">
        <v>20645.612864409999</v>
      </c>
      <c r="F336">
        <v>515.29999999999995</v>
      </c>
      <c r="G336">
        <v>36.012852234941697</v>
      </c>
      <c r="H336">
        <v>12.421434282853401</v>
      </c>
      <c r="I336">
        <v>17.0154463221239</v>
      </c>
      <c r="J336">
        <v>7.1131415848713004</v>
      </c>
      <c r="K336">
        <v>487.01084644269997</v>
      </c>
      <c r="L336">
        <v>452.12566718860501</v>
      </c>
      <c r="M336">
        <v>74.238007303269299</v>
      </c>
      <c r="N336">
        <v>0.68073796206991799</v>
      </c>
      <c r="O336">
        <v>11.4593440714147</v>
      </c>
      <c r="P336">
        <v>63.743247537337098</v>
      </c>
      <c r="Q336">
        <v>1.1521695025302E-2</v>
      </c>
    </row>
    <row r="337" spans="1:17" x14ac:dyDescent="0.3">
      <c r="A337" t="s">
        <v>779</v>
      </c>
      <c r="B337" t="s">
        <v>780</v>
      </c>
      <c r="C337" t="s">
        <v>3151</v>
      </c>
      <c r="D337" t="s">
        <v>276</v>
      </c>
      <c r="E337">
        <v>20513.787271469999</v>
      </c>
      <c r="F337">
        <v>6064.95</v>
      </c>
      <c r="G337">
        <v>76.630304706166896</v>
      </c>
      <c r="H337">
        <v>-1.9785415298922799</v>
      </c>
      <c r="I337">
        <v>63.976148408898503</v>
      </c>
      <c r="J337">
        <v>-9.4229524315654896</v>
      </c>
      <c r="K337">
        <v>5735.3425384681204</v>
      </c>
      <c r="L337">
        <v>4603.44831866201</v>
      </c>
      <c r="M337">
        <v>40.918105152511203</v>
      </c>
      <c r="N337">
        <v>0.78197663477221901</v>
      </c>
      <c r="O337">
        <v>18.038895621563199</v>
      </c>
      <c r="P337">
        <v>102.671679197995</v>
      </c>
      <c r="Q337">
        <v>6.1132323174269997E-2</v>
      </c>
    </row>
    <row r="338" spans="1:17" x14ac:dyDescent="0.3">
      <c r="A338" t="s">
        <v>781</v>
      </c>
      <c r="B338" t="s">
        <v>782</v>
      </c>
      <c r="C338" t="s">
        <v>3141</v>
      </c>
      <c r="D338" t="s">
        <v>251</v>
      </c>
      <c r="E338">
        <v>20402.522194590001</v>
      </c>
      <c r="F338">
        <v>1853.45</v>
      </c>
      <c r="G338">
        <v>-24.708373131323601</v>
      </c>
      <c r="H338">
        <v>6.6419838700433704</v>
      </c>
      <c r="I338">
        <v>5.1325687093825602E-2</v>
      </c>
      <c r="J338">
        <v>2.7297632154797999</v>
      </c>
      <c r="K338">
        <v>1856.92015310335</v>
      </c>
      <c r="L338">
        <v>1858.1240638847</v>
      </c>
      <c r="M338">
        <v>53.7086635275517</v>
      </c>
      <c r="N338">
        <v>0.78625609750939995</v>
      </c>
      <c r="O338">
        <v>32.668806819714497</v>
      </c>
      <c r="P338">
        <v>12.2282773236451</v>
      </c>
      <c r="Q338">
        <v>6.5708921795531006E-2</v>
      </c>
    </row>
    <row r="339" spans="1:17" x14ac:dyDescent="0.3">
      <c r="A339" t="s">
        <v>783</v>
      </c>
      <c r="B339" t="s">
        <v>784</v>
      </c>
      <c r="C339" t="s">
        <v>3150</v>
      </c>
      <c r="D339" t="s">
        <v>117</v>
      </c>
      <c r="E339">
        <v>20317.489664659999</v>
      </c>
      <c r="F339">
        <v>769.95</v>
      </c>
      <c r="G339">
        <v>25.1706448008918</v>
      </c>
      <c r="H339">
        <v>8.7721812280394893</v>
      </c>
      <c r="I339">
        <v>22.063991385815999</v>
      </c>
      <c r="J339">
        <v>9.2138877458159794</v>
      </c>
      <c r="K339">
        <v>716.90787432581999</v>
      </c>
      <c r="L339">
        <v>631.04871122688098</v>
      </c>
      <c r="M339">
        <v>70.785849431924703</v>
      </c>
      <c r="N339">
        <v>0.91068665869200405</v>
      </c>
      <c r="O339">
        <v>4.6821222157282696</v>
      </c>
      <c r="P339">
        <v>74.929001476769301</v>
      </c>
      <c r="Q339">
        <v>0.15627390568344399</v>
      </c>
    </row>
    <row r="340" spans="1:17" x14ac:dyDescent="0.3">
      <c r="A340" t="s">
        <v>785</v>
      </c>
      <c r="B340" t="s">
        <v>786</v>
      </c>
      <c r="C340" t="s">
        <v>3150</v>
      </c>
      <c r="D340" t="s">
        <v>269</v>
      </c>
      <c r="E340">
        <v>20243.200499629998</v>
      </c>
      <c r="F340">
        <v>639.85</v>
      </c>
      <c r="G340">
        <v>2.1145554459909</v>
      </c>
      <c r="H340">
        <v>7.9738964077184198</v>
      </c>
      <c r="I340">
        <v>-3.3426562978445702</v>
      </c>
      <c r="J340">
        <v>12.627550594860001</v>
      </c>
      <c r="K340">
        <v>640.282700927733</v>
      </c>
      <c r="L340">
        <v>638.670775995952</v>
      </c>
      <c r="M340">
        <v>60.881494351681297</v>
      </c>
      <c r="N340">
        <v>3.0462804578078702</v>
      </c>
      <c r="O340">
        <v>24.865202781901999</v>
      </c>
      <c r="P340">
        <v>27.181474855893399</v>
      </c>
      <c r="Q340">
        <v>7.6653950317858002E-2</v>
      </c>
    </row>
    <row r="341" spans="1:17" hidden="1" x14ac:dyDescent="0.3">
      <c r="A341" t="s">
        <v>787</v>
      </c>
      <c r="B341" t="s">
        <v>788</v>
      </c>
      <c r="C341" t="s">
        <v>3157</v>
      </c>
      <c r="D341" t="s">
        <v>139</v>
      </c>
      <c r="E341">
        <v>20173.740000000002</v>
      </c>
      <c r="F341">
        <v>144.16999999999999</v>
      </c>
      <c r="G341">
        <v>-10.8978608886004</v>
      </c>
      <c r="H341">
        <v>0.122264921720612</v>
      </c>
      <c r="I341">
        <v>9.3032653571172492</v>
      </c>
      <c r="J341">
        <v>2.6796151825268</v>
      </c>
      <c r="K341">
        <v>142.71585815114099</v>
      </c>
      <c r="L341">
        <v>137.51640002562499</v>
      </c>
      <c r="M341">
        <v>53.328059728626101</v>
      </c>
      <c r="N341">
        <v>0.42646060432252503</v>
      </c>
      <c r="O341">
        <v>7.4079212041340003</v>
      </c>
      <c r="P341">
        <v>19.891891891891799</v>
      </c>
    </row>
    <row r="342" spans="1:17" hidden="1" x14ac:dyDescent="0.3">
      <c r="A342" t="s">
        <v>789</v>
      </c>
      <c r="B342" t="s">
        <v>790</v>
      </c>
      <c r="C342" t="s">
        <v>3157</v>
      </c>
      <c r="D342" t="s">
        <v>139</v>
      </c>
      <c r="E342">
        <v>20155.501969815999</v>
      </c>
      <c r="F342">
        <v>368.53</v>
      </c>
      <c r="G342">
        <v>-1.7409406387303199</v>
      </c>
      <c r="H342">
        <v>2.8074000568557498</v>
      </c>
      <c r="I342">
        <v>1.7111548339178999</v>
      </c>
      <c r="J342">
        <v>-1.5006549515879899</v>
      </c>
      <c r="K342">
        <v>368.04622606824603</v>
      </c>
      <c r="L342">
        <v>349.93215246755699</v>
      </c>
      <c r="M342">
        <v>42.778347382377802</v>
      </c>
      <c r="N342">
        <v>0.88442059829150599</v>
      </c>
      <c r="O342">
        <v>4.4663935093479603</v>
      </c>
      <c r="P342">
        <v>18.784850926672</v>
      </c>
      <c r="Q342">
        <v>-0.10379904096142301</v>
      </c>
    </row>
    <row r="343" spans="1:17" x14ac:dyDescent="0.3">
      <c r="A343" t="s">
        <v>791</v>
      </c>
      <c r="B343" t="s">
        <v>792</v>
      </c>
      <c r="C343" t="s">
        <v>3144</v>
      </c>
      <c r="D343" t="s">
        <v>123</v>
      </c>
      <c r="E343">
        <v>20098.1775886</v>
      </c>
      <c r="F343">
        <v>802.7</v>
      </c>
      <c r="G343">
        <v>26.891662929038599</v>
      </c>
      <c r="H343">
        <v>-5.1763251505236196</v>
      </c>
      <c r="I343">
        <v>40.759183028094</v>
      </c>
      <c r="J343">
        <v>8.9266868521714304</v>
      </c>
      <c r="K343">
        <v>831.19271002098299</v>
      </c>
      <c r="L343">
        <v>730.71502513888299</v>
      </c>
      <c r="M343">
        <v>52.056302236030199</v>
      </c>
      <c r="N343">
        <v>0.61300368120999804</v>
      </c>
      <c r="O343">
        <v>25.569951413977801</v>
      </c>
      <c r="P343">
        <v>68.599033816425106</v>
      </c>
      <c r="Q343">
        <v>0.14755865699739101</v>
      </c>
    </row>
    <row r="344" spans="1:17" x14ac:dyDescent="0.3">
      <c r="A344" t="s">
        <v>793</v>
      </c>
      <c r="B344" t="s">
        <v>794</v>
      </c>
      <c r="C344" t="s">
        <v>3142</v>
      </c>
      <c r="D344" t="s">
        <v>406</v>
      </c>
      <c r="E344">
        <v>19986.037796375</v>
      </c>
      <c r="F344">
        <v>1163.75</v>
      </c>
      <c r="G344">
        <v>99.760826741421695</v>
      </c>
      <c r="H344">
        <v>17.069240687793101</v>
      </c>
      <c r="I344">
        <v>50.156637825679397</v>
      </c>
      <c r="J344">
        <v>10.476402179577899</v>
      </c>
      <c r="K344">
        <v>1030.7311640279099</v>
      </c>
      <c r="L344">
        <v>853.33569576558102</v>
      </c>
      <c r="M344">
        <v>78.1000990297172</v>
      </c>
      <c r="N344">
        <v>0.89719000339983701</v>
      </c>
      <c r="O344">
        <v>2.8485499462943098</v>
      </c>
      <c r="P344">
        <v>155.06849315068399</v>
      </c>
    </row>
    <row r="345" spans="1:17" x14ac:dyDescent="0.3">
      <c r="A345" t="s">
        <v>795</v>
      </c>
      <c r="B345" t="s">
        <v>796</v>
      </c>
      <c r="C345" t="s">
        <v>3140</v>
      </c>
      <c r="D345" t="s">
        <v>188</v>
      </c>
      <c r="E345">
        <v>19981.5458810399</v>
      </c>
      <c r="F345">
        <v>354.15</v>
      </c>
      <c r="G345">
        <v>1.81702101462294</v>
      </c>
      <c r="H345">
        <v>-10.473849857355001</v>
      </c>
      <c r="I345">
        <v>15.6910806030562</v>
      </c>
      <c r="J345">
        <v>2.6441595029370801</v>
      </c>
      <c r="K345">
        <v>373.12285552090401</v>
      </c>
      <c r="L345">
        <v>353.08813016462199</v>
      </c>
      <c r="M345">
        <v>53.041590974219801</v>
      </c>
      <c r="N345">
        <v>0.383584927859701</v>
      </c>
      <c r="O345">
        <v>32.627417760835797</v>
      </c>
      <c r="P345">
        <v>36.185348971351601</v>
      </c>
      <c r="Q345">
        <v>-2.1385575875450002E-3</v>
      </c>
    </row>
    <row r="346" spans="1:17" x14ac:dyDescent="0.3">
      <c r="A346" t="s">
        <v>797</v>
      </c>
      <c r="B346" t="s">
        <v>798</v>
      </c>
      <c r="C346" t="s">
        <v>3154</v>
      </c>
      <c r="D346" t="s">
        <v>505</v>
      </c>
      <c r="E346">
        <v>19931.139363694001</v>
      </c>
      <c r="F346">
        <v>165.23</v>
      </c>
      <c r="G346">
        <v>-26.888474686952598</v>
      </c>
      <c r="H346">
        <v>1.54765046753252</v>
      </c>
      <c r="I346">
        <v>3.0328500725405401</v>
      </c>
      <c r="J346">
        <v>1.9584426901296901</v>
      </c>
      <c r="K346">
        <v>172.62656008467101</v>
      </c>
      <c r="L346">
        <v>174.19072744136199</v>
      </c>
      <c r="M346">
        <v>43.768958270742303</v>
      </c>
      <c r="N346">
        <v>0.42464070944625898</v>
      </c>
      <c r="O346">
        <v>34.806027961024</v>
      </c>
      <c r="P346">
        <v>16.154657293497301</v>
      </c>
      <c r="Q346">
        <v>-1.4129648979882999E-2</v>
      </c>
    </row>
    <row r="347" spans="1:17" x14ac:dyDescent="0.3">
      <c r="A347" t="s">
        <v>799</v>
      </c>
      <c r="B347" t="s">
        <v>800</v>
      </c>
      <c r="C347" t="s">
        <v>3150</v>
      </c>
      <c r="D347" t="s">
        <v>166</v>
      </c>
      <c r="E347">
        <v>19859.981147099999</v>
      </c>
      <c r="F347">
        <v>830.6</v>
      </c>
      <c r="G347">
        <v>124.408823463795</v>
      </c>
      <c r="H347">
        <v>10.542161994304401</v>
      </c>
      <c r="I347">
        <v>3.09218181253615</v>
      </c>
      <c r="J347">
        <v>7.4799747598070701</v>
      </c>
      <c r="K347">
        <v>788.56836394708296</v>
      </c>
      <c r="L347">
        <v>728.49095023512803</v>
      </c>
      <c r="M347">
        <v>65.938591165772294</v>
      </c>
      <c r="N347">
        <v>1.02107950296072</v>
      </c>
      <c r="O347">
        <v>17.986997351312301</v>
      </c>
      <c r="P347">
        <v>150.86076713983601</v>
      </c>
      <c r="Q347">
        <v>0.198816403223043</v>
      </c>
    </row>
    <row r="348" spans="1:17" x14ac:dyDescent="0.3">
      <c r="A348" t="s">
        <v>801</v>
      </c>
      <c r="B348" t="s">
        <v>802</v>
      </c>
      <c r="C348" t="s">
        <v>3140</v>
      </c>
      <c r="D348" t="s">
        <v>266</v>
      </c>
      <c r="E348">
        <v>19854.653614031999</v>
      </c>
      <c r="F348">
        <v>200.73</v>
      </c>
      <c r="G348">
        <v>21.976663619259501</v>
      </c>
      <c r="H348">
        <v>-3.9149818005678201</v>
      </c>
      <c r="I348">
        <v>-0.21726353413996899</v>
      </c>
      <c r="J348">
        <v>4.8407883231275699</v>
      </c>
      <c r="K348">
        <v>214.436821794937</v>
      </c>
      <c r="L348">
        <v>213.97728248563999</v>
      </c>
      <c r="M348">
        <v>54.634630206390703</v>
      </c>
      <c r="N348">
        <v>0.98255294289120898</v>
      </c>
      <c r="O348">
        <v>41.682857569869903</v>
      </c>
      <c r="P348">
        <v>45.720508166969097</v>
      </c>
      <c r="Q348">
        <v>3.9523827089341997E-2</v>
      </c>
    </row>
    <row r="349" spans="1:17" x14ac:dyDescent="0.3">
      <c r="A349" t="s">
        <v>803</v>
      </c>
      <c r="B349" t="s">
        <v>804</v>
      </c>
      <c r="C349" t="s">
        <v>3145</v>
      </c>
      <c r="D349" t="s">
        <v>46</v>
      </c>
      <c r="E349">
        <v>19727.3176465</v>
      </c>
      <c r="F349">
        <v>209.75</v>
      </c>
      <c r="G349">
        <v>7.6741639924890803</v>
      </c>
      <c r="H349">
        <v>6.7158521209267503</v>
      </c>
      <c r="I349">
        <v>-29.267529108405</v>
      </c>
      <c r="J349">
        <v>12.4279745043875</v>
      </c>
      <c r="K349">
        <v>214.32824528202701</v>
      </c>
      <c r="L349">
        <v>225.11621764401801</v>
      </c>
      <c r="M349">
        <v>62.923528237194603</v>
      </c>
      <c r="N349">
        <v>1.13061494684555</v>
      </c>
      <c r="O349">
        <v>67.628128724672194</v>
      </c>
      <c r="P349">
        <v>33.132338940018997</v>
      </c>
      <c r="Q349">
        <v>0.15030458480761399</v>
      </c>
    </row>
    <row r="350" spans="1:17" x14ac:dyDescent="0.3">
      <c r="A350" t="s">
        <v>805</v>
      </c>
      <c r="B350" t="s">
        <v>806</v>
      </c>
      <c r="C350" t="s">
        <v>3150</v>
      </c>
      <c r="D350" t="s">
        <v>471</v>
      </c>
      <c r="E350">
        <v>19609.966854670001</v>
      </c>
      <c r="F350">
        <v>308.05</v>
      </c>
      <c r="G350">
        <v>14.6892468805965</v>
      </c>
      <c r="H350">
        <v>3.06580017656509</v>
      </c>
      <c r="I350">
        <v>7.30435914202807</v>
      </c>
      <c r="J350">
        <v>3.12966215537431</v>
      </c>
      <c r="K350">
        <v>321.24817099317102</v>
      </c>
      <c r="L350">
        <v>292.59615121433899</v>
      </c>
      <c r="M350">
        <v>51.451719391602303</v>
      </c>
      <c r="N350">
        <v>0.54699637958659497</v>
      </c>
      <c r="O350">
        <v>24.606395065735999</v>
      </c>
      <c r="P350">
        <v>62.152914857218001</v>
      </c>
      <c r="Q350">
        <v>0.177606868401984</v>
      </c>
    </row>
    <row r="351" spans="1:17" x14ac:dyDescent="0.3">
      <c r="A351" t="s">
        <v>807</v>
      </c>
      <c r="B351" t="s">
        <v>808</v>
      </c>
      <c r="C351" t="s">
        <v>3146</v>
      </c>
      <c r="D351" t="s">
        <v>51</v>
      </c>
      <c r="E351">
        <v>19601.275634879999</v>
      </c>
      <c r="F351">
        <v>1440.15</v>
      </c>
      <c r="G351">
        <v>29.995897185765699</v>
      </c>
      <c r="H351">
        <v>11.353651613205001</v>
      </c>
      <c r="I351">
        <v>51.611471606681597</v>
      </c>
      <c r="J351">
        <v>1.7836036160381199</v>
      </c>
      <c r="K351">
        <v>1344.4638218478001</v>
      </c>
      <c r="L351">
        <v>1150.74837023848</v>
      </c>
      <c r="M351">
        <v>62.8104445337922</v>
      </c>
      <c r="N351">
        <v>0.70839013841276299</v>
      </c>
      <c r="O351">
        <v>5.6869076137902201</v>
      </c>
      <c r="P351">
        <v>77.983068652289404</v>
      </c>
      <c r="Q351">
        <v>8.7178274951819998E-2</v>
      </c>
    </row>
    <row r="352" spans="1:17" x14ac:dyDescent="0.3">
      <c r="A352" t="s">
        <v>809</v>
      </c>
      <c r="B352" t="s">
        <v>810</v>
      </c>
      <c r="C352" t="s">
        <v>3146</v>
      </c>
      <c r="D352" t="s">
        <v>51</v>
      </c>
      <c r="E352">
        <v>19550.116276825</v>
      </c>
      <c r="F352">
        <v>1234.25</v>
      </c>
      <c r="G352">
        <v>159.73374197165001</v>
      </c>
      <c r="H352">
        <v>8.0416244657267093</v>
      </c>
      <c r="I352">
        <v>62.015291865745297</v>
      </c>
      <c r="J352">
        <v>5.1379389751962004</v>
      </c>
      <c r="K352">
        <v>1134.45747769575</v>
      </c>
      <c r="L352">
        <v>886.73349269424898</v>
      </c>
      <c r="M352">
        <v>67.399139493531095</v>
      </c>
      <c r="N352">
        <v>0.32408930126048902</v>
      </c>
      <c r="O352">
        <v>6.1292282762811503</v>
      </c>
      <c r="P352">
        <v>192.47630331753501</v>
      </c>
      <c r="Q352">
        <v>7.5185901025914006E-2</v>
      </c>
    </row>
    <row r="353" spans="1:17" x14ac:dyDescent="0.3">
      <c r="A353" t="s">
        <v>811</v>
      </c>
      <c r="B353" t="s">
        <v>812</v>
      </c>
      <c r="C353" t="s">
        <v>3145</v>
      </c>
      <c r="D353" t="s">
        <v>46</v>
      </c>
      <c r="E353">
        <v>19444.40883036</v>
      </c>
      <c r="F353">
        <v>309.7</v>
      </c>
      <c r="G353">
        <v>62.941056086732999</v>
      </c>
      <c r="H353">
        <v>10.6482015211442</v>
      </c>
      <c r="I353">
        <v>2.11802034163951</v>
      </c>
      <c r="J353">
        <v>9.5133363612602295</v>
      </c>
      <c r="K353">
        <v>299.97348663273402</v>
      </c>
      <c r="L353">
        <v>279.926217611114</v>
      </c>
      <c r="M353">
        <v>67.111759876654602</v>
      </c>
      <c r="N353">
        <v>1.0644151525312999</v>
      </c>
      <c r="O353">
        <v>17.694543106231801</v>
      </c>
      <c r="P353">
        <v>100.25864856126699</v>
      </c>
      <c r="Q353">
        <v>0.16723561341607199</v>
      </c>
    </row>
    <row r="354" spans="1:17" x14ac:dyDescent="0.3">
      <c r="A354" t="s">
        <v>813</v>
      </c>
      <c r="B354" t="s">
        <v>814</v>
      </c>
      <c r="C354" t="s">
        <v>3154</v>
      </c>
      <c r="D354" t="s">
        <v>222</v>
      </c>
      <c r="E354">
        <v>19442.256074729899</v>
      </c>
      <c r="F354">
        <v>890.1</v>
      </c>
      <c r="G354">
        <v>32.485940244683697</v>
      </c>
      <c r="H354">
        <v>7.5082910577467397</v>
      </c>
      <c r="I354">
        <v>10.047731667433199</v>
      </c>
      <c r="J354">
        <v>5.6301430050352899</v>
      </c>
      <c r="K354">
        <v>863.32544027345705</v>
      </c>
      <c r="L354">
        <v>808.08910982755594</v>
      </c>
      <c r="M354">
        <v>60.382628284045502</v>
      </c>
      <c r="N354">
        <v>1.21486156652942</v>
      </c>
      <c r="O354">
        <v>7.6283563644534196</v>
      </c>
      <c r="P354">
        <v>58.648961768113303</v>
      </c>
      <c r="Q354">
        <v>0.17959079289733701</v>
      </c>
    </row>
    <row r="355" spans="1:17" x14ac:dyDescent="0.3">
      <c r="A355" t="s">
        <v>815</v>
      </c>
      <c r="B355" t="s">
        <v>816</v>
      </c>
      <c r="C355" t="s">
        <v>3156</v>
      </c>
      <c r="D355" t="s">
        <v>493</v>
      </c>
      <c r="E355">
        <v>19338.305321439999</v>
      </c>
      <c r="F355">
        <v>1868.85</v>
      </c>
      <c r="G355">
        <v>-11.9901703694552</v>
      </c>
      <c r="H355">
        <v>0.35796407426298199</v>
      </c>
      <c r="I355">
        <v>-0.51240703688036005</v>
      </c>
      <c r="J355">
        <v>3.6673897101292199</v>
      </c>
      <c r="K355">
        <v>1908.3569378467701</v>
      </c>
      <c r="L355">
        <v>1875.90983490798</v>
      </c>
      <c r="M355">
        <v>53.109395217704602</v>
      </c>
      <c r="N355">
        <v>0.59235060490862501</v>
      </c>
      <c r="O355">
        <v>24.675602643336799</v>
      </c>
      <c r="P355">
        <v>27.810832991382799</v>
      </c>
      <c r="Q355">
        <v>-4.3493799799042998E-2</v>
      </c>
    </row>
    <row r="356" spans="1:17" x14ac:dyDescent="0.3">
      <c r="A356" t="s">
        <v>817</v>
      </c>
      <c r="B356" t="s">
        <v>818</v>
      </c>
      <c r="C356" t="s">
        <v>3150</v>
      </c>
      <c r="D356" t="s">
        <v>290</v>
      </c>
      <c r="E356">
        <v>19236.1446</v>
      </c>
      <c r="F356">
        <v>1679.25</v>
      </c>
      <c r="G356">
        <v>87.416027033497599</v>
      </c>
      <c r="H356">
        <v>13.878800869433</v>
      </c>
      <c r="I356">
        <v>12.8627811477711</v>
      </c>
      <c r="J356">
        <v>22.546456510786602</v>
      </c>
      <c r="K356">
        <v>1617.91364611066</v>
      </c>
      <c r="L356">
        <v>1513.3566702529699</v>
      </c>
      <c r="M356">
        <v>69.278401619118796</v>
      </c>
      <c r="N356">
        <v>0.79479383922370594</v>
      </c>
      <c r="O356">
        <v>68.7539079946404</v>
      </c>
      <c r="P356">
        <v>149.350360086123</v>
      </c>
      <c r="Q356">
        <v>0.16853696190599399</v>
      </c>
    </row>
    <row r="357" spans="1:17" x14ac:dyDescent="0.3">
      <c r="A357" t="s">
        <v>819</v>
      </c>
      <c r="B357" t="s">
        <v>820</v>
      </c>
      <c r="C357" t="s">
        <v>3151</v>
      </c>
      <c r="D357" t="s">
        <v>821</v>
      </c>
      <c r="E357">
        <v>19222.572680099998</v>
      </c>
      <c r="F357">
        <v>1206.9000000000001</v>
      </c>
      <c r="G357">
        <v>-27.5662578400825</v>
      </c>
      <c r="H357">
        <v>-0.80815579025349904</v>
      </c>
      <c r="I357">
        <v>-11.2209630063936</v>
      </c>
      <c r="J357">
        <v>4.9813253655430403</v>
      </c>
      <c r="K357">
        <v>1275.5921407963699</v>
      </c>
      <c r="L357">
        <v>1320.5468381278599</v>
      </c>
      <c r="M357">
        <v>52.305302955559704</v>
      </c>
      <c r="N357">
        <v>0.62417889599545595</v>
      </c>
      <c r="O357">
        <v>30.8061976965779</v>
      </c>
      <c r="P357">
        <v>8.6954563876255406</v>
      </c>
      <c r="Q357">
        <v>-2.130209348098E-2</v>
      </c>
    </row>
    <row r="358" spans="1:17" x14ac:dyDescent="0.3">
      <c r="A358" t="s">
        <v>822</v>
      </c>
      <c r="B358" t="s">
        <v>823</v>
      </c>
      <c r="C358" t="s">
        <v>3142</v>
      </c>
      <c r="D358" t="s">
        <v>54</v>
      </c>
      <c r="E358">
        <v>19181.4751818</v>
      </c>
      <c r="F358">
        <v>655.8</v>
      </c>
      <c r="G358">
        <v>-33.368505229060801</v>
      </c>
      <c r="H358">
        <v>-21.1508955196554</v>
      </c>
      <c r="I358">
        <v>-14.3291816668956</v>
      </c>
      <c r="J358">
        <v>2.2626042232575601</v>
      </c>
      <c r="K358">
        <v>722.89879066344997</v>
      </c>
      <c r="L358">
        <v>740.29828461989996</v>
      </c>
      <c r="M358">
        <v>47.078920753151102</v>
      </c>
      <c r="N358">
        <v>0.41615315763704203</v>
      </c>
      <c r="O358">
        <v>43.908203720646497</v>
      </c>
      <c r="P358">
        <v>9.2908924256311902</v>
      </c>
      <c r="Q358">
        <v>2.4172056442316001E-2</v>
      </c>
    </row>
    <row r="359" spans="1:17" x14ac:dyDescent="0.3">
      <c r="A359" t="s">
        <v>824</v>
      </c>
      <c r="B359" t="s">
        <v>825</v>
      </c>
      <c r="C359" t="s">
        <v>3158</v>
      </c>
      <c r="D359" t="s">
        <v>573</v>
      </c>
      <c r="E359">
        <v>19150.64845017</v>
      </c>
      <c r="F359">
        <v>610.95000000000005</v>
      </c>
      <c r="G359">
        <v>25.773610944904501</v>
      </c>
      <c r="H359">
        <v>29.5031255176781</v>
      </c>
      <c r="I359">
        <v>-8.16934363311133</v>
      </c>
      <c r="J359">
        <v>15.137292785443099</v>
      </c>
      <c r="K359">
        <v>560.85690509943595</v>
      </c>
      <c r="L359">
        <v>574.90604981350396</v>
      </c>
      <c r="M359">
        <v>72.718797373561401</v>
      </c>
      <c r="N359">
        <v>2.1780929266239202</v>
      </c>
      <c r="O359">
        <v>28.038301006628998</v>
      </c>
      <c r="P359">
        <v>47.929782082324401</v>
      </c>
      <c r="Q359">
        <v>0.14435493038498201</v>
      </c>
    </row>
    <row r="360" spans="1:17" x14ac:dyDescent="0.3">
      <c r="A360" t="s">
        <v>826</v>
      </c>
      <c r="B360" t="s">
        <v>827</v>
      </c>
      <c r="C360" t="s">
        <v>3142</v>
      </c>
      <c r="D360" t="s">
        <v>24</v>
      </c>
      <c r="E360">
        <v>19041.766642536</v>
      </c>
      <c r="F360">
        <v>236.56</v>
      </c>
      <c r="G360">
        <v>35.423486361266399</v>
      </c>
      <c r="H360">
        <v>10.470663091056901</v>
      </c>
      <c r="I360">
        <v>14.9997168304324</v>
      </c>
      <c r="J360">
        <v>10.253560741581699</v>
      </c>
      <c r="K360">
        <v>219.53873945295999</v>
      </c>
      <c r="L360">
        <v>201.87592573312099</v>
      </c>
      <c r="M360">
        <v>70.750044185198206</v>
      </c>
      <c r="N360">
        <v>1.2561371864128299</v>
      </c>
      <c r="O360">
        <v>3.5678052079810501</v>
      </c>
      <c r="P360">
        <v>56.196764608781699</v>
      </c>
      <c r="Q360">
        <v>0.19722982417704699</v>
      </c>
    </row>
    <row r="361" spans="1:17" x14ac:dyDescent="0.3">
      <c r="A361" t="s">
        <v>828</v>
      </c>
      <c r="B361" t="s">
        <v>829</v>
      </c>
      <c r="C361" t="s">
        <v>3155</v>
      </c>
      <c r="D361" t="s">
        <v>139</v>
      </c>
      <c r="E361">
        <v>18931.707951885001</v>
      </c>
      <c r="F361">
        <v>1347.35</v>
      </c>
      <c r="G361">
        <v>56.039724896971798</v>
      </c>
      <c r="H361">
        <v>-0.25933345406380098</v>
      </c>
      <c r="I361">
        <v>-2.7910019551780598</v>
      </c>
      <c r="J361">
        <v>4.3043824462232703</v>
      </c>
      <c r="K361">
        <v>1389.3457405070701</v>
      </c>
      <c r="L361">
        <v>1297.48302492532</v>
      </c>
      <c r="M361">
        <v>58.7233180224489</v>
      </c>
      <c r="N361">
        <v>0.71435120569017496</v>
      </c>
      <c r="O361">
        <v>22.239952499350501</v>
      </c>
      <c r="P361">
        <v>79.646666666666604</v>
      </c>
    </row>
    <row r="362" spans="1:17" x14ac:dyDescent="0.3">
      <c r="A362" t="s">
        <v>830</v>
      </c>
      <c r="B362" t="s">
        <v>831</v>
      </c>
      <c r="C362" t="s">
        <v>3151</v>
      </c>
      <c r="D362" t="s">
        <v>120</v>
      </c>
      <c r="E362">
        <v>18880.2466002</v>
      </c>
      <c r="F362">
        <v>723</v>
      </c>
      <c r="G362">
        <v>181.14379345143601</v>
      </c>
      <c r="H362">
        <v>21.8729531529663</v>
      </c>
      <c r="I362">
        <v>164.91880849907699</v>
      </c>
      <c r="J362">
        <v>2.1700404704349299</v>
      </c>
      <c r="K362">
        <v>624.50771198946995</v>
      </c>
      <c r="L362">
        <v>447.97129781942198</v>
      </c>
      <c r="M362">
        <v>72.033347179965901</v>
      </c>
      <c r="N362">
        <v>0.98102873339571794</v>
      </c>
      <c r="O362">
        <v>1.2448132780082899</v>
      </c>
      <c r="P362">
        <v>392.825738727378</v>
      </c>
      <c r="Q362">
        <v>0.259183140602949</v>
      </c>
    </row>
    <row r="363" spans="1:17" x14ac:dyDescent="0.3">
      <c r="A363" t="s">
        <v>832</v>
      </c>
      <c r="B363" t="s">
        <v>833</v>
      </c>
      <c r="C363" t="s">
        <v>3143</v>
      </c>
      <c r="D363" t="s">
        <v>659</v>
      </c>
      <c r="E363">
        <v>18614.285031108</v>
      </c>
      <c r="F363">
        <v>129.09</v>
      </c>
      <c r="G363">
        <v>79.012656165191402</v>
      </c>
      <c r="H363">
        <v>15.093234867075701</v>
      </c>
      <c r="I363">
        <v>17.426273056623099</v>
      </c>
      <c r="J363">
        <v>3.20785956373755</v>
      </c>
      <c r="K363">
        <v>130.73034107283601</v>
      </c>
      <c r="L363">
        <v>119.308098059438</v>
      </c>
      <c r="M363">
        <v>52.348776266303098</v>
      </c>
      <c r="N363">
        <v>0.66695651479755802</v>
      </c>
      <c r="O363">
        <v>32.465721589588597</v>
      </c>
      <c r="P363">
        <v>95.739196360879404</v>
      </c>
      <c r="Q363">
        <v>6.1282849612840001E-2</v>
      </c>
    </row>
    <row r="364" spans="1:17" hidden="1" x14ac:dyDescent="0.3">
      <c r="A364" t="s">
        <v>834</v>
      </c>
      <c r="B364" t="s">
        <v>835</v>
      </c>
      <c r="C364" t="s">
        <v>3142</v>
      </c>
      <c r="D364" t="s">
        <v>54</v>
      </c>
      <c r="E364">
        <v>18613.487053950001</v>
      </c>
      <c r="F364">
        <v>432.75</v>
      </c>
      <c r="G364">
        <v>6.8177718617106402</v>
      </c>
      <c r="H364">
        <v>-0.70082010990270804</v>
      </c>
      <c r="I364">
        <v>17.108981666565199</v>
      </c>
      <c r="J364">
        <v>-2.3396287332511498</v>
      </c>
      <c r="K364">
        <v>433.06762557930602</v>
      </c>
      <c r="M364">
        <v>56.048345518243003</v>
      </c>
      <c r="N364">
        <v>1.1259151660745499</v>
      </c>
      <c r="O364">
        <v>19.422299248988999</v>
      </c>
      <c r="P364">
        <v>48.2020547945205</v>
      </c>
    </row>
    <row r="365" spans="1:17" x14ac:dyDescent="0.3">
      <c r="A365" t="s">
        <v>836</v>
      </c>
      <c r="B365" t="s">
        <v>837</v>
      </c>
      <c r="C365" t="s">
        <v>3147</v>
      </c>
      <c r="D365" t="s">
        <v>213</v>
      </c>
      <c r="E365">
        <v>18543.5152402399</v>
      </c>
      <c r="F365">
        <v>1568.2</v>
      </c>
      <c r="G365">
        <v>2.9502569061738999</v>
      </c>
      <c r="H365">
        <v>2.7132485282779899</v>
      </c>
      <c r="I365">
        <v>-32.024759856182499</v>
      </c>
      <c r="J365">
        <v>8.0555275912859194</v>
      </c>
      <c r="K365">
        <v>1641.42346957166</v>
      </c>
      <c r="L365">
        <v>1753.3223920052101</v>
      </c>
      <c r="M365">
        <v>64.383821674728907</v>
      </c>
      <c r="N365">
        <v>0.53327147724953705</v>
      </c>
      <c r="O365">
        <v>54.849508991199997</v>
      </c>
      <c r="P365">
        <v>27.288961038960998</v>
      </c>
      <c r="Q365">
        <v>0.13336925239584199</v>
      </c>
    </row>
    <row r="366" spans="1:17" hidden="1" x14ac:dyDescent="0.3">
      <c r="A366" t="s">
        <v>838</v>
      </c>
      <c r="B366" t="s">
        <v>839</v>
      </c>
      <c r="C366" t="s">
        <v>3157</v>
      </c>
      <c r="D366" t="s">
        <v>46</v>
      </c>
      <c r="E366">
        <v>18530.828632935001</v>
      </c>
      <c r="F366">
        <v>509.5</v>
      </c>
      <c r="G366">
        <v>-15.763152151895</v>
      </c>
      <c r="H366">
        <v>18.310863821311301</v>
      </c>
      <c r="I366">
        <v>2.9614474272168199</v>
      </c>
      <c r="J366">
        <v>-0.135090499053649</v>
      </c>
      <c r="M366">
        <v>54.896318133861001</v>
      </c>
      <c r="O366">
        <v>8.4396467124631993</v>
      </c>
      <c r="P366">
        <v>21.237358715050501</v>
      </c>
    </row>
    <row r="367" spans="1:17" x14ac:dyDescent="0.3">
      <c r="A367" t="s">
        <v>840</v>
      </c>
      <c r="B367" t="s">
        <v>841</v>
      </c>
      <c r="C367" t="s">
        <v>3145</v>
      </c>
      <c r="D367" t="s">
        <v>256</v>
      </c>
      <c r="E367">
        <v>18519.673558760001</v>
      </c>
      <c r="F367">
        <v>1140.05</v>
      </c>
      <c r="G367">
        <v>59.187498939120502</v>
      </c>
      <c r="H367">
        <v>-5.2973950644012699</v>
      </c>
      <c r="I367">
        <v>-12.319653450069501</v>
      </c>
      <c r="J367">
        <v>-1.1545245335632199</v>
      </c>
      <c r="K367">
        <v>1238.1376825730899</v>
      </c>
      <c r="L367">
        <v>1163.04370972579</v>
      </c>
      <c r="M367">
        <v>34.360704941520801</v>
      </c>
      <c r="N367">
        <v>0.91079783984329199</v>
      </c>
      <c r="O367">
        <v>27.099688610148601</v>
      </c>
      <c r="P367">
        <v>81.840657149692902</v>
      </c>
      <c r="Q367">
        <v>0.14500055780516299</v>
      </c>
    </row>
    <row r="368" spans="1:17" x14ac:dyDescent="0.3">
      <c r="A368" t="s">
        <v>842</v>
      </c>
      <c r="B368" t="s">
        <v>843</v>
      </c>
      <c r="C368" t="s">
        <v>3147</v>
      </c>
      <c r="D368" t="s">
        <v>213</v>
      </c>
      <c r="E368">
        <v>18220.774967310001</v>
      </c>
      <c r="F368">
        <v>480.3</v>
      </c>
      <c r="G368">
        <v>-20.649408287022101</v>
      </c>
      <c r="H368">
        <v>-0.94449571385089004</v>
      </c>
      <c r="I368">
        <v>-17.247271307872001</v>
      </c>
      <c r="J368">
        <v>3.5483222763483102</v>
      </c>
      <c r="K368">
        <v>506.105494196645</v>
      </c>
      <c r="L368">
        <v>519.31112486139</v>
      </c>
      <c r="M368">
        <v>54.131039631819398</v>
      </c>
      <c r="N368">
        <v>1.6337192386213599</v>
      </c>
      <c r="O368">
        <v>29.585675619404501</v>
      </c>
      <c r="P368">
        <v>18.067846607669601</v>
      </c>
      <c r="Q368">
        <v>7.1100129528507E-2</v>
      </c>
    </row>
    <row r="369" spans="1:17" x14ac:dyDescent="0.3">
      <c r="A369" t="s">
        <v>844</v>
      </c>
      <c r="B369" t="s">
        <v>845</v>
      </c>
      <c r="C369" t="s">
        <v>3144</v>
      </c>
      <c r="D369" t="s">
        <v>557</v>
      </c>
      <c r="E369">
        <v>18180.98559706</v>
      </c>
      <c r="F369">
        <v>2995.85</v>
      </c>
      <c r="G369">
        <v>104.83679845726</v>
      </c>
      <c r="H369">
        <v>15.5199226069624</v>
      </c>
      <c r="I369">
        <v>50.4248057606803</v>
      </c>
      <c r="J369">
        <v>4.6520750511551103</v>
      </c>
      <c r="K369">
        <v>2740.4179503947198</v>
      </c>
      <c r="L369">
        <v>2178.26559757728</v>
      </c>
      <c r="M369">
        <v>65.158973867807205</v>
      </c>
      <c r="N369">
        <v>1.0077961664690001</v>
      </c>
      <c r="O369">
        <v>3.3563095615601601</v>
      </c>
      <c r="P369">
        <v>144.43945822454299</v>
      </c>
    </row>
    <row r="370" spans="1:17" x14ac:dyDescent="0.3">
      <c r="A370" t="s">
        <v>846</v>
      </c>
      <c r="B370" t="s">
        <v>847</v>
      </c>
      <c r="C370" t="s">
        <v>3151</v>
      </c>
      <c r="D370" t="s">
        <v>232</v>
      </c>
      <c r="E370">
        <v>18139.220579785</v>
      </c>
      <c r="F370">
        <v>420.3</v>
      </c>
      <c r="G370">
        <v>19.605421963461801</v>
      </c>
      <c r="H370">
        <v>2.4059187678744598</v>
      </c>
      <c r="I370">
        <v>3.7005912927698401</v>
      </c>
      <c r="J370">
        <v>0.52414388377666299</v>
      </c>
      <c r="K370">
        <v>431.12409885642398</v>
      </c>
      <c r="L370">
        <v>405.21884364197899</v>
      </c>
      <c r="M370">
        <v>47.687619541412801</v>
      </c>
      <c r="N370">
        <v>0.67556489177198997</v>
      </c>
      <c r="O370">
        <v>37.389959552700397</v>
      </c>
      <c r="P370">
        <v>48.332451032292198</v>
      </c>
      <c r="Q370">
        <v>6.2943353525517998E-2</v>
      </c>
    </row>
    <row r="371" spans="1:17" x14ac:dyDescent="0.3">
      <c r="A371" t="s">
        <v>848</v>
      </c>
      <c r="B371" t="s">
        <v>849</v>
      </c>
      <c r="C371" t="s">
        <v>3151</v>
      </c>
      <c r="D371" t="s">
        <v>584</v>
      </c>
      <c r="E371">
        <v>18133.307980900001</v>
      </c>
      <c r="F371">
        <v>1410.85</v>
      </c>
      <c r="G371">
        <v>-35.618484419623897</v>
      </c>
      <c r="H371">
        <v>0.78842985512692598</v>
      </c>
      <c r="I371">
        <v>-7.1339590519733402</v>
      </c>
      <c r="J371">
        <v>5.2406022260276499</v>
      </c>
      <c r="K371">
        <v>1374.2937559399099</v>
      </c>
      <c r="L371">
        <v>1437.26503428143</v>
      </c>
      <c r="M371">
        <v>76.437242185112495</v>
      </c>
      <c r="N371">
        <v>0.96276810558826598</v>
      </c>
      <c r="O371">
        <v>22.2135592018995</v>
      </c>
      <c r="P371">
        <v>11.1780929866036</v>
      </c>
      <c r="Q371">
        <v>-0.123704161967697</v>
      </c>
    </row>
    <row r="372" spans="1:17" x14ac:dyDescent="0.3">
      <c r="A372" t="s">
        <v>850</v>
      </c>
      <c r="B372" t="s">
        <v>851</v>
      </c>
      <c r="C372" t="s">
        <v>3150</v>
      </c>
      <c r="D372" t="s">
        <v>269</v>
      </c>
      <c r="E372">
        <v>18104.441038739998</v>
      </c>
      <c r="F372">
        <v>2279.9</v>
      </c>
      <c r="G372">
        <v>120.49153135611201</v>
      </c>
      <c r="H372">
        <v>31.655182971104701</v>
      </c>
      <c r="I372">
        <v>29.698579538672899</v>
      </c>
      <c r="J372">
        <v>5.1699489208340204</v>
      </c>
      <c r="K372">
        <v>1976.6420902146899</v>
      </c>
      <c r="L372">
        <v>1688.4046980441001</v>
      </c>
      <c r="M372">
        <v>66.215238571403603</v>
      </c>
      <c r="N372">
        <v>1.6030427011916399</v>
      </c>
      <c r="O372">
        <v>17.7244615991929</v>
      </c>
      <c r="P372">
        <v>172.38948626045399</v>
      </c>
      <c r="Q372">
        <v>0.17096521486640101</v>
      </c>
    </row>
    <row r="373" spans="1:17" x14ac:dyDescent="0.3">
      <c r="A373" t="s">
        <v>852</v>
      </c>
      <c r="B373" t="s">
        <v>853</v>
      </c>
      <c r="C373" t="s">
        <v>3158</v>
      </c>
      <c r="D373" t="s">
        <v>169</v>
      </c>
      <c r="E373">
        <v>17858.6904774</v>
      </c>
      <c r="F373">
        <v>1153.5</v>
      </c>
      <c r="G373">
        <v>-3.27837470998998</v>
      </c>
      <c r="H373">
        <v>12.4690327088215</v>
      </c>
      <c r="I373">
        <v>10.943210076735999</v>
      </c>
      <c r="J373">
        <v>-14.5958422037669</v>
      </c>
      <c r="K373">
        <v>1133.9780423740499</v>
      </c>
      <c r="L373">
        <v>1053.8808131999899</v>
      </c>
      <c r="M373">
        <v>42.562983437431001</v>
      </c>
      <c r="N373">
        <v>1.8494642721990999</v>
      </c>
      <c r="O373">
        <v>18.864325964455901</v>
      </c>
      <c r="P373">
        <v>38.575204228736098</v>
      </c>
      <c r="Q373">
        <v>-8.2213712118830006E-3</v>
      </c>
    </row>
    <row r="374" spans="1:17" x14ac:dyDescent="0.3">
      <c r="A374" t="s">
        <v>854</v>
      </c>
      <c r="B374" t="s">
        <v>855</v>
      </c>
      <c r="C374" t="s">
        <v>3142</v>
      </c>
      <c r="D374" t="s">
        <v>500</v>
      </c>
      <c r="E374">
        <v>17844.1016528</v>
      </c>
      <c r="F374">
        <v>420.4</v>
      </c>
      <c r="G374">
        <v>-47.919396544640399</v>
      </c>
      <c r="H374">
        <v>5.0117583435821604</v>
      </c>
      <c r="I374">
        <v>-4.0326124970679604</v>
      </c>
      <c r="J374">
        <v>2.1076829334923901</v>
      </c>
      <c r="K374">
        <v>439.20005111964201</v>
      </c>
      <c r="L374">
        <v>463.03697993293002</v>
      </c>
      <c r="M374">
        <v>47.617161900718799</v>
      </c>
      <c r="N374">
        <v>0.30094874079466499</v>
      </c>
      <c r="O374">
        <v>55.891561571383697</v>
      </c>
      <c r="P374">
        <v>38.162219008807597</v>
      </c>
      <c r="Q374">
        <v>2.9303419057837E-2</v>
      </c>
    </row>
    <row r="375" spans="1:17" x14ac:dyDescent="0.3">
      <c r="A375" t="s">
        <v>856</v>
      </c>
      <c r="B375" t="s">
        <v>857</v>
      </c>
      <c r="C375" t="s">
        <v>3153</v>
      </c>
      <c r="D375" t="s">
        <v>447</v>
      </c>
      <c r="E375">
        <v>17809.119503369999</v>
      </c>
      <c r="F375">
        <v>7505.55</v>
      </c>
      <c r="G375">
        <v>-12.825136418254599</v>
      </c>
      <c r="H375">
        <v>-1.4456588362023599</v>
      </c>
      <c r="I375">
        <v>-4.2410423092660796</v>
      </c>
      <c r="J375">
        <v>1.1037950981218301</v>
      </c>
      <c r="K375">
        <v>7870.9313633058</v>
      </c>
      <c r="L375">
        <v>7619.3404005421098</v>
      </c>
      <c r="M375">
        <v>43.713463475759603</v>
      </c>
      <c r="N375">
        <v>0.24285259778203899</v>
      </c>
      <c r="O375">
        <v>26.422447388932198</v>
      </c>
      <c r="P375">
        <v>36.797834724601699</v>
      </c>
      <c r="Q375">
        <v>-1.6911490382428E-2</v>
      </c>
    </row>
    <row r="376" spans="1:17" x14ac:dyDescent="0.3">
      <c r="A376" t="s">
        <v>858</v>
      </c>
      <c r="B376" t="s">
        <v>859</v>
      </c>
      <c r="C376" t="s">
        <v>3150</v>
      </c>
      <c r="D376" t="s">
        <v>776</v>
      </c>
      <c r="E376">
        <v>17655.185775000002</v>
      </c>
      <c r="F376">
        <v>4239.5</v>
      </c>
      <c r="G376">
        <v>53.787661527783499</v>
      </c>
      <c r="H376">
        <v>14.2178900869334</v>
      </c>
      <c r="I376">
        <v>-11.0811960505103</v>
      </c>
      <c r="J376">
        <v>12.9053755989398</v>
      </c>
      <c r="K376">
        <v>3944.0878092366602</v>
      </c>
      <c r="L376">
        <v>3723.6156034136202</v>
      </c>
      <c r="M376">
        <v>70.915167176779804</v>
      </c>
      <c r="N376">
        <v>1.06841818094667</v>
      </c>
      <c r="O376">
        <v>29.4492275032433</v>
      </c>
      <c r="P376">
        <v>77.9694813508805</v>
      </c>
      <c r="Q376">
        <v>0.105443121576643</v>
      </c>
    </row>
    <row r="377" spans="1:17" x14ac:dyDescent="0.3">
      <c r="A377" t="s">
        <v>860</v>
      </c>
      <c r="B377" t="s">
        <v>861</v>
      </c>
      <c r="C377" t="s">
        <v>3150</v>
      </c>
      <c r="D377" t="s">
        <v>522</v>
      </c>
      <c r="E377">
        <v>17585.730584825</v>
      </c>
      <c r="F377">
        <v>1149.8499999999999</v>
      </c>
      <c r="G377">
        <v>-1.1694399568515701</v>
      </c>
      <c r="H377">
        <v>-3.8103711743032598</v>
      </c>
      <c r="I377">
        <v>-28.872274460565201</v>
      </c>
      <c r="J377">
        <v>1.97057141210224</v>
      </c>
      <c r="K377">
        <v>1246.9191611277599</v>
      </c>
      <c r="L377">
        <v>1261.4585957149</v>
      </c>
      <c r="M377">
        <v>49.446022695681101</v>
      </c>
      <c r="N377">
        <v>0.521626762429651</v>
      </c>
      <c r="O377">
        <v>47.845371135365397</v>
      </c>
      <c r="P377">
        <v>38.3278195488721</v>
      </c>
      <c r="Q377">
        <v>7.6550938264976998E-2</v>
      </c>
    </row>
    <row r="378" spans="1:17" x14ac:dyDescent="0.3">
      <c r="A378" t="s">
        <v>862</v>
      </c>
      <c r="B378" t="s">
        <v>863</v>
      </c>
      <c r="C378" t="s">
        <v>3150</v>
      </c>
      <c r="D378" t="s">
        <v>117</v>
      </c>
      <c r="E378">
        <v>17510.6757645</v>
      </c>
      <c r="F378">
        <v>12098.7</v>
      </c>
      <c r="G378">
        <v>98.105791195246198</v>
      </c>
      <c r="H378">
        <v>3.1039922345792901</v>
      </c>
      <c r="I378">
        <v>50.1973333711571</v>
      </c>
      <c r="J378">
        <v>-1.1219520320838801</v>
      </c>
      <c r="K378">
        <v>12438.567362325401</v>
      </c>
      <c r="L378">
        <v>11217.904083625899</v>
      </c>
      <c r="M378">
        <v>33.952541590448199</v>
      </c>
      <c r="N378">
        <v>1.4994174770433999</v>
      </c>
      <c r="O378">
        <v>29.783365154934</v>
      </c>
      <c r="P378">
        <v>127.205633802816</v>
      </c>
    </row>
    <row r="379" spans="1:17" x14ac:dyDescent="0.3">
      <c r="A379" t="s">
        <v>864</v>
      </c>
      <c r="B379" t="s">
        <v>865</v>
      </c>
      <c r="C379" t="s">
        <v>3147</v>
      </c>
      <c r="D379" t="s">
        <v>776</v>
      </c>
      <c r="E379">
        <v>17464.50355818</v>
      </c>
      <c r="F379">
        <v>966.2</v>
      </c>
      <c r="G379">
        <v>3.8886803034093198</v>
      </c>
      <c r="H379">
        <v>11.793876767544001</v>
      </c>
      <c r="I379">
        <v>35.952253640232101</v>
      </c>
      <c r="J379">
        <v>2.4814120883167898E-2</v>
      </c>
      <c r="K379">
        <v>954.501554259101</v>
      </c>
      <c r="L379">
        <v>859.67679203657406</v>
      </c>
      <c r="M379">
        <v>55.344054028040198</v>
      </c>
      <c r="N379">
        <v>0.48760175016756702</v>
      </c>
      <c r="O379">
        <v>10.127302835851699</v>
      </c>
      <c r="P379">
        <v>60.485009550701797</v>
      </c>
      <c r="Q379">
        <v>0.19190273175794201</v>
      </c>
    </row>
    <row r="380" spans="1:17" x14ac:dyDescent="0.3">
      <c r="A380" t="s">
        <v>866</v>
      </c>
      <c r="B380" t="s">
        <v>867</v>
      </c>
      <c r="C380" t="s">
        <v>3151</v>
      </c>
      <c r="D380" t="s">
        <v>43</v>
      </c>
      <c r="E380">
        <v>17453.230961509998</v>
      </c>
      <c r="F380">
        <v>790.15</v>
      </c>
      <c r="G380">
        <v>-26.382391505588199</v>
      </c>
      <c r="H380">
        <v>-4.4516074317620502</v>
      </c>
      <c r="I380">
        <v>-14.713272318137699</v>
      </c>
      <c r="J380">
        <v>0.28390928572254998</v>
      </c>
      <c r="K380">
        <v>837.28906610789204</v>
      </c>
      <c r="L380">
        <v>855.55737058212901</v>
      </c>
      <c r="M380">
        <v>51.972857534084703</v>
      </c>
      <c r="N380">
        <v>1.93932457840247</v>
      </c>
      <c r="O380">
        <v>29.7222046446877</v>
      </c>
      <c r="P380">
        <v>11.100956130483601</v>
      </c>
    </row>
    <row r="381" spans="1:17" x14ac:dyDescent="0.3">
      <c r="A381" t="s">
        <v>868</v>
      </c>
      <c r="B381" t="s">
        <v>869</v>
      </c>
      <c r="C381" t="s">
        <v>3156</v>
      </c>
      <c r="D381" t="s">
        <v>493</v>
      </c>
      <c r="E381">
        <v>17395.5077208</v>
      </c>
      <c r="F381">
        <v>3507.9</v>
      </c>
      <c r="G381">
        <v>-26.425855786144499</v>
      </c>
      <c r="H381">
        <v>3.8586731476986298</v>
      </c>
      <c r="I381">
        <v>-1.6251671647275201</v>
      </c>
      <c r="J381">
        <v>5.0690826063308299</v>
      </c>
      <c r="K381">
        <v>3384.9588952343001</v>
      </c>
      <c r="L381">
        <v>3453.3701726027498</v>
      </c>
      <c r="M381">
        <v>63.695673480855703</v>
      </c>
      <c r="N381">
        <v>0.53066603112257404</v>
      </c>
      <c r="O381">
        <v>13.442515465093001</v>
      </c>
      <c r="P381">
        <v>21.973608720596602</v>
      </c>
      <c r="Q381">
        <v>-5.7793872444937E-2</v>
      </c>
    </row>
    <row r="382" spans="1:17" x14ac:dyDescent="0.3">
      <c r="A382" t="s">
        <v>870</v>
      </c>
      <c r="B382" t="s">
        <v>871</v>
      </c>
      <c r="C382" t="s">
        <v>3141</v>
      </c>
      <c r="D382" t="s">
        <v>21</v>
      </c>
      <c r="E382">
        <v>17375.7648728399</v>
      </c>
      <c r="F382">
        <v>625.9</v>
      </c>
      <c r="G382">
        <v>-21.1269232336697</v>
      </c>
      <c r="H382">
        <v>7.8684929183677204</v>
      </c>
      <c r="I382">
        <v>11.6294332672741</v>
      </c>
      <c r="J382">
        <v>17.205759818968101</v>
      </c>
      <c r="K382">
        <v>604.89680001322301</v>
      </c>
      <c r="L382">
        <v>625.02730747752298</v>
      </c>
      <c r="M382">
        <v>66.844211460973298</v>
      </c>
      <c r="N382">
        <v>1.29457526905874</v>
      </c>
      <c r="O382">
        <v>38.999840230068699</v>
      </c>
      <c r="P382">
        <v>33.283645655877301</v>
      </c>
      <c r="Q382">
        <v>7.6356596569770993E-2</v>
      </c>
    </row>
    <row r="383" spans="1:17" x14ac:dyDescent="0.3">
      <c r="A383" t="s">
        <v>872</v>
      </c>
      <c r="B383" t="s">
        <v>873</v>
      </c>
      <c r="C383" t="s">
        <v>3150</v>
      </c>
      <c r="D383" t="s">
        <v>269</v>
      </c>
      <c r="E383">
        <v>17372.694599999999</v>
      </c>
      <c r="F383">
        <v>16262</v>
      </c>
      <c r="G383">
        <v>2.4263292556719498</v>
      </c>
      <c r="H383">
        <v>3.9659705415217901</v>
      </c>
      <c r="I383">
        <v>-2.6232217753014102</v>
      </c>
      <c r="J383">
        <v>6.2747242682595497</v>
      </c>
      <c r="K383">
        <v>16088.2425384462</v>
      </c>
      <c r="L383">
        <v>15653.444552307799</v>
      </c>
      <c r="M383">
        <v>67.444861031077195</v>
      </c>
      <c r="N383">
        <v>1.01082077006872</v>
      </c>
      <c r="O383">
        <v>18.066351002336699</v>
      </c>
      <c r="P383">
        <v>25.244527964757101</v>
      </c>
      <c r="Q383">
        <v>6.7923633728883007E-2</v>
      </c>
    </row>
    <row r="384" spans="1:17" x14ac:dyDescent="0.3">
      <c r="A384" t="s">
        <v>874</v>
      </c>
      <c r="B384" t="s">
        <v>875</v>
      </c>
      <c r="C384" t="s">
        <v>3156</v>
      </c>
      <c r="D384" t="s">
        <v>375</v>
      </c>
      <c r="E384">
        <v>17357.069748375001</v>
      </c>
      <c r="F384">
        <v>1374.95</v>
      </c>
      <c r="G384">
        <v>94.955066535825296</v>
      </c>
      <c r="H384">
        <v>20.072629100563098</v>
      </c>
      <c r="I384">
        <v>131.06625797987601</v>
      </c>
      <c r="J384">
        <v>4.45539078960035</v>
      </c>
      <c r="K384">
        <v>1185.6122759484299</v>
      </c>
      <c r="L384">
        <v>912.03811537601496</v>
      </c>
      <c r="M384">
        <v>74.724607236709204</v>
      </c>
      <c r="N384">
        <v>0.89438361619391704</v>
      </c>
      <c r="O384">
        <v>2.10916760609476</v>
      </c>
      <c r="P384">
        <v>205.544444444444</v>
      </c>
      <c r="Q384">
        <v>0.13043704742690301</v>
      </c>
    </row>
    <row r="385" spans="1:17" hidden="1" x14ac:dyDescent="0.3">
      <c r="A385" t="s">
        <v>876</v>
      </c>
      <c r="B385" t="s">
        <v>877</v>
      </c>
      <c r="C385" t="s">
        <v>3157</v>
      </c>
      <c r="D385" t="s">
        <v>144</v>
      </c>
      <c r="E385">
        <v>17330.277784925998</v>
      </c>
      <c r="F385">
        <v>37.020000000000003</v>
      </c>
      <c r="G385">
        <v>-1.14647650212367</v>
      </c>
      <c r="H385">
        <v>13.6388457330535</v>
      </c>
      <c r="I385">
        <v>19.9795375648403</v>
      </c>
      <c r="J385">
        <v>22.192204226987599</v>
      </c>
      <c r="O385">
        <v>2.02593192868718</v>
      </c>
      <c r="P385">
        <v>37.009622501850401</v>
      </c>
    </row>
    <row r="386" spans="1:17" x14ac:dyDescent="0.3">
      <c r="A386" t="s">
        <v>878</v>
      </c>
      <c r="B386" t="s">
        <v>879</v>
      </c>
      <c r="C386" t="s">
        <v>3147</v>
      </c>
      <c r="D386" t="s">
        <v>538</v>
      </c>
      <c r="E386">
        <v>17287.262807290001</v>
      </c>
      <c r="F386">
        <v>623.65</v>
      </c>
      <c r="G386">
        <v>61.271919968710499</v>
      </c>
      <c r="H386">
        <v>18.0529019711757</v>
      </c>
      <c r="I386">
        <v>17.402070653346499</v>
      </c>
      <c r="J386">
        <v>14.4121677672969</v>
      </c>
      <c r="K386">
        <v>579.75746204429004</v>
      </c>
      <c r="L386">
        <v>534.01304355708805</v>
      </c>
      <c r="M386">
        <v>74.284134064274994</v>
      </c>
      <c r="N386">
        <v>1.26397820746371</v>
      </c>
      <c r="O386">
        <v>16.090756033031301</v>
      </c>
      <c r="P386">
        <v>88.927597697667295</v>
      </c>
      <c r="Q386">
        <v>0.218362146467313</v>
      </c>
    </row>
    <row r="387" spans="1:17" x14ac:dyDescent="0.3">
      <c r="A387" t="s">
        <v>880</v>
      </c>
      <c r="B387" t="s">
        <v>881</v>
      </c>
      <c r="C387" t="s">
        <v>3142</v>
      </c>
      <c r="D387" t="s">
        <v>208</v>
      </c>
      <c r="E387">
        <v>17251.895296784998</v>
      </c>
      <c r="F387">
        <v>4109.2</v>
      </c>
      <c r="G387">
        <v>40.610735617902698</v>
      </c>
      <c r="H387">
        <v>3.5641124275805698</v>
      </c>
      <c r="I387">
        <v>-4.8028708035427599</v>
      </c>
      <c r="J387">
        <v>-0.89303574821068199</v>
      </c>
      <c r="K387">
        <v>3981.6631326503998</v>
      </c>
      <c r="L387">
        <v>3639.9967187652401</v>
      </c>
      <c r="M387">
        <v>65.8121163220097</v>
      </c>
      <c r="N387">
        <v>0.62201288332015603</v>
      </c>
      <c r="O387">
        <v>6.6387618027839901</v>
      </c>
      <c r="P387">
        <v>71.933054393305397</v>
      </c>
      <c r="Q387">
        <v>0.26732539209063899</v>
      </c>
    </row>
    <row r="388" spans="1:17" x14ac:dyDescent="0.3">
      <c r="A388" t="s">
        <v>882</v>
      </c>
      <c r="B388" t="s">
        <v>883</v>
      </c>
      <c r="C388" t="s">
        <v>3142</v>
      </c>
      <c r="D388" t="s">
        <v>54</v>
      </c>
      <c r="E388">
        <v>17230.521195164001</v>
      </c>
      <c r="F388">
        <v>208.87</v>
      </c>
      <c r="G388">
        <v>-6.77510917286076</v>
      </c>
      <c r="H388">
        <v>15.2656852588603</v>
      </c>
      <c r="I388">
        <v>-7.5550841007614897</v>
      </c>
      <c r="J388">
        <v>11.297088650272601</v>
      </c>
      <c r="K388">
        <v>201.61285457689999</v>
      </c>
      <c r="L388">
        <v>207.35897319516599</v>
      </c>
      <c r="M388">
        <v>63.560078042470998</v>
      </c>
      <c r="N388">
        <v>1.05004033002821</v>
      </c>
      <c r="O388">
        <v>38.4832671039402</v>
      </c>
      <c r="P388">
        <v>17.349289285914899</v>
      </c>
      <c r="Q388">
        <v>5.0067466447936998E-2</v>
      </c>
    </row>
    <row r="389" spans="1:17" x14ac:dyDescent="0.3">
      <c r="A389" t="s">
        <v>884</v>
      </c>
      <c r="B389" t="s">
        <v>885</v>
      </c>
      <c r="C389" t="s">
        <v>3141</v>
      </c>
      <c r="D389" t="s">
        <v>21</v>
      </c>
      <c r="E389">
        <v>17220.917170150002</v>
      </c>
      <c r="F389">
        <v>755.25</v>
      </c>
      <c r="G389">
        <v>23.0726831820804</v>
      </c>
      <c r="H389">
        <v>11.266772015209099</v>
      </c>
      <c r="I389">
        <v>14.345295576987199</v>
      </c>
      <c r="J389">
        <v>4.5455167289602896</v>
      </c>
      <c r="K389">
        <v>719.70828612031596</v>
      </c>
      <c r="L389">
        <v>673.45467352152502</v>
      </c>
      <c r="M389">
        <v>65.8066602564205</v>
      </c>
      <c r="N389">
        <v>0.65455148163514099</v>
      </c>
      <c r="O389">
        <v>11.155246607083701</v>
      </c>
      <c r="P389">
        <v>46.935797665369599</v>
      </c>
      <c r="Q389">
        <v>5.4852497573487001E-2</v>
      </c>
    </row>
    <row r="390" spans="1:17" x14ac:dyDescent="0.3">
      <c r="A390" t="s">
        <v>886</v>
      </c>
      <c r="B390" t="s">
        <v>887</v>
      </c>
      <c r="C390" t="s">
        <v>3145</v>
      </c>
      <c r="D390" t="s">
        <v>46</v>
      </c>
      <c r="E390">
        <v>17141.394211859999</v>
      </c>
      <c r="F390">
        <v>1473.9</v>
      </c>
      <c r="G390">
        <v>84.219588153233303</v>
      </c>
      <c r="H390">
        <v>-0.87402199952523696</v>
      </c>
      <c r="I390">
        <v>24.654370573916601</v>
      </c>
      <c r="J390">
        <v>-2.7679150084734498</v>
      </c>
      <c r="K390">
        <v>1548.56608337491</v>
      </c>
      <c r="L390">
        <v>1335.7381686057499</v>
      </c>
      <c r="M390">
        <v>44.463554082084599</v>
      </c>
      <c r="N390">
        <v>0.84682335493253302</v>
      </c>
      <c r="O390">
        <v>23.617613135219401</v>
      </c>
      <c r="P390">
        <v>142.737154150197</v>
      </c>
      <c r="Q390">
        <v>0.199623568658022</v>
      </c>
    </row>
    <row r="391" spans="1:17" x14ac:dyDescent="0.3">
      <c r="A391" t="s">
        <v>888</v>
      </c>
      <c r="B391" t="s">
        <v>889</v>
      </c>
      <c r="C391" t="s">
        <v>573</v>
      </c>
      <c r="D391" t="s">
        <v>573</v>
      </c>
      <c r="E391">
        <v>17084.213177850001</v>
      </c>
      <c r="F391">
        <v>33.950000000000003</v>
      </c>
      <c r="G391">
        <v>-29.472795439124901</v>
      </c>
      <c r="H391">
        <v>2.2877363895265201</v>
      </c>
      <c r="I391">
        <v>-17.264903044099</v>
      </c>
      <c r="J391">
        <v>4.5501165347215098</v>
      </c>
      <c r="K391">
        <v>33.972767774144302</v>
      </c>
      <c r="L391">
        <v>36.4979613873831</v>
      </c>
      <c r="M391">
        <v>70.851897382491003</v>
      </c>
      <c r="N391">
        <v>0.830937947755929</v>
      </c>
      <c r="O391">
        <v>55.817378497790799</v>
      </c>
      <c r="P391">
        <v>9.2693916961699294</v>
      </c>
      <c r="Q391">
        <v>-5.2096936135866002E-2</v>
      </c>
    </row>
    <row r="392" spans="1:17" x14ac:dyDescent="0.3">
      <c r="A392" t="s">
        <v>890</v>
      </c>
      <c r="B392" t="s">
        <v>891</v>
      </c>
      <c r="C392" t="s">
        <v>3150</v>
      </c>
      <c r="D392" t="s">
        <v>120</v>
      </c>
      <c r="E392">
        <v>17051.5345870399</v>
      </c>
      <c r="F392">
        <v>1892.4</v>
      </c>
      <c r="G392">
        <v>136.869475018147</v>
      </c>
      <c r="H392">
        <v>11.4179137456091</v>
      </c>
      <c r="I392">
        <v>96.503712622395796</v>
      </c>
      <c r="J392">
        <v>4.3139512403043696</v>
      </c>
      <c r="K392">
        <v>1772.50097241975</v>
      </c>
      <c r="L392">
        <v>1410.09659576179</v>
      </c>
      <c r="M392">
        <v>66.721524114080395</v>
      </c>
      <c r="N392">
        <v>0.79870724653293301</v>
      </c>
      <c r="O392">
        <v>5.5643627140139396</v>
      </c>
      <c r="P392">
        <v>175.038151297144</v>
      </c>
      <c r="Q392">
        <v>0.21200223611219901</v>
      </c>
    </row>
    <row r="393" spans="1:17" hidden="1" x14ac:dyDescent="0.3">
      <c r="A393" t="s">
        <v>892</v>
      </c>
      <c r="B393" t="s">
        <v>893</v>
      </c>
      <c r="C393" t="s">
        <v>3157</v>
      </c>
      <c r="D393" t="s">
        <v>493</v>
      </c>
      <c r="E393">
        <v>16882.7052060799</v>
      </c>
      <c r="F393">
        <v>3707.2</v>
      </c>
      <c r="G393">
        <v>30.663987424084699</v>
      </c>
      <c r="H393">
        <v>1.4432610102379999</v>
      </c>
      <c r="I393">
        <v>39.874155404472297</v>
      </c>
      <c r="J393">
        <v>1.2606936326176199</v>
      </c>
      <c r="K393">
        <v>3774.4704996795599</v>
      </c>
      <c r="L393">
        <v>3254.6592757581102</v>
      </c>
      <c r="M393">
        <v>44.180800684352398</v>
      </c>
      <c r="N393">
        <v>0.60898045227442699</v>
      </c>
      <c r="O393">
        <v>26.078981441519201</v>
      </c>
      <c r="P393">
        <v>63.528892809880901</v>
      </c>
      <c r="Q393">
        <v>5.8796150886314E-2</v>
      </c>
    </row>
    <row r="394" spans="1:17" hidden="1" x14ac:dyDescent="0.3">
      <c r="A394" t="s">
        <v>894</v>
      </c>
      <c r="B394" t="s">
        <v>895</v>
      </c>
      <c r="C394" t="s">
        <v>3154</v>
      </c>
      <c r="D394" t="s">
        <v>896</v>
      </c>
      <c r="E394">
        <v>16846.891175019999</v>
      </c>
      <c r="F394">
        <v>1586.6</v>
      </c>
      <c r="G394">
        <v>-9.8856752490604407</v>
      </c>
      <c r="H394">
        <v>0.25555252302238102</v>
      </c>
      <c r="I394">
        <v>2.98286615056371</v>
      </c>
      <c r="J394">
        <v>1.0345217041943899</v>
      </c>
      <c r="K394">
        <v>1634.82488759391</v>
      </c>
      <c r="M394">
        <v>54.507272385458997</v>
      </c>
      <c r="N394">
        <v>1.22053639508965</v>
      </c>
      <c r="O394">
        <v>26.118744485062301</v>
      </c>
      <c r="P394">
        <v>28.819063857427</v>
      </c>
    </row>
    <row r="395" spans="1:17" x14ac:dyDescent="0.3">
      <c r="A395" t="s">
        <v>897</v>
      </c>
      <c r="B395" t="s">
        <v>898</v>
      </c>
      <c r="C395" t="s">
        <v>3144</v>
      </c>
      <c r="D395" t="s">
        <v>279</v>
      </c>
      <c r="E395">
        <v>16786.072561500001</v>
      </c>
      <c r="F395">
        <v>2405.85</v>
      </c>
      <c r="G395">
        <v>58.3675141622019</v>
      </c>
      <c r="H395">
        <v>-6.7529659611755699</v>
      </c>
      <c r="I395">
        <v>53.219705269755003</v>
      </c>
      <c r="J395">
        <v>-1.6350551609263699</v>
      </c>
      <c r="K395">
        <v>2595.9621117873899</v>
      </c>
      <c r="L395">
        <v>2183.8949663614198</v>
      </c>
      <c r="M395">
        <v>25.012229898303801</v>
      </c>
      <c r="N395">
        <v>0.36384296596309301</v>
      </c>
      <c r="O395">
        <v>23.656919591828199</v>
      </c>
      <c r="P395">
        <v>91.046613197808298</v>
      </c>
      <c r="Q395">
        <v>9.1322176913486999E-2</v>
      </c>
    </row>
    <row r="396" spans="1:17" x14ac:dyDescent="0.3">
      <c r="A396" t="s">
        <v>899</v>
      </c>
      <c r="B396" t="s">
        <v>900</v>
      </c>
      <c r="C396" t="s">
        <v>3155</v>
      </c>
      <c r="D396" t="s">
        <v>139</v>
      </c>
      <c r="E396">
        <v>16713.948088249999</v>
      </c>
      <c r="F396">
        <v>1669.05</v>
      </c>
      <c r="G396">
        <v>71.324273438903404</v>
      </c>
      <c r="H396">
        <v>7.6496560018959201</v>
      </c>
      <c r="I396">
        <v>-15.955282710988699</v>
      </c>
      <c r="J396">
        <v>4.9554695895663396</v>
      </c>
      <c r="K396">
        <v>1666.7201407465</v>
      </c>
      <c r="L396">
        <v>1605.8766670959201</v>
      </c>
      <c r="M396">
        <v>65.585598788520102</v>
      </c>
      <c r="N396">
        <v>1.1773453736205599</v>
      </c>
      <c r="O396">
        <v>29.463072614481099</v>
      </c>
      <c r="P396">
        <v>95.951855603481803</v>
      </c>
      <c r="Q396">
        <v>7.7792246705514004E-2</v>
      </c>
    </row>
    <row r="397" spans="1:17" x14ac:dyDescent="0.3">
      <c r="A397" t="s">
        <v>901</v>
      </c>
      <c r="B397" t="s">
        <v>902</v>
      </c>
      <c r="C397" t="s">
        <v>3146</v>
      </c>
      <c r="D397" t="s">
        <v>51</v>
      </c>
      <c r="E397">
        <v>16694.828850959999</v>
      </c>
      <c r="F397">
        <v>2196.35</v>
      </c>
      <c r="G397">
        <v>47.640342272173498</v>
      </c>
      <c r="H397">
        <v>17.803658054127499</v>
      </c>
      <c r="I397">
        <v>61.788460436953102</v>
      </c>
      <c r="J397">
        <v>7.7740162022903201</v>
      </c>
      <c r="K397">
        <v>1952.4017777198801</v>
      </c>
      <c r="L397">
        <v>1653.0369678166901</v>
      </c>
      <c r="M397">
        <v>75.527966187448897</v>
      </c>
      <c r="N397">
        <v>0.59623331617666497</v>
      </c>
      <c r="O397">
        <v>0.16618480661096899</v>
      </c>
      <c r="P397">
        <v>86.447368421052602</v>
      </c>
      <c r="Q397">
        <v>0.11943852959383799</v>
      </c>
    </row>
    <row r="398" spans="1:17" x14ac:dyDescent="0.3">
      <c r="A398" t="s">
        <v>903</v>
      </c>
      <c r="B398" t="s">
        <v>904</v>
      </c>
      <c r="C398" t="s">
        <v>3142</v>
      </c>
      <c r="D398" t="s">
        <v>144</v>
      </c>
      <c r="E398">
        <v>16693.006042737001</v>
      </c>
      <c r="F398">
        <v>63.87</v>
      </c>
      <c r="G398">
        <v>135.60763315167901</v>
      </c>
      <c r="H398">
        <v>22.634473787235201</v>
      </c>
      <c r="I398">
        <v>3.14132913419779</v>
      </c>
      <c r="J398">
        <v>8.1545822444503901</v>
      </c>
      <c r="K398">
        <v>62.3530378459334</v>
      </c>
      <c r="L398">
        <v>57.411717435755698</v>
      </c>
      <c r="M398">
        <v>58.578813625667102</v>
      </c>
      <c r="N398">
        <v>1.2603813146931999</v>
      </c>
      <c r="O398">
        <v>43.103178330984797</v>
      </c>
      <c r="P398">
        <v>161.22699386503001</v>
      </c>
      <c r="Q398">
        <v>0.13588454556230201</v>
      </c>
    </row>
    <row r="399" spans="1:17" hidden="1" x14ac:dyDescent="0.3">
      <c r="A399" t="s">
        <v>905</v>
      </c>
      <c r="B399" t="s">
        <v>906</v>
      </c>
      <c r="C399" t="s">
        <v>3157</v>
      </c>
      <c r="D399" t="s">
        <v>584</v>
      </c>
      <c r="E399">
        <v>16678.885262</v>
      </c>
      <c r="F399">
        <v>670</v>
      </c>
      <c r="G399">
        <v>-46.460171958917897</v>
      </c>
      <c r="H399">
        <v>-9.5944780431373395</v>
      </c>
      <c r="I399">
        <v>-23.453867104259501</v>
      </c>
      <c r="J399">
        <v>3.05832598046588</v>
      </c>
      <c r="K399">
        <v>738.09512109037598</v>
      </c>
      <c r="L399">
        <v>805.35710993281498</v>
      </c>
      <c r="M399">
        <v>46.0909298283757</v>
      </c>
      <c r="N399">
        <v>1.15377296483019</v>
      </c>
      <c r="O399">
        <v>41.641791044776099</v>
      </c>
      <c r="P399">
        <v>7.2</v>
      </c>
      <c r="Q399">
        <v>-0.19734385534413501</v>
      </c>
    </row>
    <row r="400" spans="1:17" x14ac:dyDescent="0.3">
      <c r="A400" t="s">
        <v>907</v>
      </c>
      <c r="B400" t="s">
        <v>908</v>
      </c>
      <c r="C400" t="s">
        <v>3147</v>
      </c>
      <c r="D400" t="s">
        <v>213</v>
      </c>
      <c r="E400">
        <v>16641.93667626</v>
      </c>
      <c r="F400">
        <v>684.6</v>
      </c>
      <c r="G400">
        <v>-0.64847478613071596</v>
      </c>
      <c r="H400">
        <v>1.46091085508842</v>
      </c>
      <c r="I400">
        <v>10.0472519773929</v>
      </c>
      <c r="J400">
        <v>2.7841049073497701</v>
      </c>
      <c r="K400">
        <v>692.16365688213705</v>
      </c>
      <c r="L400">
        <v>650.66642159288403</v>
      </c>
      <c r="M400">
        <v>57.873101948883097</v>
      </c>
      <c r="N400">
        <v>0.217003324010343</v>
      </c>
      <c r="O400">
        <v>21.815658778848899</v>
      </c>
      <c r="P400">
        <v>36.496859734822003</v>
      </c>
      <c r="Q400">
        <v>3.2654999327303001E-2</v>
      </c>
    </row>
    <row r="401" spans="1:17" x14ac:dyDescent="0.3">
      <c r="A401" t="s">
        <v>909</v>
      </c>
      <c r="B401" t="s">
        <v>910</v>
      </c>
      <c r="C401" t="s">
        <v>3150</v>
      </c>
      <c r="D401" t="s">
        <v>471</v>
      </c>
      <c r="E401">
        <v>16598.636779724999</v>
      </c>
      <c r="F401">
        <v>268.45</v>
      </c>
      <c r="G401">
        <v>12.4507548813138</v>
      </c>
      <c r="H401">
        <v>-6.0747269762280203</v>
      </c>
      <c r="I401">
        <v>-22.9257780367594</v>
      </c>
      <c r="J401">
        <v>4.0705184498448199</v>
      </c>
      <c r="K401">
        <v>286.10079669237598</v>
      </c>
      <c r="L401">
        <v>279.85390076334699</v>
      </c>
      <c r="M401">
        <v>45.110603368017202</v>
      </c>
      <c r="N401">
        <v>0.33146439884652901</v>
      </c>
      <c r="O401">
        <v>32.5758986775935</v>
      </c>
      <c r="P401">
        <v>33.1597222222222</v>
      </c>
      <c r="Q401">
        <v>2.4306705167535001E-2</v>
      </c>
    </row>
    <row r="402" spans="1:17" hidden="1" x14ac:dyDescent="0.3">
      <c r="A402" t="s">
        <v>911</v>
      </c>
      <c r="B402" t="s">
        <v>912</v>
      </c>
      <c r="C402" t="s">
        <v>3157</v>
      </c>
      <c r="D402" t="s">
        <v>134</v>
      </c>
      <c r="E402">
        <v>16597.55783283</v>
      </c>
      <c r="F402">
        <v>274.3</v>
      </c>
      <c r="G402">
        <v>-9.8246957418854706</v>
      </c>
      <c r="H402">
        <v>12.5674840452266</v>
      </c>
      <c r="I402">
        <v>2.07233071763629</v>
      </c>
      <c r="J402">
        <v>14.4180852221505</v>
      </c>
      <c r="O402">
        <v>4.9945315348158799</v>
      </c>
      <c r="P402">
        <v>20.386219003730499</v>
      </c>
    </row>
    <row r="403" spans="1:17" x14ac:dyDescent="0.3">
      <c r="A403" t="s">
        <v>913</v>
      </c>
      <c r="B403" t="s">
        <v>914</v>
      </c>
      <c r="C403" t="s">
        <v>3142</v>
      </c>
      <c r="D403" t="s">
        <v>208</v>
      </c>
      <c r="E403">
        <v>16583.162049089999</v>
      </c>
      <c r="F403">
        <v>1287.3499999999999</v>
      </c>
      <c r="G403">
        <v>40.301940853285402</v>
      </c>
      <c r="H403">
        <v>7.8528273700249898</v>
      </c>
      <c r="I403">
        <v>33.131722044701696</v>
      </c>
      <c r="J403">
        <v>-1.2576586312051301</v>
      </c>
      <c r="K403">
        <v>1259.43246140869</v>
      </c>
      <c r="L403">
        <v>1090.2274646297799</v>
      </c>
      <c r="M403">
        <v>51.8771234082691</v>
      </c>
      <c r="N403">
        <v>0.41151034205178499</v>
      </c>
      <c r="O403">
        <v>8.7505340428010996</v>
      </c>
      <c r="P403">
        <v>62.451889709129802</v>
      </c>
      <c r="Q403">
        <v>1.1937355736663E-2</v>
      </c>
    </row>
    <row r="404" spans="1:17" x14ac:dyDescent="0.3">
      <c r="A404" t="s">
        <v>915</v>
      </c>
      <c r="B404" t="s">
        <v>916</v>
      </c>
      <c r="C404" t="s">
        <v>3152</v>
      </c>
      <c r="D404" t="s">
        <v>117</v>
      </c>
      <c r="E404">
        <v>16575.608483100001</v>
      </c>
      <c r="F404">
        <v>908.5</v>
      </c>
      <c r="G404">
        <v>32.639206808288598</v>
      </c>
      <c r="H404">
        <v>-6.8009799263408501</v>
      </c>
      <c r="I404">
        <v>-4.1865408267459197</v>
      </c>
      <c r="J404">
        <v>-2.5771606251866501</v>
      </c>
      <c r="K404">
        <v>1003.14519773605</v>
      </c>
      <c r="L404">
        <v>929.13166850833397</v>
      </c>
      <c r="M404">
        <v>34.3551246468706</v>
      </c>
      <c r="N404">
        <v>0.58881707431703401</v>
      </c>
      <c r="O404">
        <v>44.634012107870099</v>
      </c>
      <c r="P404">
        <v>58</v>
      </c>
      <c r="Q404">
        <v>0.22585881762313001</v>
      </c>
    </row>
    <row r="405" spans="1:17" x14ac:dyDescent="0.3">
      <c r="A405" t="s">
        <v>917</v>
      </c>
      <c r="B405" t="s">
        <v>918</v>
      </c>
      <c r="C405" t="s">
        <v>3141</v>
      </c>
      <c r="D405" t="s">
        <v>251</v>
      </c>
      <c r="E405">
        <v>16511.91781395</v>
      </c>
      <c r="F405">
        <v>1180.5</v>
      </c>
      <c r="G405">
        <v>42.767609153602599</v>
      </c>
      <c r="H405">
        <v>-6.2241208667417096</v>
      </c>
      <c r="I405">
        <v>24.457462644928299</v>
      </c>
      <c r="J405">
        <v>2.18453823544119</v>
      </c>
      <c r="K405">
        <v>1200.6501551362001</v>
      </c>
      <c r="L405">
        <v>1020.72638019332</v>
      </c>
      <c r="M405">
        <v>53.575593178667901</v>
      </c>
      <c r="N405">
        <v>1.11708651340515</v>
      </c>
      <c r="O405">
        <v>31.130876747140999</v>
      </c>
      <c r="P405">
        <v>76.8539325842696</v>
      </c>
      <c r="Q405">
        <v>0.15079154685445201</v>
      </c>
    </row>
    <row r="406" spans="1:17" x14ac:dyDescent="0.3">
      <c r="A406" t="s">
        <v>919</v>
      </c>
      <c r="B406" t="s">
        <v>920</v>
      </c>
      <c r="C406" t="s">
        <v>3146</v>
      </c>
      <c r="D406" t="s">
        <v>51</v>
      </c>
      <c r="E406">
        <v>16410.5</v>
      </c>
      <c r="F406">
        <v>6564.2</v>
      </c>
      <c r="G406">
        <v>17.3437514927076</v>
      </c>
      <c r="H406">
        <v>-7.1376697850225996</v>
      </c>
      <c r="I406">
        <v>-3.2765857714896001</v>
      </c>
      <c r="J406">
        <v>1.5777849759372999</v>
      </c>
      <c r="K406">
        <v>7010.3602740628003</v>
      </c>
      <c r="L406">
        <v>6428.5068383702301</v>
      </c>
      <c r="M406">
        <v>40.412927913892503</v>
      </c>
      <c r="N406">
        <v>0.243049326614136</v>
      </c>
      <c r="O406">
        <v>23.990737637488198</v>
      </c>
      <c r="P406">
        <v>42.678288086595501</v>
      </c>
      <c r="Q406">
        <v>8.6342703696334996E-2</v>
      </c>
    </row>
    <row r="407" spans="1:17" x14ac:dyDescent="0.3">
      <c r="A407" t="s">
        <v>921</v>
      </c>
      <c r="B407" t="s">
        <v>922</v>
      </c>
      <c r="C407" t="s">
        <v>3153</v>
      </c>
      <c r="D407" t="s">
        <v>699</v>
      </c>
      <c r="E407">
        <v>16381.783202770001</v>
      </c>
      <c r="F407">
        <v>3487.3</v>
      </c>
      <c r="G407">
        <v>12.4035724021251</v>
      </c>
      <c r="H407">
        <v>27.724135054439699</v>
      </c>
      <c r="I407">
        <v>49.762573566975298</v>
      </c>
      <c r="J407">
        <v>2.9458987825430101</v>
      </c>
      <c r="K407">
        <v>3078.8674898159502</v>
      </c>
      <c r="L407">
        <v>2673.0740074942901</v>
      </c>
      <c r="M407">
        <v>70.9893417564776</v>
      </c>
      <c r="N407">
        <v>0.74958888898057396</v>
      </c>
      <c r="O407">
        <v>1.1097410604192299</v>
      </c>
      <c r="P407">
        <v>64.962157048249694</v>
      </c>
      <c r="Q407">
        <v>0.104770418133193</v>
      </c>
    </row>
    <row r="408" spans="1:17" x14ac:dyDescent="0.3">
      <c r="A408" t="s">
        <v>923</v>
      </c>
      <c r="B408" t="s">
        <v>924</v>
      </c>
      <c r="C408" t="s">
        <v>3156</v>
      </c>
      <c r="D408" t="s">
        <v>266</v>
      </c>
      <c r="E408">
        <v>16376.215074539999</v>
      </c>
      <c r="F408">
        <v>431.35</v>
      </c>
      <c r="G408">
        <v>41.812248659204897</v>
      </c>
      <c r="H408">
        <v>-2.6335212138084798</v>
      </c>
      <c r="I408">
        <v>71.264420654040407</v>
      </c>
      <c r="J408">
        <v>10.0361454972511</v>
      </c>
      <c r="K408">
        <v>435.91789548983701</v>
      </c>
      <c r="L408">
        <v>366.19308057235401</v>
      </c>
      <c r="M408">
        <v>66.374736760695598</v>
      </c>
      <c r="N408">
        <v>0.64441072678754197</v>
      </c>
      <c r="O408">
        <v>35.481627448707499</v>
      </c>
      <c r="P408">
        <v>106.387559808612</v>
      </c>
      <c r="Q408">
        <v>0.14149620398787899</v>
      </c>
    </row>
    <row r="409" spans="1:17" x14ac:dyDescent="0.3">
      <c r="A409" t="s">
        <v>925</v>
      </c>
      <c r="B409" t="s">
        <v>926</v>
      </c>
      <c r="C409" t="s">
        <v>3141</v>
      </c>
      <c r="D409" t="s">
        <v>21</v>
      </c>
      <c r="E409">
        <v>16337.4228262299</v>
      </c>
      <c r="F409">
        <v>590.65</v>
      </c>
      <c r="G409">
        <v>-25.957888106328699</v>
      </c>
      <c r="H409">
        <v>4.59356566375466</v>
      </c>
      <c r="I409">
        <v>-10.996719930791899</v>
      </c>
      <c r="J409">
        <v>6.8190727707836301</v>
      </c>
      <c r="K409">
        <v>586.78046817521795</v>
      </c>
      <c r="L409">
        <v>621.48256146134804</v>
      </c>
      <c r="M409">
        <v>62.168370958002498</v>
      </c>
      <c r="N409">
        <v>0.65314246951949995</v>
      </c>
      <c r="O409">
        <v>45.915516803521498</v>
      </c>
      <c r="P409">
        <v>10.1342532164833</v>
      </c>
      <c r="Q409">
        <v>8.8888631867010005E-3</v>
      </c>
    </row>
    <row r="410" spans="1:17" hidden="1" x14ac:dyDescent="0.3">
      <c r="A410" t="s">
        <v>927</v>
      </c>
      <c r="B410" t="s">
        <v>928</v>
      </c>
      <c r="C410" t="s">
        <v>3146</v>
      </c>
      <c r="D410" t="s">
        <v>406</v>
      </c>
      <c r="E410">
        <v>16324.121316524999</v>
      </c>
      <c r="F410">
        <v>682.25</v>
      </c>
      <c r="G410">
        <v>-0.107064329629459</v>
      </c>
      <c r="H410">
        <v>1.94495214639021</v>
      </c>
      <c r="I410">
        <v>23.507253532690701</v>
      </c>
      <c r="J410">
        <v>5.4311215150881198</v>
      </c>
      <c r="K410">
        <v>658.30653259483995</v>
      </c>
      <c r="M410">
        <v>62.052603645870299</v>
      </c>
      <c r="N410">
        <v>0.75427004677052101</v>
      </c>
      <c r="O410">
        <v>7.9223158666178</v>
      </c>
      <c r="P410">
        <v>45.128696022122902</v>
      </c>
    </row>
    <row r="411" spans="1:17" x14ac:dyDescent="0.3">
      <c r="A411" t="s">
        <v>929</v>
      </c>
      <c r="B411" t="s">
        <v>930</v>
      </c>
      <c r="C411" t="s">
        <v>3150</v>
      </c>
      <c r="D411" t="s">
        <v>269</v>
      </c>
      <c r="E411">
        <v>16277.990088324999</v>
      </c>
      <c r="F411">
        <v>1121.75</v>
      </c>
      <c r="G411">
        <v>85.659327464882296</v>
      </c>
      <c r="H411">
        <v>10.133722031003799</v>
      </c>
      <c r="I411">
        <v>-13.5719570990896</v>
      </c>
      <c r="J411">
        <v>9.5914973713583507</v>
      </c>
      <c r="K411">
        <v>1157.4076767581701</v>
      </c>
      <c r="L411">
        <v>1088.73758746726</v>
      </c>
      <c r="M411">
        <v>49.640055968011303</v>
      </c>
      <c r="N411">
        <v>1.1734088196376899</v>
      </c>
      <c r="O411">
        <v>29.262313349676798</v>
      </c>
      <c r="P411">
        <v>103.12358533272899</v>
      </c>
      <c r="Q411">
        <v>0.180101773228905</v>
      </c>
    </row>
    <row r="412" spans="1:17" x14ac:dyDescent="0.3">
      <c r="A412" t="s">
        <v>931</v>
      </c>
      <c r="B412" t="s">
        <v>932</v>
      </c>
      <c r="C412" t="s">
        <v>3150</v>
      </c>
      <c r="D412" t="s">
        <v>522</v>
      </c>
      <c r="E412">
        <v>16271.681071229999</v>
      </c>
      <c r="F412">
        <v>1439.1</v>
      </c>
      <c r="G412">
        <v>-31.9786325237346</v>
      </c>
      <c r="H412">
        <v>1.52430887624565</v>
      </c>
      <c r="I412">
        <v>-22.237162619770402</v>
      </c>
      <c r="J412">
        <v>-5.3963743148131202</v>
      </c>
      <c r="K412">
        <v>1572.21316017397</v>
      </c>
      <c r="L412">
        <v>1600.2900185137</v>
      </c>
      <c r="M412">
        <v>22.155382466261099</v>
      </c>
      <c r="N412">
        <v>0.63316297714655601</v>
      </c>
      <c r="O412">
        <v>32.1624626502675</v>
      </c>
      <c r="P412">
        <v>9.8298099671830705</v>
      </c>
    </row>
    <row r="413" spans="1:17" x14ac:dyDescent="0.3">
      <c r="A413" t="s">
        <v>933</v>
      </c>
      <c r="B413" t="s">
        <v>934</v>
      </c>
      <c r="C413" t="s">
        <v>3156</v>
      </c>
      <c r="D413" t="s">
        <v>493</v>
      </c>
      <c r="E413">
        <v>16251.737977500001</v>
      </c>
      <c r="F413">
        <v>448.3</v>
      </c>
      <c r="G413">
        <v>-39.905664803060198</v>
      </c>
      <c r="H413">
        <v>-11.830716396641501</v>
      </c>
      <c r="I413">
        <v>-34.889087577450603</v>
      </c>
      <c r="J413">
        <v>4.3348635738277501</v>
      </c>
      <c r="K413">
        <v>505.90637399841398</v>
      </c>
      <c r="L413">
        <v>588.20285070975399</v>
      </c>
      <c r="M413">
        <v>45.557272011862104</v>
      </c>
      <c r="N413">
        <v>0.64007719429049104</v>
      </c>
      <c r="O413">
        <v>71.592683470889995</v>
      </c>
      <c r="P413">
        <v>6.0814008518693603</v>
      </c>
      <c r="Q413">
        <v>-0.128901310892378</v>
      </c>
    </row>
    <row r="414" spans="1:17" x14ac:dyDescent="0.3">
      <c r="A414" t="s">
        <v>935</v>
      </c>
      <c r="B414" t="s">
        <v>936</v>
      </c>
      <c r="C414" t="s">
        <v>3150</v>
      </c>
      <c r="D414" t="s">
        <v>776</v>
      </c>
      <c r="E414">
        <v>16234.9227324</v>
      </c>
      <c r="F414">
        <v>1205.5</v>
      </c>
      <c r="G414">
        <v>4.06884580648713</v>
      </c>
      <c r="H414">
        <v>7.6842264784979504</v>
      </c>
      <c r="I414">
        <v>-20.1321817132356</v>
      </c>
      <c r="J414">
        <v>11.452689171847901</v>
      </c>
      <c r="K414">
        <v>1200.09608410187</v>
      </c>
      <c r="L414">
        <v>1200.2959543214499</v>
      </c>
      <c r="M414">
        <v>59.640834398123197</v>
      </c>
      <c r="N414">
        <v>0.78239324202553695</v>
      </c>
      <c r="O414">
        <v>57.357942762339199</v>
      </c>
      <c r="P414">
        <v>54.373159175310498</v>
      </c>
      <c r="Q414">
        <v>0.2367009913475</v>
      </c>
    </row>
    <row r="415" spans="1:17" x14ac:dyDescent="0.3">
      <c r="A415" t="s">
        <v>937</v>
      </c>
      <c r="B415" t="s">
        <v>938</v>
      </c>
      <c r="C415" t="s">
        <v>3146</v>
      </c>
      <c r="D415" t="s">
        <v>261</v>
      </c>
      <c r="E415">
        <v>16140.67488</v>
      </c>
      <c r="F415">
        <v>1589.4</v>
      </c>
      <c r="G415">
        <v>21.7982431090727</v>
      </c>
      <c r="H415">
        <v>2.19584102809092</v>
      </c>
      <c r="I415">
        <v>15.8058733100649</v>
      </c>
      <c r="J415">
        <v>-4.41004438920727</v>
      </c>
      <c r="K415">
        <v>1491.2964712093799</v>
      </c>
      <c r="L415">
        <v>1325.23151655365</v>
      </c>
      <c r="M415">
        <v>51.388188793508903</v>
      </c>
      <c r="N415">
        <v>0.90203452369413595</v>
      </c>
      <c r="O415">
        <v>7.5626022398389097</v>
      </c>
      <c r="P415">
        <v>48.681010289990603</v>
      </c>
      <c r="Q415">
        <v>0.15297631970839001</v>
      </c>
    </row>
    <row r="416" spans="1:17" x14ac:dyDescent="0.3">
      <c r="A416" t="s">
        <v>939</v>
      </c>
      <c r="B416" t="s">
        <v>940</v>
      </c>
      <c r="C416" t="s">
        <v>3151</v>
      </c>
      <c r="D416" t="s">
        <v>941</v>
      </c>
      <c r="E416">
        <v>16109.7635049</v>
      </c>
      <c r="F416">
        <v>725.1</v>
      </c>
      <c r="G416">
        <v>-5.0488559435578404</v>
      </c>
      <c r="H416">
        <v>-11.3146133914606</v>
      </c>
      <c r="I416">
        <v>4.8548254912222504</v>
      </c>
      <c r="J416">
        <v>4.5392811546925502</v>
      </c>
      <c r="K416">
        <v>802.880469613733</v>
      </c>
      <c r="L416">
        <v>755.08999743867003</v>
      </c>
      <c r="M416">
        <v>34.035346093489501</v>
      </c>
      <c r="N416">
        <v>0.90034773866992401</v>
      </c>
      <c r="O416">
        <v>28.9477313474003</v>
      </c>
      <c r="P416">
        <v>16.556823661790698</v>
      </c>
      <c r="Q416">
        <v>-9.3791479136549998E-3</v>
      </c>
    </row>
    <row r="417" spans="1:17" x14ac:dyDescent="0.3">
      <c r="A417" t="s">
        <v>942</v>
      </c>
      <c r="B417" t="s">
        <v>943</v>
      </c>
      <c r="C417" t="s">
        <v>3142</v>
      </c>
      <c r="D417" t="s">
        <v>570</v>
      </c>
      <c r="E417">
        <v>15991.78176</v>
      </c>
      <c r="F417">
        <v>316.35000000000002</v>
      </c>
      <c r="G417">
        <v>-8.9213836086453</v>
      </c>
      <c r="H417">
        <v>-5.9831697553685297</v>
      </c>
      <c r="I417">
        <v>-0.65923609455794496</v>
      </c>
      <c r="J417">
        <v>-2.0197991112396201</v>
      </c>
      <c r="K417">
        <v>337.01977283564401</v>
      </c>
      <c r="L417">
        <v>329.40671599371598</v>
      </c>
      <c r="M417">
        <v>46.414678542676697</v>
      </c>
      <c r="N417">
        <v>0.79336109791221499</v>
      </c>
      <c r="O417">
        <v>26.963805911174301</v>
      </c>
      <c r="P417">
        <v>11.8042056900512</v>
      </c>
      <c r="Q417">
        <v>-2.3425635022935001E-2</v>
      </c>
    </row>
    <row r="418" spans="1:17" x14ac:dyDescent="0.3">
      <c r="A418" t="s">
        <v>944</v>
      </c>
      <c r="B418" t="s">
        <v>945</v>
      </c>
      <c r="C418" t="s">
        <v>3154</v>
      </c>
      <c r="D418" t="s">
        <v>699</v>
      </c>
      <c r="E418">
        <v>15982.233750699999</v>
      </c>
      <c r="F418">
        <v>388.45</v>
      </c>
      <c r="G418">
        <v>30.068778862171101</v>
      </c>
      <c r="H418">
        <v>4.40937042812494</v>
      </c>
      <c r="I418">
        <v>18.008775854247901</v>
      </c>
      <c r="J418">
        <v>1.7482369119305501</v>
      </c>
      <c r="K418">
        <v>389.46567556250602</v>
      </c>
      <c r="L418">
        <v>362.13754654821901</v>
      </c>
      <c r="M418">
        <v>45.538618632326298</v>
      </c>
      <c r="N418">
        <v>0.31450472577291</v>
      </c>
      <c r="O418">
        <v>22.126399794053199</v>
      </c>
      <c r="P418">
        <v>50.737291424136501</v>
      </c>
      <c r="Q418">
        <v>0.217943402893649</v>
      </c>
    </row>
    <row r="419" spans="1:17" x14ac:dyDescent="0.3">
      <c r="A419" t="s">
        <v>946</v>
      </c>
      <c r="B419" t="s">
        <v>947</v>
      </c>
      <c r="C419" t="s">
        <v>3156</v>
      </c>
      <c r="D419" t="s">
        <v>493</v>
      </c>
      <c r="E419">
        <v>15936.748925039999</v>
      </c>
      <c r="F419">
        <v>5197.8999999999996</v>
      </c>
      <c r="G419">
        <v>2.14353004297385</v>
      </c>
      <c r="H419">
        <v>11.523971756501499</v>
      </c>
      <c r="I419">
        <v>6.9320104966273099</v>
      </c>
      <c r="J419">
        <v>9.0411707122386993</v>
      </c>
      <c r="K419">
        <v>5035.5202363849203</v>
      </c>
      <c r="L419">
        <v>4929.9269346055698</v>
      </c>
      <c r="M419">
        <v>65.001021211409807</v>
      </c>
      <c r="N419">
        <v>0.96632404653792403</v>
      </c>
      <c r="O419">
        <v>14.6395659785682</v>
      </c>
      <c r="P419">
        <v>29.2688385973638</v>
      </c>
      <c r="Q419">
        <v>2.0652479841337001E-2</v>
      </c>
    </row>
    <row r="420" spans="1:17" x14ac:dyDescent="0.3">
      <c r="A420" t="s">
        <v>948</v>
      </c>
      <c r="B420" t="s">
        <v>949</v>
      </c>
      <c r="C420" t="s">
        <v>3145</v>
      </c>
      <c r="D420" t="s">
        <v>46</v>
      </c>
      <c r="E420">
        <v>15823.628074800001</v>
      </c>
      <c r="F420">
        <v>1636</v>
      </c>
      <c r="G420">
        <v>34.265881858147701</v>
      </c>
      <c r="H420">
        <v>6.3429967867961299</v>
      </c>
      <c r="I420">
        <v>-4.0782306510851898</v>
      </c>
      <c r="J420">
        <v>3.8514051955106301</v>
      </c>
      <c r="K420">
        <v>1602.4810231358199</v>
      </c>
      <c r="L420">
        <v>1528.58119716379</v>
      </c>
      <c r="M420">
        <v>68.270668544530196</v>
      </c>
      <c r="N420">
        <v>0.47442019385839901</v>
      </c>
      <c r="O420">
        <v>13.6919315403422</v>
      </c>
      <c r="P420">
        <v>59.617542319137499</v>
      </c>
      <c r="Q420">
        <v>-3.9292778517244997E-2</v>
      </c>
    </row>
    <row r="421" spans="1:17" x14ac:dyDescent="0.3">
      <c r="A421" t="s">
        <v>950</v>
      </c>
      <c r="B421" t="s">
        <v>951</v>
      </c>
      <c r="C421" t="s">
        <v>3152</v>
      </c>
      <c r="D421" t="s">
        <v>117</v>
      </c>
      <c r="E421">
        <v>15751.442768999999</v>
      </c>
      <c r="F421">
        <v>447</v>
      </c>
      <c r="G421">
        <v>61.241302746359501</v>
      </c>
      <c r="H421">
        <v>-5.6792238453437598</v>
      </c>
      <c r="I421">
        <v>80.477859499904099</v>
      </c>
      <c r="J421">
        <v>3.1190281475244501</v>
      </c>
      <c r="K421">
        <v>432.25557284392897</v>
      </c>
      <c r="L421">
        <v>336.12623469769397</v>
      </c>
      <c r="M421">
        <v>58.943636884274099</v>
      </c>
      <c r="N421">
        <v>0.53439807166073405</v>
      </c>
      <c r="O421">
        <v>17.449664429530198</v>
      </c>
      <c r="P421">
        <v>147.988904299583</v>
      </c>
      <c r="Q421">
        <v>0.18257927634596199</v>
      </c>
    </row>
    <row r="422" spans="1:17" x14ac:dyDescent="0.3">
      <c r="A422" t="s">
        <v>952</v>
      </c>
      <c r="B422" t="s">
        <v>953</v>
      </c>
      <c r="C422" t="s">
        <v>3153</v>
      </c>
      <c r="D422" t="s">
        <v>454</v>
      </c>
      <c r="E422">
        <v>15716.522918684999</v>
      </c>
      <c r="F422">
        <v>1100.8499999999999</v>
      </c>
      <c r="G422">
        <v>16.1767725271553</v>
      </c>
      <c r="H422">
        <v>-9.4018190384832199</v>
      </c>
      <c r="I422">
        <v>-2.0451115437683098</v>
      </c>
      <c r="J422">
        <v>1.78273451865907</v>
      </c>
      <c r="K422">
        <v>1198.63234606736</v>
      </c>
      <c r="L422">
        <v>1151.1421076174099</v>
      </c>
      <c r="M422">
        <v>38.199682198665798</v>
      </c>
      <c r="N422">
        <v>0.66867542595084395</v>
      </c>
      <c r="O422">
        <v>40.228005632011602</v>
      </c>
      <c r="P422">
        <v>37.092154420921503</v>
      </c>
      <c r="Q422">
        <v>0.16547266586050599</v>
      </c>
    </row>
    <row r="423" spans="1:17" hidden="1" x14ac:dyDescent="0.3">
      <c r="A423" t="s">
        <v>954</v>
      </c>
      <c r="B423" t="s">
        <v>955</v>
      </c>
      <c r="C423" t="s">
        <v>3157</v>
      </c>
      <c r="D423" t="s">
        <v>208</v>
      </c>
      <c r="E423">
        <v>15698.075411464901</v>
      </c>
      <c r="F423">
        <v>14144.95</v>
      </c>
      <c r="G423">
        <v>159.15418980845101</v>
      </c>
      <c r="H423">
        <v>46.754463874600198</v>
      </c>
      <c r="I423">
        <v>104.89876376396801</v>
      </c>
      <c r="J423">
        <v>-14.523181890959799</v>
      </c>
      <c r="K423">
        <v>11972.899448262</v>
      </c>
      <c r="L423">
        <v>8466.2249271273995</v>
      </c>
      <c r="M423">
        <v>40.569764759989702</v>
      </c>
      <c r="N423">
        <v>0.87440979858321699</v>
      </c>
      <c r="O423">
        <v>44.1588694198282</v>
      </c>
      <c r="P423">
        <v>188.12559835414399</v>
      </c>
      <c r="Q423">
        <v>0.112165520410118</v>
      </c>
    </row>
    <row r="424" spans="1:17" x14ac:dyDescent="0.3">
      <c r="A424" t="s">
        <v>956</v>
      </c>
      <c r="B424" t="s">
        <v>957</v>
      </c>
      <c r="C424" t="s">
        <v>3142</v>
      </c>
      <c r="D424" t="s">
        <v>958</v>
      </c>
      <c r="E424">
        <v>15667.509429075</v>
      </c>
      <c r="F424">
        <v>176.19</v>
      </c>
      <c r="G424">
        <v>1.5940300522389901</v>
      </c>
      <c r="H424">
        <v>-2.62905238438838</v>
      </c>
      <c r="I424">
        <v>6.0836717492098797</v>
      </c>
      <c r="J424">
        <v>7.6028316492593104</v>
      </c>
      <c r="K424">
        <v>181.02180286167001</v>
      </c>
      <c r="L424">
        <v>175.53485325357201</v>
      </c>
      <c r="M424">
        <v>69.727463901869498</v>
      </c>
      <c r="N424">
        <v>0.30645846328107901</v>
      </c>
      <c r="O424">
        <v>38.713888415914603</v>
      </c>
      <c r="P424">
        <v>35.322580645161203</v>
      </c>
      <c r="Q424">
        <v>-6.8521605125092006E-2</v>
      </c>
    </row>
    <row r="425" spans="1:17" x14ac:dyDescent="0.3">
      <c r="A425" t="s">
        <v>959</v>
      </c>
      <c r="B425" t="s">
        <v>960</v>
      </c>
      <c r="C425" t="s">
        <v>3150</v>
      </c>
      <c r="D425" t="s">
        <v>961</v>
      </c>
      <c r="E425">
        <v>15567.611765400001</v>
      </c>
      <c r="F425">
        <v>1287.6500000000001</v>
      </c>
      <c r="G425">
        <v>34.7646557100053</v>
      </c>
      <c r="H425">
        <v>16.026166814041598</v>
      </c>
      <c r="I425">
        <v>-14.0101588792397</v>
      </c>
      <c r="J425">
        <v>4.0140506699131802</v>
      </c>
      <c r="K425">
        <v>1300.5228944622299</v>
      </c>
      <c r="L425">
        <v>1261.13269215587</v>
      </c>
      <c r="M425">
        <v>60.473070768564</v>
      </c>
      <c r="N425">
        <v>0.56181963820351399</v>
      </c>
      <c r="O425">
        <v>31.635149302993799</v>
      </c>
      <c r="P425">
        <v>65.0833333333333</v>
      </c>
      <c r="Q425">
        <v>0.195409037691779</v>
      </c>
    </row>
    <row r="426" spans="1:17" hidden="1" x14ac:dyDescent="0.3">
      <c r="A426" t="s">
        <v>962</v>
      </c>
      <c r="B426" t="s">
        <v>963</v>
      </c>
      <c r="C426" t="s">
        <v>3157</v>
      </c>
      <c r="D426" t="s">
        <v>60</v>
      </c>
      <c r="E426">
        <v>15545.67763842</v>
      </c>
      <c r="F426">
        <v>38.700000000000003</v>
      </c>
      <c r="G426">
        <v>65.970976462754606</v>
      </c>
      <c r="H426">
        <v>-0.58851939200486902</v>
      </c>
      <c r="I426">
        <v>47.289028892067002</v>
      </c>
      <c r="J426">
        <v>13.6768536693006</v>
      </c>
      <c r="K426">
        <v>38.7836618331092</v>
      </c>
      <c r="L426">
        <v>32.586415803677902</v>
      </c>
      <c r="M426">
        <v>54.575436612070803</v>
      </c>
      <c r="N426">
        <v>0.39702680890309899</v>
      </c>
      <c r="O426">
        <v>38.604651162790603</v>
      </c>
      <c r="P426">
        <v>99.484536082474193</v>
      </c>
      <c r="Q426">
        <v>0.102654390963729</v>
      </c>
    </row>
    <row r="427" spans="1:17" x14ac:dyDescent="0.3">
      <c r="A427" t="s">
        <v>964</v>
      </c>
      <c r="B427" t="s">
        <v>965</v>
      </c>
      <c r="C427" t="s">
        <v>3146</v>
      </c>
      <c r="D427" t="s">
        <v>51</v>
      </c>
      <c r="E427">
        <v>15532.18739415</v>
      </c>
      <c r="F427">
        <v>342.75</v>
      </c>
      <c r="G427">
        <v>90.259572883704493</v>
      </c>
      <c r="H427">
        <v>24.4661065639493</v>
      </c>
      <c r="I427">
        <v>95.870357619370395</v>
      </c>
      <c r="J427">
        <v>7.5086917228937997</v>
      </c>
      <c r="K427">
        <v>292.074495579097</v>
      </c>
      <c r="L427">
        <v>224.29948421912701</v>
      </c>
      <c r="M427">
        <v>74.597969035669905</v>
      </c>
      <c r="N427">
        <v>1.09975143864421</v>
      </c>
      <c r="O427">
        <v>3.2530999270605299</v>
      </c>
      <c r="P427">
        <v>163.65384615384599</v>
      </c>
      <c r="Q427">
        <v>0.21314010480528001</v>
      </c>
    </row>
    <row r="428" spans="1:17" hidden="1" x14ac:dyDescent="0.3">
      <c r="A428" t="s">
        <v>966</v>
      </c>
      <c r="B428" t="s">
        <v>967</v>
      </c>
      <c r="C428" t="s">
        <v>3157</v>
      </c>
      <c r="D428" t="s">
        <v>752</v>
      </c>
      <c r="E428">
        <v>15502.9956089399</v>
      </c>
      <c r="F428">
        <v>862.32</v>
      </c>
      <c r="G428">
        <v>-2.20741193205959E-2</v>
      </c>
      <c r="H428">
        <v>0.46786473325602501</v>
      </c>
      <c r="I428">
        <v>0.67865216881509904</v>
      </c>
      <c r="J428">
        <v>1.96459319029504</v>
      </c>
      <c r="K428">
        <v>871.80391278279205</v>
      </c>
      <c r="L428">
        <v>840.05677682073804</v>
      </c>
      <c r="M428">
        <v>63.673105172010501</v>
      </c>
      <c r="N428">
        <v>0.90830211650121695</v>
      </c>
      <c r="O428">
        <v>8.8806939419241004</v>
      </c>
      <c r="P428">
        <v>20.798487077116999</v>
      </c>
      <c r="Q428">
        <v>-2.790653939747E-3</v>
      </c>
    </row>
    <row r="429" spans="1:17" x14ac:dyDescent="0.3">
      <c r="A429" t="s">
        <v>968</v>
      </c>
      <c r="B429" t="s">
        <v>969</v>
      </c>
      <c r="C429" t="s">
        <v>3141</v>
      </c>
      <c r="D429" t="s">
        <v>21</v>
      </c>
      <c r="E429">
        <v>15501.71660206</v>
      </c>
      <c r="F429">
        <v>2750.15</v>
      </c>
      <c r="G429">
        <v>190.31004042430601</v>
      </c>
      <c r="H429">
        <v>11.4543143875136</v>
      </c>
      <c r="I429">
        <v>16.783336213599501</v>
      </c>
      <c r="J429">
        <v>-0.59556245813078101</v>
      </c>
      <c r="K429">
        <v>2677.8096421986102</v>
      </c>
      <c r="L429">
        <v>2220.7364593080902</v>
      </c>
      <c r="M429">
        <v>45.217434702584796</v>
      </c>
      <c r="N429">
        <v>1.33685387605626</v>
      </c>
      <c r="O429">
        <v>11.266658182280899</v>
      </c>
      <c r="P429">
        <v>214.28489800582801</v>
      </c>
    </row>
    <row r="430" spans="1:17" x14ac:dyDescent="0.3">
      <c r="A430" t="s">
        <v>970</v>
      </c>
      <c r="B430" t="s">
        <v>971</v>
      </c>
      <c r="C430" t="s">
        <v>3153</v>
      </c>
      <c r="D430" t="s">
        <v>972</v>
      </c>
      <c r="E430">
        <v>15450.208079853001</v>
      </c>
      <c r="F430">
        <v>197.63</v>
      </c>
      <c r="G430">
        <v>2.3284610883600099</v>
      </c>
      <c r="H430">
        <v>17.5450751623274</v>
      </c>
      <c r="I430">
        <v>-6.5448271333105597</v>
      </c>
      <c r="J430">
        <v>1.08823857458845</v>
      </c>
      <c r="K430">
        <v>189.89017649466999</v>
      </c>
      <c r="L430">
        <v>193.342056992002</v>
      </c>
      <c r="M430">
        <v>60.711795390466001</v>
      </c>
      <c r="N430">
        <v>1.02377501188081</v>
      </c>
      <c r="O430">
        <v>20.199362444972898</v>
      </c>
      <c r="P430">
        <v>25.479365079365</v>
      </c>
      <c r="Q430">
        <v>1.4164175880839999E-2</v>
      </c>
    </row>
    <row r="431" spans="1:17" x14ac:dyDescent="0.3">
      <c r="A431" t="s">
        <v>973</v>
      </c>
      <c r="B431" t="s">
        <v>974</v>
      </c>
      <c r="C431" t="s">
        <v>3144</v>
      </c>
      <c r="D431" t="s">
        <v>43</v>
      </c>
      <c r="E431">
        <v>15426.43513444</v>
      </c>
      <c r="F431">
        <v>420.1</v>
      </c>
      <c r="G431">
        <v>-24.5502654320461</v>
      </c>
      <c r="H431">
        <v>-12.2458926216705</v>
      </c>
      <c r="I431">
        <v>-4.6248074228581899</v>
      </c>
      <c r="J431">
        <v>1.63684388524861</v>
      </c>
      <c r="K431">
        <v>481.153928018415</v>
      </c>
      <c r="L431">
        <v>474.36563348278798</v>
      </c>
      <c r="M431">
        <v>40.576488321834198</v>
      </c>
      <c r="N431">
        <v>0.93216999095500497</v>
      </c>
      <c r="O431">
        <v>41.835277314925001</v>
      </c>
      <c r="P431">
        <v>14.5310796074154</v>
      </c>
      <c r="Q431">
        <v>0.11700004302054801</v>
      </c>
    </row>
    <row r="432" spans="1:17" x14ac:dyDescent="0.3">
      <c r="A432" t="s">
        <v>975</v>
      </c>
      <c r="B432" t="s">
        <v>976</v>
      </c>
      <c r="C432" t="s">
        <v>3143</v>
      </c>
      <c r="D432" t="s">
        <v>27</v>
      </c>
      <c r="E432">
        <v>15393.100922398</v>
      </c>
      <c r="F432">
        <v>78.739999999999995</v>
      </c>
      <c r="G432">
        <v>-35.356434041556803</v>
      </c>
      <c r="H432">
        <v>13.273324992391901</v>
      </c>
      <c r="I432">
        <v>-0.22747670548343901</v>
      </c>
      <c r="J432">
        <v>17.227852258018899</v>
      </c>
      <c r="K432">
        <v>76.900026139245099</v>
      </c>
      <c r="L432">
        <v>82.514596741960403</v>
      </c>
      <c r="M432">
        <v>65.070415306990697</v>
      </c>
      <c r="N432">
        <v>2.4089477101135999</v>
      </c>
      <c r="O432">
        <v>41.478282956565899</v>
      </c>
      <c r="P432">
        <v>21.045349730976099</v>
      </c>
      <c r="Q432">
        <v>-1.1285615772624999E-2</v>
      </c>
    </row>
    <row r="433" spans="1:17" x14ac:dyDescent="0.3">
      <c r="A433" t="s">
        <v>977</v>
      </c>
      <c r="B433" t="s">
        <v>978</v>
      </c>
      <c r="C433" t="s">
        <v>3148</v>
      </c>
      <c r="D433" t="s">
        <v>117</v>
      </c>
      <c r="E433">
        <v>15371.96158972</v>
      </c>
      <c r="F433">
        <v>1059.4000000000001</v>
      </c>
      <c r="G433">
        <v>170.66202915731699</v>
      </c>
      <c r="H433">
        <v>18.967525888739502</v>
      </c>
      <c r="I433">
        <v>114.24402145754701</v>
      </c>
      <c r="J433">
        <v>16.202581239235801</v>
      </c>
      <c r="K433">
        <v>985.04707238723495</v>
      </c>
      <c r="L433">
        <v>803.03070052847704</v>
      </c>
      <c r="M433">
        <v>65.658562518291802</v>
      </c>
      <c r="N433">
        <v>0.74677484852821696</v>
      </c>
      <c r="O433">
        <v>27.2229563904096</v>
      </c>
      <c r="P433">
        <v>182.88384512683501</v>
      </c>
      <c r="Q433">
        <v>0.20619809934597999</v>
      </c>
    </row>
    <row r="434" spans="1:17" hidden="1" x14ac:dyDescent="0.3">
      <c r="A434" t="s">
        <v>979</v>
      </c>
      <c r="B434" t="s">
        <v>980</v>
      </c>
      <c r="C434" t="s">
        <v>3157</v>
      </c>
      <c r="D434" t="s">
        <v>46</v>
      </c>
      <c r="E434">
        <v>15306.523726269999</v>
      </c>
      <c r="F434">
        <v>1468.3</v>
      </c>
      <c r="G434">
        <v>433.32198381281398</v>
      </c>
      <c r="H434">
        <v>4.0871348485222203</v>
      </c>
      <c r="I434">
        <v>-37.619408638699902</v>
      </c>
      <c r="J434">
        <v>4.6785141429405899</v>
      </c>
      <c r="K434">
        <v>1569.66196362401</v>
      </c>
      <c r="L434">
        <v>1517.49464395684</v>
      </c>
      <c r="M434">
        <v>48.099581834059002</v>
      </c>
      <c r="N434">
        <v>0.61105864103771501</v>
      </c>
      <c r="O434">
        <v>106.88891915821</v>
      </c>
      <c r="P434">
        <v>447.66878030585502</v>
      </c>
      <c r="Q434">
        <v>0.26176026778288802</v>
      </c>
    </row>
    <row r="435" spans="1:17" x14ac:dyDescent="0.3">
      <c r="A435" t="s">
        <v>981</v>
      </c>
      <c r="B435" t="s">
        <v>982</v>
      </c>
      <c r="C435" t="s">
        <v>3156</v>
      </c>
      <c r="D435" t="s">
        <v>983</v>
      </c>
      <c r="E435">
        <v>15230.711575695001</v>
      </c>
      <c r="F435">
        <v>857.65</v>
      </c>
      <c r="G435">
        <v>43.669033132599402</v>
      </c>
      <c r="H435">
        <v>14.3047035170688</v>
      </c>
      <c r="I435">
        <v>18.5847474415527</v>
      </c>
      <c r="J435">
        <v>4.0418708279599</v>
      </c>
      <c r="K435">
        <v>814.46689382550005</v>
      </c>
      <c r="L435">
        <v>735.92942514374499</v>
      </c>
      <c r="M435">
        <v>61.551630439679499</v>
      </c>
      <c r="N435">
        <v>1.3593759374972101</v>
      </c>
      <c r="O435">
        <v>4.2966244971725098</v>
      </c>
      <c r="P435">
        <v>66.2112403100775</v>
      </c>
      <c r="Q435">
        <v>6.1379404348878001E-2</v>
      </c>
    </row>
    <row r="436" spans="1:17" x14ac:dyDescent="0.3">
      <c r="A436" t="s">
        <v>984</v>
      </c>
      <c r="B436" t="s">
        <v>985</v>
      </c>
      <c r="C436" t="s">
        <v>3150</v>
      </c>
      <c r="D436" t="s">
        <v>46</v>
      </c>
      <c r="E436">
        <v>15141.603123999999</v>
      </c>
      <c r="F436">
        <v>823.75</v>
      </c>
      <c r="G436">
        <v>5.4449695667088696</v>
      </c>
      <c r="H436">
        <v>14.6453415710694</v>
      </c>
      <c r="I436">
        <v>54.952675677851197</v>
      </c>
      <c r="J436">
        <v>16.403690847436799</v>
      </c>
      <c r="K436">
        <v>742.41993939927602</v>
      </c>
      <c r="L436">
        <v>666.71579401541396</v>
      </c>
      <c r="M436">
        <v>76.409300490457994</v>
      </c>
      <c r="N436">
        <v>1.8425963152004099</v>
      </c>
      <c r="O436">
        <v>3.18664643399089</v>
      </c>
      <c r="P436">
        <v>83.872767857142804</v>
      </c>
      <c r="Q436">
        <v>0.10797436474678999</v>
      </c>
    </row>
    <row r="437" spans="1:17" x14ac:dyDescent="0.3">
      <c r="A437" t="s">
        <v>986</v>
      </c>
      <c r="B437" t="s">
        <v>987</v>
      </c>
      <c r="C437" t="s">
        <v>3160</v>
      </c>
      <c r="D437" t="s">
        <v>988</v>
      </c>
      <c r="E437">
        <v>15122.258550479901</v>
      </c>
      <c r="F437">
        <v>1519.15</v>
      </c>
      <c r="G437">
        <v>-30.626952717482499</v>
      </c>
      <c r="H437">
        <v>0.59826100271343496</v>
      </c>
      <c r="I437">
        <v>7.5030845540292397</v>
      </c>
      <c r="J437">
        <v>3.1934969934206499</v>
      </c>
      <c r="K437">
        <v>1525.5419640413199</v>
      </c>
      <c r="L437">
        <v>1509.7621032535101</v>
      </c>
      <c r="M437">
        <v>66.851424102298097</v>
      </c>
      <c r="N437">
        <v>1.1106774052544099</v>
      </c>
      <c r="O437">
        <v>20.488431030510402</v>
      </c>
      <c r="P437">
        <v>26.154293306759602</v>
      </c>
      <c r="Q437">
        <v>-2.4820130121279999E-2</v>
      </c>
    </row>
    <row r="438" spans="1:17" x14ac:dyDescent="0.3">
      <c r="A438" t="s">
        <v>989</v>
      </c>
      <c r="B438" t="s">
        <v>990</v>
      </c>
      <c r="C438" t="s">
        <v>3146</v>
      </c>
      <c r="D438" t="s">
        <v>51</v>
      </c>
      <c r="E438">
        <v>15071.8294339899</v>
      </c>
      <c r="F438">
        <v>1635.35</v>
      </c>
      <c r="G438">
        <v>208.219556922511</v>
      </c>
      <c r="H438">
        <v>6.7350096960164096</v>
      </c>
      <c r="I438">
        <v>87.227244149771096</v>
      </c>
      <c r="J438">
        <v>5.2080510643862601</v>
      </c>
      <c r="K438">
        <v>1460.7669350634301</v>
      </c>
      <c r="L438">
        <v>1142.2969194857401</v>
      </c>
      <c r="M438">
        <v>70.263430410230995</v>
      </c>
      <c r="N438">
        <v>1.1419981130516801</v>
      </c>
      <c r="O438">
        <v>2.4245574341884102</v>
      </c>
      <c r="P438">
        <v>239.28423236514499</v>
      </c>
      <c r="Q438">
        <v>0.146211039828994</v>
      </c>
    </row>
    <row r="439" spans="1:17" hidden="1" x14ac:dyDescent="0.3">
      <c r="A439" t="s">
        <v>991</v>
      </c>
      <c r="B439" t="s">
        <v>992</v>
      </c>
      <c r="C439" t="s">
        <v>3157</v>
      </c>
      <c r="D439" t="s">
        <v>166</v>
      </c>
      <c r="E439">
        <v>15042.81077091</v>
      </c>
      <c r="F439">
        <v>1002.3</v>
      </c>
      <c r="G439">
        <v>399.35121642720401</v>
      </c>
      <c r="H439">
        <v>20.278704775912502</v>
      </c>
      <c r="I439">
        <v>43.370455863751502</v>
      </c>
      <c r="J439">
        <v>5.4332383709326004</v>
      </c>
      <c r="K439">
        <v>861.00909438295696</v>
      </c>
      <c r="L439">
        <v>662.49387935836296</v>
      </c>
      <c r="M439">
        <v>65.9522450484926</v>
      </c>
      <c r="N439">
        <v>0.63500661679431003</v>
      </c>
      <c r="O439">
        <v>4.2602015364661296</v>
      </c>
      <c r="P439">
        <v>464.35810810810801</v>
      </c>
      <c r="Q439">
        <v>0.28393391312384703</v>
      </c>
    </row>
    <row r="440" spans="1:17" hidden="1" x14ac:dyDescent="0.3">
      <c r="A440" t="s">
        <v>993</v>
      </c>
      <c r="B440" t="s">
        <v>994</v>
      </c>
      <c r="C440" t="s">
        <v>3157</v>
      </c>
      <c r="D440" t="s">
        <v>995</v>
      </c>
      <c r="E440">
        <v>14822.886546</v>
      </c>
      <c r="F440">
        <v>1463.85</v>
      </c>
      <c r="G440">
        <v>4961.8835677372199</v>
      </c>
      <c r="H440">
        <v>141.305307587556</v>
      </c>
      <c r="I440">
        <v>567.52657615493001</v>
      </c>
      <c r="J440">
        <v>9.0458287566818996</v>
      </c>
      <c r="K440">
        <v>945.04525539852705</v>
      </c>
      <c r="L440">
        <v>467.70328248215401</v>
      </c>
      <c r="M440">
        <v>67.3691834239998</v>
      </c>
      <c r="N440">
        <v>3.87482577028327</v>
      </c>
      <c r="O440">
        <v>16.3336407418793</v>
      </c>
      <c r="P440">
        <v>4728.0013192612096</v>
      </c>
    </row>
    <row r="441" spans="1:17" x14ac:dyDescent="0.3">
      <c r="A441" t="s">
        <v>996</v>
      </c>
      <c r="B441" t="s">
        <v>997</v>
      </c>
      <c r="C441" t="s">
        <v>3152</v>
      </c>
      <c r="D441" t="s">
        <v>998</v>
      </c>
      <c r="E441">
        <v>14810.493119520001</v>
      </c>
      <c r="F441">
        <v>2176.8000000000002</v>
      </c>
      <c r="G441">
        <v>76.373769546606795</v>
      </c>
      <c r="H441">
        <v>8.6409711509871094</v>
      </c>
      <c r="I441">
        <v>87.584456473767204</v>
      </c>
      <c r="J441">
        <v>5.2753519856580802</v>
      </c>
      <c r="K441">
        <v>2184.00354873483</v>
      </c>
      <c r="L441">
        <v>1726.74256556559</v>
      </c>
      <c r="M441">
        <v>54.027023431219597</v>
      </c>
      <c r="N441">
        <v>0.57978892646251401</v>
      </c>
      <c r="O441">
        <v>24.0352811466372</v>
      </c>
      <c r="P441">
        <v>198.19178082191701</v>
      </c>
      <c r="Q441">
        <v>0.235488106557804</v>
      </c>
    </row>
    <row r="442" spans="1:17" x14ac:dyDescent="0.3">
      <c r="A442" t="s">
        <v>999</v>
      </c>
      <c r="B442" t="s">
        <v>1000</v>
      </c>
      <c r="C442" t="s">
        <v>3146</v>
      </c>
      <c r="D442" t="s">
        <v>51</v>
      </c>
      <c r="E442">
        <v>14717.7189891</v>
      </c>
      <c r="F442">
        <v>6390.5</v>
      </c>
      <c r="G442">
        <v>2.95804044514946</v>
      </c>
      <c r="H442">
        <v>-3.9648910415821401</v>
      </c>
      <c r="I442">
        <v>12.548802393940599</v>
      </c>
      <c r="J442">
        <v>0.80483995715673995</v>
      </c>
      <c r="K442">
        <v>6529.0073420502304</v>
      </c>
      <c r="L442">
        <v>6177.8380251128801</v>
      </c>
      <c r="M442">
        <v>61.770609201785597</v>
      </c>
      <c r="N442">
        <v>0.80812060993212198</v>
      </c>
      <c r="O442">
        <v>18.926531570299598</v>
      </c>
      <c r="P442">
        <v>36.140498556517798</v>
      </c>
      <c r="Q442">
        <v>2.0891630385531001E-2</v>
      </c>
    </row>
    <row r="443" spans="1:17" x14ac:dyDescent="0.3">
      <c r="A443" t="s">
        <v>1001</v>
      </c>
      <c r="B443" t="s">
        <v>1002</v>
      </c>
      <c r="C443" t="s">
        <v>3150</v>
      </c>
      <c r="D443" t="s">
        <v>269</v>
      </c>
      <c r="E443">
        <v>14480.9333001</v>
      </c>
      <c r="F443">
        <v>832.05</v>
      </c>
      <c r="G443">
        <v>7.4073793388736</v>
      </c>
      <c r="H443">
        <v>10.130867700580399</v>
      </c>
      <c r="I443">
        <v>-13.204641913093401</v>
      </c>
      <c r="J443">
        <v>4.5153571321374502</v>
      </c>
      <c r="K443">
        <v>847.74302882956499</v>
      </c>
      <c r="L443">
        <v>839.88790578722899</v>
      </c>
      <c r="M443">
        <v>56.027559893319101</v>
      </c>
      <c r="N443">
        <v>0.51676498099637902</v>
      </c>
      <c r="O443">
        <v>27.396190132804499</v>
      </c>
      <c r="P443">
        <v>31.155422446406</v>
      </c>
      <c r="Q443">
        <v>0.145523042842235</v>
      </c>
    </row>
    <row r="444" spans="1:17" x14ac:dyDescent="0.3">
      <c r="A444" t="s">
        <v>1003</v>
      </c>
      <c r="B444" t="s">
        <v>1004</v>
      </c>
      <c r="C444" t="s">
        <v>573</v>
      </c>
      <c r="D444" t="s">
        <v>573</v>
      </c>
      <c r="E444">
        <v>14478.105207000001</v>
      </c>
      <c r="F444">
        <v>151.19999999999999</v>
      </c>
      <c r="G444">
        <v>-23.307535165152299</v>
      </c>
      <c r="H444">
        <v>1.19401180229101</v>
      </c>
      <c r="I444">
        <v>1.5250869516545</v>
      </c>
      <c r="J444">
        <v>0.49253207887838202</v>
      </c>
      <c r="K444">
        <v>159.106735993961</v>
      </c>
      <c r="L444">
        <v>157.37387225008601</v>
      </c>
      <c r="M444">
        <v>52.857358493440003</v>
      </c>
      <c r="N444">
        <v>0.311864923238652</v>
      </c>
      <c r="O444">
        <v>40.839947089947003</v>
      </c>
      <c r="P444">
        <v>23.277619241744699</v>
      </c>
      <c r="Q444">
        <v>-5.7051830796790003E-3</v>
      </c>
    </row>
    <row r="445" spans="1:17" x14ac:dyDescent="0.3">
      <c r="A445" t="s">
        <v>1005</v>
      </c>
      <c r="B445" t="s">
        <v>1006</v>
      </c>
      <c r="C445" t="s">
        <v>3144</v>
      </c>
      <c r="D445" t="s">
        <v>1007</v>
      </c>
      <c r="E445">
        <v>14430.179752275</v>
      </c>
      <c r="F445">
        <v>750.55</v>
      </c>
      <c r="G445">
        <v>29.5015371803546</v>
      </c>
      <c r="H445">
        <v>3.7562987068851101</v>
      </c>
      <c r="I445">
        <v>34.589202944818403</v>
      </c>
      <c r="J445">
        <v>4.2049714187903096</v>
      </c>
      <c r="K445">
        <v>744.78567864204501</v>
      </c>
      <c r="L445">
        <v>687.097040124317</v>
      </c>
      <c r="M445">
        <v>64.409720042072294</v>
      </c>
      <c r="N445">
        <v>0.32793458057888603</v>
      </c>
      <c r="O445">
        <v>16.807674372127099</v>
      </c>
      <c r="P445">
        <v>57.662010293036403</v>
      </c>
      <c r="Q445">
        <v>2.0989971321144E-2</v>
      </c>
    </row>
    <row r="446" spans="1:17" x14ac:dyDescent="0.3">
      <c r="A446" t="s">
        <v>1008</v>
      </c>
      <c r="B446" t="s">
        <v>1009</v>
      </c>
      <c r="C446" t="s">
        <v>3142</v>
      </c>
      <c r="D446" t="s">
        <v>54</v>
      </c>
      <c r="E446">
        <v>14391.303654200001</v>
      </c>
      <c r="F446">
        <v>902</v>
      </c>
      <c r="G446">
        <v>-61.7766818728009</v>
      </c>
      <c r="H446">
        <v>4.6011099685571697</v>
      </c>
      <c r="I446">
        <v>-31.743403306931</v>
      </c>
      <c r="J446">
        <v>12.236363916593501</v>
      </c>
      <c r="K446">
        <v>1019.16554535009</v>
      </c>
      <c r="L446">
        <v>1226.9073134011501</v>
      </c>
      <c r="M446">
        <v>40.869193314178901</v>
      </c>
      <c r="N446">
        <v>1.9384342798935701</v>
      </c>
      <c r="O446">
        <v>99.113082039911305</v>
      </c>
      <c r="P446">
        <v>5.0302748020493802</v>
      </c>
      <c r="Q446">
        <v>5.2093017740056001E-2</v>
      </c>
    </row>
    <row r="447" spans="1:17" x14ac:dyDescent="0.3">
      <c r="A447" t="s">
        <v>1010</v>
      </c>
      <c r="B447" t="s">
        <v>1011</v>
      </c>
      <c r="C447" t="s">
        <v>3150</v>
      </c>
      <c r="D447" t="s">
        <v>269</v>
      </c>
      <c r="E447">
        <v>14252.00496</v>
      </c>
      <c r="F447">
        <v>4514.7</v>
      </c>
      <c r="G447">
        <v>33.423224140058601</v>
      </c>
      <c r="H447">
        <v>7.5476910580842498</v>
      </c>
      <c r="I447">
        <v>-3.3304585129514099</v>
      </c>
      <c r="J447">
        <v>6.1223843479363502</v>
      </c>
      <c r="K447">
        <v>4302.1491771391402</v>
      </c>
      <c r="L447">
        <v>4055.4638724799902</v>
      </c>
      <c r="M447">
        <v>61.205241682947801</v>
      </c>
      <c r="N447">
        <v>2.1983285094124598</v>
      </c>
      <c r="O447">
        <v>10.749329966553701</v>
      </c>
      <c r="P447">
        <v>56.678813118167596</v>
      </c>
      <c r="Q447">
        <v>0.174189564923281</v>
      </c>
    </row>
    <row r="448" spans="1:17" x14ac:dyDescent="0.3">
      <c r="A448" t="s">
        <v>1012</v>
      </c>
      <c r="B448" t="s">
        <v>1013</v>
      </c>
      <c r="C448" t="s">
        <v>3146</v>
      </c>
      <c r="D448" t="s">
        <v>51</v>
      </c>
      <c r="E448">
        <v>14161.604075879901</v>
      </c>
      <c r="F448">
        <v>584.29999999999995</v>
      </c>
      <c r="G448">
        <v>30.679985950694199</v>
      </c>
      <c r="H448">
        <v>6.8766033165145197</v>
      </c>
      <c r="I448">
        <v>29.465943151200101</v>
      </c>
      <c r="J448">
        <v>5.5788661456025999</v>
      </c>
      <c r="K448">
        <v>573.18482768880097</v>
      </c>
      <c r="L448">
        <v>524.14511238845205</v>
      </c>
      <c r="M448">
        <v>60.765370122386202</v>
      </c>
      <c r="N448">
        <v>0.61814905424160105</v>
      </c>
      <c r="O448">
        <v>23.3955160020537</v>
      </c>
      <c r="P448">
        <v>59.885073197427801</v>
      </c>
      <c r="Q448">
        <v>7.2596731133323003E-2</v>
      </c>
    </row>
    <row r="449" spans="1:17" x14ac:dyDescent="0.3">
      <c r="A449" t="s">
        <v>1014</v>
      </c>
      <c r="B449" t="s">
        <v>1015</v>
      </c>
      <c r="C449" t="s">
        <v>3154</v>
      </c>
      <c r="D449" t="s">
        <v>97</v>
      </c>
      <c r="E449">
        <v>14058.858267559999</v>
      </c>
      <c r="F449">
        <v>2344.9</v>
      </c>
      <c r="G449">
        <v>-30.493716287698799</v>
      </c>
      <c r="H449">
        <v>-5.5266177376296497</v>
      </c>
      <c r="I449">
        <v>-12.971649455190899</v>
      </c>
      <c r="J449">
        <v>3.1050870929756398</v>
      </c>
      <c r="K449">
        <v>2564.0404936356699</v>
      </c>
      <c r="L449">
        <v>2702.5438945288802</v>
      </c>
      <c r="M449">
        <v>48.770109529843303</v>
      </c>
      <c r="N449">
        <v>0.74760306849270697</v>
      </c>
      <c r="O449">
        <v>36.398140645656497</v>
      </c>
      <c r="P449">
        <v>5.152466367713</v>
      </c>
      <c r="Q449">
        <v>-9.1980395870629006E-2</v>
      </c>
    </row>
    <row r="450" spans="1:17" x14ac:dyDescent="0.3">
      <c r="A450" t="s">
        <v>1016</v>
      </c>
      <c r="B450" t="s">
        <v>1017</v>
      </c>
      <c r="C450" t="s">
        <v>3150</v>
      </c>
      <c r="D450" t="s">
        <v>80</v>
      </c>
      <c r="E450">
        <v>14015.02679946</v>
      </c>
      <c r="F450">
        <v>2503.4</v>
      </c>
      <c r="G450">
        <v>5.02843075431214</v>
      </c>
      <c r="H450">
        <v>13.3493865086835</v>
      </c>
      <c r="I450">
        <v>-20.283236382750101</v>
      </c>
      <c r="J450">
        <v>5.4692289487360499</v>
      </c>
      <c r="K450">
        <v>2419.5140202419002</v>
      </c>
      <c r="L450">
        <v>2531.5944768027798</v>
      </c>
      <c r="M450">
        <v>73.799014923336301</v>
      </c>
      <c r="N450">
        <v>0.85511219290130203</v>
      </c>
      <c r="O450">
        <v>46.0014380442598</v>
      </c>
      <c r="P450">
        <v>42.969731581953098</v>
      </c>
      <c r="Q450">
        <v>0.12376720803772299</v>
      </c>
    </row>
    <row r="451" spans="1:17" x14ac:dyDescent="0.3">
      <c r="A451" t="s">
        <v>1018</v>
      </c>
      <c r="B451" t="s">
        <v>1019</v>
      </c>
      <c r="C451" t="s">
        <v>3144</v>
      </c>
      <c r="D451" t="s">
        <v>370</v>
      </c>
      <c r="E451">
        <v>13789.414406239999</v>
      </c>
      <c r="F451">
        <v>397.1</v>
      </c>
      <c r="G451">
        <v>64.369433017737094</v>
      </c>
      <c r="H451">
        <v>7.4156253553249503</v>
      </c>
      <c r="I451">
        <v>81.346466300019898</v>
      </c>
      <c r="J451">
        <v>10.4024126612948</v>
      </c>
      <c r="K451">
        <v>376.12974272643601</v>
      </c>
      <c r="L451">
        <v>308.05625643563002</v>
      </c>
      <c r="M451">
        <v>70.895855430146696</v>
      </c>
      <c r="N451">
        <v>0.66642424400544398</v>
      </c>
      <c r="O451">
        <v>12.8053387056157</v>
      </c>
      <c r="P451">
        <v>148.1875</v>
      </c>
      <c r="Q451">
        <v>0.19229216005744099</v>
      </c>
    </row>
    <row r="452" spans="1:17" hidden="1" x14ac:dyDescent="0.3">
      <c r="A452" t="s">
        <v>1020</v>
      </c>
      <c r="B452" t="s">
        <v>1021</v>
      </c>
      <c r="C452" t="s">
        <v>3157</v>
      </c>
      <c r="D452" t="s">
        <v>37</v>
      </c>
      <c r="E452">
        <v>13773.952014521999</v>
      </c>
      <c r="F452">
        <v>75.39</v>
      </c>
      <c r="G452">
        <v>-18.940706740402199</v>
      </c>
      <c r="H452">
        <v>-2.8253291402194902</v>
      </c>
      <c r="I452">
        <v>-5.1475712546114503</v>
      </c>
      <c r="J452">
        <v>0.23950772578079299</v>
      </c>
      <c r="O452">
        <v>7.4413052128929396</v>
      </c>
      <c r="P452">
        <v>8.9293454703077693</v>
      </c>
    </row>
    <row r="453" spans="1:17" x14ac:dyDescent="0.3">
      <c r="A453" t="s">
        <v>1022</v>
      </c>
      <c r="B453" t="s">
        <v>1023</v>
      </c>
      <c r="C453" t="s">
        <v>573</v>
      </c>
      <c r="D453" t="s">
        <v>573</v>
      </c>
      <c r="E453">
        <v>13767.612228</v>
      </c>
      <c r="F453">
        <v>472.95</v>
      </c>
      <c r="G453">
        <v>-4.8483454952777798</v>
      </c>
      <c r="H453">
        <v>10.133906867219</v>
      </c>
      <c r="I453">
        <v>-2.11986251385113</v>
      </c>
      <c r="J453">
        <v>7.1541770959478699</v>
      </c>
      <c r="K453">
        <v>467.73469893195698</v>
      </c>
      <c r="L453">
        <v>460.78273070532202</v>
      </c>
      <c r="M453">
        <v>64.515629790563807</v>
      </c>
      <c r="N453">
        <v>0.74653179267104697</v>
      </c>
      <c r="O453">
        <v>25.171794058568501</v>
      </c>
      <c r="P453">
        <v>26.153640970925501</v>
      </c>
      <c r="Q453">
        <v>1.1623525320492999E-2</v>
      </c>
    </row>
    <row r="454" spans="1:17" x14ac:dyDescent="0.3">
      <c r="A454" t="s">
        <v>1024</v>
      </c>
      <c r="B454" t="s">
        <v>1025</v>
      </c>
      <c r="C454" t="s">
        <v>3145</v>
      </c>
      <c r="D454" t="s">
        <v>406</v>
      </c>
      <c r="E454">
        <v>13687.595483519999</v>
      </c>
      <c r="F454">
        <v>284.8</v>
      </c>
      <c r="G454">
        <v>4.2736881878203601</v>
      </c>
      <c r="H454">
        <v>3.37577986020918</v>
      </c>
      <c r="I454">
        <v>-25.1586314216216</v>
      </c>
      <c r="J454">
        <v>5.1697060603054599</v>
      </c>
      <c r="K454">
        <v>300.47950617459497</v>
      </c>
      <c r="L454">
        <v>314.56463923676603</v>
      </c>
      <c r="M454">
        <v>50.1262755032906</v>
      </c>
      <c r="N454">
        <v>0.85515059369720403</v>
      </c>
      <c r="O454">
        <v>45.005266853932497</v>
      </c>
      <c r="P454">
        <v>23.370153779510499</v>
      </c>
      <c r="Q454">
        <v>7.7354875227159003E-2</v>
      </c>
    </row>
    <row r="455" spans="1:17" x14ac:dyDescent="0.3">
      <c r="A455" t="s">
        <v>1026</v>
      </c>
      <c r="B455" t="s">
        <v>1027</v>
      </c>
      <c r="C455" t="s">
        <v>3156</v>
      </c>
      <c r="D455" t="s">
        <v>493</v>
      </c>
      <c r="E455">
        <v>13646.455370260001</v>
      </c>
      <c r="F455">
        <v>1284.2</v>
      </c>
      <c r="G455">
        <v>-24.6225106642786</v>
      </c>
      <c r="H455">
        <v>-11.003161699439699</v>
      </c>
      <c r="I455">
        <v>-10.444555788212099</v>
      </c>
      <c r="J455">
        <v>-0.631591731596999</v>
      </c>
      <c r="K455">
        <v>1438.37760379008</v>
      </c>
      <c r="L455">
        <v>1457.3686448388901</v>
      </c>
      <c r="M455">
        <v>27.5749951831991</v>
      </c>
      <c r="N455">
        <v>0.76000248943335402</v>
      </c>
      <c r="O455">
        <v>31.599439339666699</v>
      </c>
      <c r="P455">
        <v>3.31456154465004</v>
      </c>
      <c r="Q455">
        <v>-0.14979381586342899</v>
      </c>
    </row>
    <row r="456" spans="1:17" x14ac:dyDescent="0.3">
      <c r="A456" t="s">
        <v>1028</v>
      </c>
      <c r="B456" t="s">
        <v>1029</v>
      </c>
      <c r="C456" t="s">
        <v>3152</v>
      </c>
      <c r="D456" t="s">
        <v>117</v>
      </c>
      <c r="E456">
        <v>13474.9256983</v>
      </c>
      <c r="F456">
        <v>45.98</v>
      </c>
      <c r="G456">
        <v>-13.786517824111799</v>
      </c>
      <c r="H456">
        <v>2.4274418836902698</v>
      </c>
      <c r="I456">
        <v>-30.532811540975999</v>
      </c>
      <c r="J456">
        <v>0.99271971673419401</v>
      </c>
      <c r="K456">
        <v>48.1507682197402</v>
      </c>
      <c r="L456">
        <v>52.578526895658598</v>
      </c>
      <c r="M456">
        <v>55.204141932235302</v>
      </c>
      <c r="N456">
        <v>0.72006753505592802</v>
      </c>
      <c r="O456">
        <v>60.287081339712898</v>
      </c>
      <c r="P456">
        <v>7.4299065420560604</v>
      </c>
    </row>
    <row r="457" spans="1:17" x14ac:dyDescent="0.3">
      <c r="A457" t="s">
        <v>1030</v>
      </c>
      <c r="B457" t="s">
        <v>1031</v>
      </c>
      <c r="C457" t="s">
        <v>3156</v>
      </c>
      <c r="D457" t="s">
        <v>493</v>
      </c>
      <c r="E457">
        <v>13432.733265769901</v>
      </c>
      <c r="F457">
        <v>714.35</v>
      </c>
      <c r="G457">
        <v>7.81525712606825</v>
      </c>
      <c r="H457">
        <v>-2.93376351809512</v>
      </c>
      <c r="I457">
        <v>2.6385729650153702</v>
      </c>
      <c r="J457">
        <v>3.31094588081403</v>
      </c>
      <c r="K457">
        <v>761.00303754938295</v>
      </c>
      <c r="L457">
        <v>739.438502104995</v>
      </c>
      <c r="M457">
        <v>48.935452948617701</v>
      </c>
      <c r="N457">
        <v>0.50280772226813297</v>
      </c>
      <c r="O457">
        <v>29.712325890669799</v>
      </c>
      <c r="P457">
        <v>37.045563549160597</v>
      </c>
      <c r="Q457">
        <v>9.6822060105653002E-2</v>
      </c>
    </row>
    <row r="458" spans="1:17" hidden="1" x14ac:dyDescent="0.3">
      <c r="A458" t="s">
        <v>1032</v>
      </c>
      <c r="B458" t="s">
        <v>1033</v>
      </c>
      <c r="C458" t="s">
        <v>3157</v>
      </c>
      <c r="D458" t="s">
        <v>120</v>
      </c>
      <c r="E458">
        <v>13400.0613306</v>
      </c>
      <c r="F458">
        <v>441</v>
      </c>
      <c r="G458">
        <v>79.701250549133306</v>
      </c>
      <c r="H458">
        <v>8.2076770029140693</v>
      </c>
      <c r="I458">
        <v>31.2215348500687</v>
      </c>
      <c r="J458">
        <v>4.1767626626847001</v>
      </c>
      <c r="K458">
        <v>412.58214239130899</v>
      </c>
      <c r="L458">
        <v>353.314810011124</v>
      </c>
      <c r="M458">
        <v>65.232101019285395</v>
      </c>
      <c r="N458">
        <v>0.68303142015517604</v>
      </c>
      <c r="O458">
        <v>8.0612244897959098</v>
      </c>
      <c r="P458">
        <v>115.647921760391</v>
      </c>
      <c r="Q458">
        <v>0.18876802409026999</v>
      </c>
    </row>
    <row r="459" spans="1:17" x14ac:dyDescent="0.3">
      <c r="A459" t="s">
        <v>1034</v>
      </c>
      <c r="B459" t="s">
        <v>1035</v>
      </c>
      <c r="C459" t="s">
        <v>3142</v>
      </c>
      <c r="D459" t="s">
        <v>24</v>
      </c>
      <c r="E459">
        <v>13302.916882502001</v>
      </c>
      <c r="F459">
        <v>179.53</v>
      </c>
      <c r="G459">
        <v>1.9896822261520399</v>
      </c>
      <c r="H459">
        <v>5.6554918514942596</v>
      </c>
      <c r="I459">
        <v>20.030429846121699</v>
      </c>
      <c r="J459">
        <v>4.2319494192714702</v>
      </c>
      <c r="K459">
        <v>170.35737981849499</v>
      </c>
      <c r="L459">
        <v>160.05720634556999</v>
      </c>
      <c r="M459">
        <v>68.442286335581699</v>
      </c>
      <c r="N459">
        <v>0.55453783234084497</v>
      </c>
      <c r="O459">
        <v>1.50949701999665</v>
      </c>
      <c r="P459">
        <v>43.165869218500703</v>
      </c>
      <c r="Q459">
        <v>6.9470748022270002E-3</v>
      </c>
    </row>
    <row r="460" spans="1:17" x14ac:dyDescent="0.3">
      <c r="A460" t="s">
        <v>1036</v>
      </c>
      <c r="B460" t="s">
        <v>1037</v>
      </c>
      <c r="C460" t="s">
        <v>3146</v>
      </c>
      <c r="D460" t="s">
        <v>51</v>
      </c>
      <c r="E460">
        <v>13283.787569419999</v>
      </c>
      <c r="F460">
        <v>1084.0999999999999</v>
      </c>
      <c r="G460">
        <v>51.271487747715298</v>
      </c>
      <c r="H460">
        <v>10.424641549029101</v>
      </c>
      <c r="I460">
        <v>24.1748807057166</v>
      </c>
      <c r="J460">
        <v>-0.19047564377363899</v>
      </c>
      <c r="K460">
        <v>1080.2176329221199</v>
      </c>
      <c r="L460">
        <v>951.85243336111</v>
      </c>
      <c r="M460">
        <v>52.516190238816897</v>
      </c>
      <c r="N460">
        <v>0.35418081202341301</v>
      </c>
      <c r="O460">
        <v>23.152845678442901</v>
      </c>
      <c r="P460">
        <v>73.567082933077103</v>
      </c>
      <c r="Q460">
        <v>5.6894909872596003E-2</v>
      </c>
    </row>
    <row r="461" spans="1:17" x14ac:dyDescent="0.3">
      <c r="A461" t="s">
        <v>1038</v>
      </c>
      <c r="B461" t="s">
        <v>1039</v>
      </c>
      <c r="C461" t="s">
        <v>3142</v>
      </c>
      <c r="D461" t="s">
        <v>570</v>
      </c>
      <c r="E461">
        <v>13241.941550699999</v>
      </c>
      <c r="F461">
        <v>1670.35</v>
      </c>
      <c r="G461">
        <v>-4.6492444516428204</v>
      </c>
      <c r="H461">
        <v>1.0865430114566399</v>
      </c>
      <c r="I461">
        <v>0.66006227044059695</v>
      </c>
      <c r="J461">
        <v>-1.0522007303507199</v>
      </c>
      <c r="K461">
        <v>1698.50874629639</v>
      </c>
      <c r="L461">
        <v>1679.5659576492601</v>
      </c>
      <c r="M461">
        <v>60.561884814234503</v>
      </c>
      <c r="N461">
        <v>0.47324061603427597</v>
      </c>
      <c r="O461">
        <v>18.475169874577201</v>
      </c>
      <c r="P461">
        <v>27.800306044376399</v>
      </c>
      <c r="Q461">
        <v>-9.9909797264049999E-2</v>
      </c>
    </row>
    <row r="462" spans="1:17" x14ac:dyDescent="0.3">
      <c r="A462" t="s">
        <v>1040</v>
      </c>
      <c r="B462" t="s">
        <v>1041</v>
      </c>
      <c r="C462" t="s">
        <v>3142</v>
      </c>
      <c r="D462" t="s">
        <v>54</v>
      </c>
      <c r="E462">
        <v>13226.389075354</v>
      </c>
      <c r="F462">
        <v>156.26</v>
      </c>
      <c r="G462">
        <v>-23.3111016980328</v>
      </c>
      <c r="H462">
        <v>7.25740005685575</v>
      </c>
      <c r="I462">
        <v>-15.0658688295361</v>
      </c>
      <c r="J462">
        <v>2.5026170479307401</v>
      </c>
      <c r="K462">
        <v>167.87053490487</v>
      </c>
      <c r="L462">
        <v>179.472872170307</v>
      </c>
      <c r="M462">
        <v>53.9285919275016</v>
      </c>
      <c r="N462">
        <v>0.84407836802125402</v>
      </c>
      <c r="O462">
        <v>47.4465634199411</v>
      </c>
      <c r="P462">
        <v>12.9454282616552</v>
      </c>
      <c r="Q462">
        <v>-3.0609134149445001E-2</v>
      </c>
    </row>
    <row r="463" spans="1:17" x14ac:dyDescent="0.3">
      <c r="A463" t="s">
        <v>1042</v>
      </c>
      <c r="B463" t="s">
        <v>1043</v>
      </c>
      <c r="C463" t="s">
        <v>3143</v>
      </c>
      <c r="D463" t="s">
        <v>1044</v>
      </c>
      <c r="E463">
        <v>13161.68407107</v>
      </c>
      <c r="F463">
        <v>410.1</v>
      </c>
      <c r="G463">
        <v>22.519324075973699</v>
      </c>
      <c r="H463">
        <v>2.1757259847613999</v>
      </c>
      <c r="I463">
        <v>-8.2302174020981003</v>
      </c>
      <c r="J463">
        <v>10.182354172753699</v>
      </c>
      <c r="K463">
        <v>414.51835332394802</v>
      </c>
      <c r="L463">
        <v>408.737426938125</v>
      </c>
      <c r="M463">
        <v>64.114879020317304</v>
      </c>
      <c r="N463">
        <v>0.83753006969708699</v>
      </c>
      <c r="O463">
        <v>50.646183857595602</v>
      </c>
      <c r="P463">
        <v>49.808219178082197</v>
      </c>
      <c r="Q463">
        <v>0.11580457758162201</v>
      </c>
    </row>
    <row r="464" spans="1:17" x14ac:dyDescent="0.3">
      <c r="A464" t="s">
        <v>1045</v>
      </c>
      <c r="B464" t="s">
        <v>1046</v>
      </c>
      <c r="C464" t="s">
        <v>3150</v>
      </c>
      <c r="D464" t="s">
        <v>166</v>
      </c>
      <c r="E464">
        <v>13121.785906749999</v>
      </c>
      <c r="F464">
        <v>584.75</v>
      </c>
      <c r="G464">
        <v>7.8933517761272602</v>
      </c>
      <c r="H464">
        <v>5.8254527961729003</v>
      </c>
      <c r="I464">
        <v>-1.07369151095562</v>
      </c>
      <c r="J464">
        <v>2.7473230736549099</v>
      </c>
      <c r="K464">
        <v>600.51594724074403</v>
      </c>
      <c r="L464">
        <v>572.44722578380402</v>
      </c>
      <c r="M464">
        <v>54.628008951786398</v>
      </c>
      <c r="N464">
        <v>0.62246190084621</v>
      </c>
      <c r="O464">
        <v>26.395895681915299</v>
      </c>
      <c r="P464">
        <v>47.981779071238698</v>
      </c>
      <c r="Q464">
        <v>0.18126378305768101</v>
      </c>
    </row>
    <row r="465" spans="1:17" x14ac:dyDescent="0.3">
      <c r="A465" t="s">
        <v>1047</v>
      </c>
      <c r="B465" t="s">
        <v>1048</v>
      </c>
      <c r="C465" t="s">
        <v>3147</v>
      </c>
      <c r="D465" t="s">
        <v>232</v>
      </c>
      <c r="E465">
        <v>13102.54804731</v>
      </c>
      <c r="F465">
        <v>1596.3</v>
      </c>
      <c r="G465">
        <v>10.174732390622699</v>
      </c>
      <c r="H465">
        <v>-1.0785643525872901</v>
      </c>
      <c r="I465">
        <v>-17.6581491796946</v>
      </c>
      <c r="J465">
        <v>10.0917433289799</v>
      </c>
      <c r="K465">
        <v>1585.29890485996</v>
      </c>
      <c r="L465">
        <v>1603.7917093880701</v>
      </c>
      <c r="M465">
        <v>67.207715312938106</v>
      </c>
      <c r="N465">
        <v>0.67105056372313798</v>
      </c>
      <c r="O465">
        <v>39.1937605713211</v>
      </c>
      <c r="P465">
        <v>35.572635780712503</v>
      </c>
      <c r="Q465">
        <v>6.5028121588375995E-2</v>
      </c>
    </row>
    <row r="466" spans="1:17" x14ac:dyDescent="0.3">
      <c r="A466" t="s">
        <v>1049</v>
      </c>
      <c r="B466" t="s">
        <v>1050</v>
      </c>
      <c r="C466" t="s">
        <v>3142</v>
      </c>
      <c r="D466" t="s">
        <v>500</v>
      </c>
      <c r="E466">
        <v>13045.247622584</v>
      </c>
      <c r="F466">
        <v>136.49</v>
      </c>
      <c r="G466">
        <v>41.458388138682501</v>
      </c>
      <c r="H466">
        <v>1.66530521476091</v>
      </c>
      <c r="I466">
        <v>62.015997361328999</v>
      </c>
      <c r="J466">
        <v>1.3423433066978201</v>
      </c>
      <c r="K466">
        <v>134.341382433245</v>
      </c>
      <c r="L466">
        <v>111.331527626209</v>
      </c>
      <c r="M466">
        <v>54.991681211848899</v>
      </c>
      <c r="N466">
        <v>0.29674659768366202</v>
      </c>
      <c r="O466">
        <v>23.635431167118401</v>
      </c>
      <c r="P466">
        <v>97.811594202898505</v>
      </c>
      <c r="Q466">
        <v>7.0996973433414004E-2</v>
      </c>
    </row>
    <row r="467" spans="1:17" hidden="1" x14ac:dyDescent="0.3">
      <c r="A467" t="s">
        <v>1051</v>
      </c>
      <c r="B467" t="s">
        <v>1052</v>
      </c>
      <c r="C467" t="s">
        <v>3157</v>
      </c>
      <c r="D467" t="s">
        <v>1053</v>
      </c>
      <c r="E467">
        <v>12906.893384999599</v>
      </c>
      <c r="F467">
        <v>100</v>
      </c>
      <c r="G467">
        <v>-20.075535165152299</v>
      </c>
      <c r="M467">
        <v>50</v>
      </c>
      <c r="N467">
        <v>1</v>
      </c>
      <c r="O467">
        <v>0</v>
      </c>
      <c r="P467">
        <v>0</v>
      </c>
    </row>
    <row r="468" spans="1:17" x14ac:dyDescent="0.3">
      <c r="A468" t="s">
        <v>1054</v>
      </c>
      <c r="B468" t="s">
        <v>1055</v>
      </c>
      <c r="C468" t="s">
        <v>3144</v>
      </c>
      <c r="D468" t="s">
        <v>123</v>
      </c>
      <c r="E468">
        <v>12885.190999279999</v>
      </c>
      <c r="F468">
        <v>2014.6</v>
      </c>
      <c r="G468">
        <v>9.8776981843074392</v>
      </c>
      <c r="H468">
        <v>10.284280058901301</v>
      </c>
      <c r="I468">
        <v>5.5497355450410204</v>
      </c>
      <c r="J468">
        <v>3.3471320142188801</v>
      </c>
      <c r="K468">
        <v>1974.70094353988</v>
      </c>
      <c r="L468">
        <v>1913.2875541746</v>
      </c>
      <c r="M468">
        <v>69.815373799823604</v>
      </c>
      <c r="N468">
        <v>0.89998667548134803</v>
      </c>
      <c r="O468">
        <v>23.299910652238601</v>
      </c>
      <c r="P468">
        <v>39.888206089643397</v>
      </c>
      <c r="Q468">
        <v>-3.4999905789222997E-2</v>
      </c>
    </row>
    <row r="469" spans="1:17" x14ac:dyDescent="0.3">
      <c r="A469" t="s">
        <v>1056</v>
      </c>
      <c r="B469" t="s">
        <v>1057</v>
      </c>
      <c r="C469" t="s">
        <v>3148</v>
      </c>
      <c r="D469" t="s">
        <v>134</v>
      </c>
      <c r="E469">
        <v>12651.484994642</v>
      </c>
      <c r="F469">
        <v>18.46</v>
      </c>
      <c r="G469">
        <v>23.878837458421799</v>
      </c>
      <c r="H469">
        <v>6.83187494957577</v>
      </c>
      <c r="I469">
        <v>-11.1277605041037</v>
      </c>
      <c r="J469">
        <v>14.772719608309</v>
      </c>
      <c r="K469">
        <v>18.106694185722802</v>
      </c>
      <c r="L469">
        <v>17.467755555566001</v>
      </c>
      <c r="M469">
        <v>65.380743108719898</v>
      </c>
      <c r="N469">
        <v>1.0081726606719801</v>
      </c>
      <c r="O469">
        <v>30.010834236186302</v>
      </c>
      <c r="P469">
        <v>50.6938775510204</v>
      </c>
      <c r="Q469">
        <v>0.12621109479800699</v>
      </c>
    </row>
    <row r="470" spans="1:17" x14ac:dyDescent="0.3">
      <c r="A470" t="s">
        <v>1058</v>
      </c>
      <c r="B470" t="s">
        <v>1059</v>
      </c>
      <c r="C470" t="s">
        <v>3151</v>
      </c>
      <c r="D470" t="s">
        <v>457</v>
      </c>
      <c r="E470">
        <v>12638.0074274</v>
      </c>
      <c r="F470">
        <v>2585.1999999999998</v>
      </c>
      <c r="G470">
        <v>-5.08732211182065</v>
      </c>
      <c r="H470">
        <v>16.045745898438302</v>
      </c>
      <c r="I470">
        <v>18.519835067993299</v>
      </c>
      <c r="J470">
        <v>0.73520673525512104</v>
      </c>
      <c r="K470">
        <v>2386.9208678755499</v>
      </c>
      <c r="L470">
        <v>2201.2252756412599</v>
      </c>
      <c r="M470">
        <v>84.000151133625806</v>
      </c>
      <c r="N470">
        <v>0.80261627288804605</v>
      </c>
      <c r="O470">
        <v>4.4406622311619897</v>
      </c>
      <c r="P470">
        <v>56.811840349387303</v>
      </c>
      <c r="Q470">
        <v>0.20627198522722701</v>
      </c>
    </row>
    <row r="471" spans="1:17" x14ac:dyDescent="0.3">
      <c r="A471" t="s">
        <v>1060</v>
      </c>
      <c r="B471" t="s">
        <v>1061</v>
      </c>
      <c r="C471" t="s">
        <v>3142</v>
      </c>
      <c r="D471" t="s">
        <v>208</v>
      </c>
      <c r="E471">
        <v>12605.642625799999</v>
      </c>
      <c r="F471">
        <v>3023.1</v>
      </c>
      <c r="G471">
        <v>111.730622102033</v>
      </c>
      <c r="H471">
        <v>15.3934239539117</v>
      </c>
      <c r="I471">
        <v>73.605137138941998</v>
      </c>
      <c r="J471">
        <v>2.9502710916856199</v>
      </c>
      <c r="K471">
        <v>2764.2750908555399</v>
      </c>
      <c r="L471">
        <v>2150.8316042912602</v>
      </c>
      <c r="M471">
        <v>56.793168873667803</v>
      </c>
      <c r="N471">
        <v>0.85967754718623601</v>
      </c>
      <c r="O471">
        <v>23.555290926532301</v>
      </c>
      <c r="P471">
        <v>166.352422907489</v>
      </c>
      <c r="Q471">
        <v>0.18113714926019001</v>
      </c>
    </row>
    <row r="472" spans="1:17" x14ac:dyDescent="0.3">
      <c r="A472" t="s">
        <v>1062</v>
      </c>
      <c r="B472" t="s">
        <v>1063</v>
      </c>
      <c r="C472" t="s">
        <v>3150</v>
      </c>
      <c r="D472" t="s">
        <v>117</v>
      </c>
      <c r="E472">
        <v>12602.81889466</v>
      </c>
      <c r="F472">
        <v>188.39</v>
      </c>
      <c r="G472">
        <v>25.241036964235899</v>
      </c>
      <c r="H472">
        <v>11.082913069868701</v>
      </c>
      <c r="I472">
        <v>-3.3426696099664102</v>
      </c>
      <c r="J472">
        <v>2.9488175450148</v>
      </c>
      <c r="K472">
        <v>191.722050633886</v>
      </c>
      <c r="L472">
        <v>182.75310992107899</v>
      </c>
      <c r="M472">
        <v>49.623421321322503</v>
      </c>
      <c r="N472">
        <v>0.42164181840833198</v>
      </c>
      <c r="O472">
        <v>29.937894792717199</v>
      </c>
      <c r="P472">
        <v>45.745010057248898</v>
      </c>
      <c r="Q472">
        <v>0.13403737048227601</v>
      </c>
    </row>
    <row r="473" spans="1:17" x14ac:dyDescent="0.3">
      <c r="A473" t="s">
        <v>1064</v>
      </c>
      <c r="B473" t="s">
        <v>1065</v>
      </c>
      <c r="C473" t="s">
        <v>3149</v>
      </c>
      <c r="D473" t="s">
        <v>72</v>
      </c>
      <c r="E473">
        <v>12527.252066475001</v>
      </c>
      <c r="F473">
        <v>350.75</v>
      </c>
      <c r="G473">
        <v>-23.5422018318189</v>
      </c>
      <c r="H473">
        <v>3.60175362564451</v>
      </c>
      <c r="I473">
        <v>2.7710330144706998</v>
      </c>
      <c r="J473">
        <v>1.58267747609308</v>
      </c>
      <c r="K473">
        <v>346.20168482304899</v>
      </c>
      <c r="L473">
        <v>345.20821956794703</v>
      </c>
      <c r="M473">
        <v>62.312606178713203</v>
      </c>
      <c r="N473">
        <v>0.1976629564023</v>
      </c>
      <c r="O473">
        <v>13.4711332858161</v>
      </c>
      <c r="P473">
        <v>20.408513559903799</v>
      </c>
      <c r="Q473">
        <v>-9.4439218561194999E-2</v>
      </c>
    </row>
    <row r="474" spans="1:17" hidden="1" x14ac:dyDescent="0.3">
      <c r="A474" t="s">
        <v>1066</v>
      </c>
      <c r="B474" t="s">
        <v>1067</v>
      </c>
      <c r="C474" t="s">
        <v>3157</v>
      </c>
      <c r="D474" t="s">
        <v>457</v>
      </c>
      <c r="E474">
        <v>12466.501421465</v>
      </c>
      <c r="F474">
        <v>2046.85</v>
      </c>
      <c r="G474">
        <v>-48.442562003771997</v>
      </c>
      <c r="H474">
        <v>-5.0011662074108401</v>
      </c>
      <c r="I474">
        <v>-34.938725925440302</v>
      </c>
      <c r="J474">
        <v>4.9392076442939699</v>
      </c>
      <c r="K474">
        <v>2219.5338391701198</v>
      </c>
      <c r="M474">
        <v>43.511912915332204</v>
      </c>
      <c r="O474">
        <v>51.452231477636303</v>
      </c>
      <c r="P474">
        <v>6.9884745053968498</v>
      </c>
    </row>
    <row r="475" spans="1:17" x14ac:dyDescent="0.3">
      <c r="A475" t="s">
        <v>1068</v>
      </c>
      <c r="B475" t="s">
        <v>1069</v>
      </c>
      <c r="C475" t="s">
        <v>3147</v>
      </c>
      <c r="D475" t="s">
        <v>426</v>
      </c>
      <c r="E475">
        <v>12451.14506898</v>
      </c>
      <c r="F475">
        <v>3078.15</v>
      </c>
      <c r="G475">
        <v>21.515720312081399</v>
      </c>
      <c r="H475">
        <v>7.5796172849802304</v>
      </c>
      <c r="I475">
        <v>18.334049012791301</v>
      </c>
      <c r="J475">
        <v>5.5048912204597897</v>
      </c>
      <c r="K475">
        <v>2868.3780666151802</v>
      </c>
      <c r="L475">
        <v>2693.1116545125001</v>
      </c>
      <c r="M475">
        <v>76.451139759871495</v>
      </c>
      <c r="N475">
        <v>0.41046229111465599</v>
      </c>
      <c r="O475">
        <v>6.0052304143722601</v>
      </c>
      <c r="P475">
        <v>47.114488493798802</v>
      </c>
      <c r="Q475">
        <v>0.10708111888489801</v>
      </c>
    </row>
    <row r="476" spans="1:17" x14ac:dyDescent="0.3">
      <c r="A476" t="s">
        <v>1070</v>
      </c>
      <c r="B476" t="s">
        <v>1071</v>
      </c>
      <c r="C476" t="s">
        <v>3160</v>
      </c>
      <c r="D476" t="s">
        <v>631</v>
      </c>
      <c r="E476">
        <v>12406.068828719999</v>
      </c>
      <c r="F476">
        <v>123.11</v>
      </c>
      <c r="G476">
        <v>-70.772371368596396</v>
      </c>
      <c r="H476">
        <v>3.3267162674763</v>
      </c>
      <c r="I476">
        <v>-24.725592789662901</v>
      </c>
      <c r="J476">
        <v>2.7352521009097099</v>
      </c>
      <c r="K476">
        <v>125.37957645711801</v>
      </c>
      <c r="L476">
        <v>150.43899868174401</v>
      </c>
      <c r="M476">
        <v>72.597104782572501</v>
      </c>
      <c r="N476">
        <v>0.91591002861454796</v>
      </c>
      <c r="O476">
        <v>143.44082527820601</v>
      </c>
      <c r="P476">
        <v>7.6512766701643802</v>
      </c>
      <c r="Q476">
        <v>-0.123379094071338</v>
      </c>
    </row>
    <row r="477" spans="1:17" x14ac:dyDescent="0.3">
      <c r="A477" t="s">
        <v>1072</v>
      </c>
      <c r="B477" t="s">
        <v>1073</v>
      </c>
      <c r="C477" t="s">
        <v>3156</v>
      </c>
      <c r="D477" t="s">
        <v>493</v>
      </c>
      <c r="E477">
        <v>12401.689376910001</v>
      </c>
      <c r="F477">
        <v>784.65</v>
      </c>
      <c r="G477">
        <v>54.012013244658696</v>
      </c>
      <c r="H477">
        <v>9.8634519326180108</v>
      </c>
      <c r="I477">
        <v>41.9834673871052</v>
      </c>
      <c r="J477">
        <v>9.1081835392979702</v>
      </c>
      <c r="K477">
        <v>710.74395568712998</v>
      </c>
      <c r="L477">
        <v>621.26639854006305</v>
      </c>
      <c r="M477">
        <v>78.543690891975402</v>
      </c>
      <c r="N477">
        <v>0.36084905347104801</v>
      </c>
      <c r="O477">
        <v>6.6717644809787897</v>
      </c>
      <c r="P477">
        <v>86.821428571428498</v>
      </c>
      <c r="Q477">
        <v>2.2382615915230001E-2</v>
      </c>
    </row>
    <row r="478" spans="1:17" x14ac:dyDescent="0.3">
      <c r="A478" t="s">
        <v>1074</v>
      </c>
      <c r="B478" t="s">
        <v>1075</v>
      </c>
      <c r="C478" t="s">
        <v>3142</v>
      </c>
      <c r="D478" t="s">
        <v>570</v>
      </c>
      <c r="E478">
        <v>12241.283969394901</v>
      </c>
      <c r="F478">
        <v>167.87</v>
      </c>
      <c r="G478">
        <v>-22.897096025827199</v>
      </c>
      <c r="H478">
        <v>20.4517747535815</v>
      </c>
      <c r="I478">
        <v>-4.3366845223014501</v>
      </c>
      <c r="J478">
        <v>2.5815723236143602</v>
      </c>
      <c r="K478">
        <v>152.53831898114399</v>
      </c>
      <c r="L478">
        <v>159.31806210370101</v>
      </c>
      <c r="M478">
        <v>75.741980497697199</v>
      </c>
      <c r="N478">
        <v>1.6454401014720199</v>
      </c>
      <c r="O478">
        <v>24.678250001282802</v>
      </c>
      <c r="P478">
        <v>28.449001453822</v>
      </c>
      <c r="Q478">
        <v>-3.4354408919784002E-2</v>
      </c>
    </row>
    <row r="479" spans="1:17" hidden="1" x14ac:dyDescent="0.3">
      <c r="A479" t="s">
        <v>1076</v>
      </c>
      <c r="B479" t="s">
        <v>1077</v>
      </c>
      <c r="C479" t="s">
        <v>3157</v>
      </c>
      <c r="D479" t="s">
        <v>166</v>
      </c>
      <c r="E479">
        <v>12221.720667714901</v>
      </c>
      <c r="F479">
        <v>10144.549999999999</v>
      </c>
      <c r="G479">
        <v>156.284266154844</v>
      </c>
      <c r="H479">
        <v>-11.133984539532699</v>
      </c>
      <c r="I479">
        <v>31.011912033884901</v>
      </c>
      <c r="J479">
        <v>-2.9656886471613699</v>
      </c>
      <c r="K479">
        <v>11170.5455960827</v>
      </c>
      <c r="L479">
        <v>9050.1708360717603</v>
      </c>
      <c r="M479">
        <v>31.255500489221799</v>
      </c>
      <c r="N479">
        <v>0.75174163956614004</v>
      </c>
      <c r="O479">
        <v>37.0193847928198</v>
      </c>
      <c r="P479">
        <v>181.663959574084</v>
      </c>
      <c r="Q479">
        <v>0.22201496967016099</v>
      </c>
    </row>
    <row r="480" spans="1:17" x14ac:dyDescent="0.3">
      <c r="A480" t="s">
        <v>1078</v>
      </c>
      <c r="B480" t="s">
        <v>1079</v>
      </c>
      <c r="C480" t="s">
        <v>3147</v>
      </c>
      <c r="D480" t="s">
        <v>269</v>
      </c>
      <c r="E480">
        <v>12164.67743919</v>
      </c>
      <c r="F480">
        <v>5099.3</v>
      </c>
      <c r="G480">
        <v>-18.5391045990187</v>
      </c>
      <c r="H480">
        <v>2.7470722864703698</v>
      </c>
      <c r="I480">
        <v>15.409105803474</v>
      </c>
      <c r="J480">
        <v>0.403547071608298</v>
      </c>
      <c r="K480">
        <v>5370.79022623521</v>
      </c>
      <c r="L480">
        <v>5192.2826918210003</v>
      </c>
      <c r="M480">
        <v>54.239945268158102</v>
      </c>
      <c r="N480">
        <v>0.81427259932096496</v>
      </c>
      <c r="O480">
        <v>39.6515207969721</v>
      </c>
      <c r="P480">
        <v>34.828994857286297</v>
      </c>
      <c r="Q480">
        <v>9.7173966053926003E-2</v>
      </c>
    </row>
    <row r="481" spans="1:17" x14ac:dyDescent="0.3">
      <c r="A481" t="s">
        <v>1080</v>
      </c>
      <c r="B481" t="s">
        <v>1081</v>
      </c>
      <c r="C481" t="s">
        <v>3160</v>
      </c>
      <c r="D481" t="s">
        <v>1082</v>
      </c>
      <c r="E481">
        <v>12157.1281419119</v>
      </c>
      <c r="F481">
        <v>78.84</v>
      </c>
      <c r="G481">
        <v>-26.013777445437299</v>
      </c>
      <c r="H481">
        <v>3.6846276655521599</v>
      </c>
      <c r="I481">
        <v>-4.9456387539116502</v>
      </c>
      <c r="J481">
        <v>-3.8893963232385</v>
      </c>
      <c r="K481">
        <v>82.770389635079397</v>
      </c>
      <c r="L481">
        <v>85.295863624474293</v>
      </c>
      <c r="M481">
        <v>39.111217028966102</v>
      </c>
      <c r="N481">
        <v>1.32311322652282</v>
      </c>
      <c r="O481">
        <v>72.120750887874095</v>
      </c>
      <c r="P481">
        <v>9.4240111034004297</v>
      </c>
      <c r="Q481">
        <v>1.1872905644004001E-2</v>
      </c>
    </row>
    <row r="482" spans="1:17" x14ac:dyDescent="0.3">
      <c r="A482" t="s">
        <v>1083</v>
      </c>
      <c r="B482" t="s">
        <v>1084</v>
      </c>
      <c r="C482" t="s">
        <v>3146</v>
      </c>
      <c r="D482" t="s">
        <v>261</v>
      </c>
      <c r="E482">
        <v>11973.26618423</v>
      </c>
      <c r="F482">
        <v>1159.1500000000001</v>
      </c>
      <c r="G482">
        <v>63.712319599395002</v>
      </c>
      <c r="H482">
        <v>26.1730831818412</v>
      </c>
      <c r="I482">
        <v>36.716613397371702</v>
      </c>
      <c r="J482">
        <v>0.65438305713464295</v>
      </c>
      <c r="K482">
        <v>1010.9753574058</v>
      </c>
      <c r="L482">
        <v>840.48576297972602</v>
      </c>
      <c r="M482">
        <v>64.549523298479599</v>
      </c>
      <c r="N482">
        <v>1.6729954440091599</v>
      </c>
      <c r="O482">
        <v>7.8333261441573399</v>
      </c>
      <c r="P482">
        <v>94.782389514367296</v>
      </c>
      <c r="Q482">
        <v>6.7090169694276003E-2</v>
      </c>
    </row>
    <row r="483" spans="1:17" x14ac:dyDescent="0.3">
      <c r="A483" t="s">
        <v>1085</v>
      </c>
      <c r="B483" t="s">
        <v>1086</v>
      </c>
      <c r="C483" t="s">
        <v>3144</v>
      </c>
      <c r="D483" t="s">
        <v>983</v>
      </c>
      <c r="E483">
        <v>11813.30772721</v>
      </c>
      <c r="F483">
        <v>585.1</v>
      </c>
      <c r="G483">
        <v>-1.6750287291953501</v>
      </c>
      <c r="H483">
        <v>-9.6348722709835801</v>
      </c>
      <c r="I483">
        <v>39.970695589763899</v>
      </c>
      <c r="J483">
        <v>9.73428459338351</v>
      </c>
      <c r="K483">
        <v>580.72120050348599</v>
      </c>
      <c r="L483">
        <v>507.415940661197</v>
      </c>
      <c r="M483">
        <v>63.1813230462867</v>
      </c>
      <c r="N483">
        <v>0.46542389172465898</v>
      </c>
      <c r="O483">
        <v>18.236198940352001</v>
      </c>
      <c r="P483">
        <v>70.334788937409002</v>
      </c>
      <c r="Q483">
        <v>6.0756747151719998E-2</v>
      </c>
    </row>
    <row r="484" spans="1:17" hidden="1" x14ac:dyDescent="0.3">
      <c r="A484" t="s">
        <v>1087</v>
      </c>
      <c r="B484" t="s">
        <v>1088</v>
      </c>
      <c r="C484" t="s">
        <v>3157</v>
      </c>
      <c r="D484" t="s">
        <v>276</v>
      </c>
      <c r="E484">
        <v>11811.907601999999</v>
      </c>
      <c r="F484">
        <v>610.5</v>
      </c>
      <c r="G484">
        <v>-1.8761159976789299</v>
      </c>
      <c r="H484">
        <v>14.6642953356885</v>
      </c>
      <c r="I484">
        <v>32.665332303139003</v>
      </c>
      <c r="J484">
        <v>5.2301052436187101</v>
      </c>
      <c r="K484">
        <v>566.07591669165799</v>
      </c>
      <c r="L484">
        <v>517.38084736522899</v>
      </c>
      <c r="M484">
        <v>65.1418726382378</v>
      </c>
      <c r="N484">
        <v>1.45951424382717</v>
      </c>
      <c r="O484">
        <v>5.4873054873054903</v>
      </c>
      <c r="P484">
        <v>53.720256829913097</v>
      </c>
    </row>
    <row r="485" spans="1:17" x14ac:dyDescent="0.3">
      <c r="A485" t="s">
        <v>1089</v>
      </c>
      <c r="B485" t="s">
        <v>1090</v>
      </c>
      <c r="C485" t="s">
        <v>3153</v>
      </c>
      <c r="D485" t="s">
        <v>88</v>
      </c>
      <c r="E485">
        <v>11793</v>
      </c>
      <c r="F485">
        <v>78.62</v>
      </c>
      <c r="G485">
        <v>38.129848683302299</v>
      </c>
      <c r="H485">
        <v>6.91969075649512</v>
      </c>
      <c r="I485">
        <v>3.0639146460904798</v>
      </c>
      <c r="J485">
        <v>7.0533287952998398</v>
      </c>
      <c r="K485">
        <v>81.454550798046895</v>
      </c>
      <c r="L485">
        <v>80.204177987008507</v>
      </c>
      <c r="M485">
        <v>57.986838687374799</v>
      </c>
      <c r="N485">
        <v>0.85177845222134396</v>
      </c>
      <c r="O485">
        <v>67.641821419486106</v>
      </c>
      <c r="P485">
        <v>57.555110220440802</v>
      </c>
      <c r="Q485">
        <v>6.6949402645987005E-2</v>
      </c>
    </row>
    <row r="486" spans="1:17" x14ac:dyDescent="0.3">
      <c r="A486" t="s">
        <v>1091</v>
      </c>
      <c r="B486" t="s">
        <v>1092</v>
      </c>
      <c r="C486" t="s">
        <v>3154</v>
      </c>
      <c r="D486" t="s">
        <v>505</v>
      </c>
      <c r="E486">
        <v>11774.9798176</v>
      </c>
      <c r="F486">
        <v>766.7</v>
      </c>
      <c r="G486">
        <v>-33.202270194329103</v>
      </c>
      <c r="H486">
        <v>4.4718413353560598</v>
      </c>
      <c r="I486">
        <v>-14.571873363571999</v>
      </c>
      <c r="J486">
        <v>7.0876252493496796</v>
      </c>
      <c r="K486">
        <v>788.65024759102698</v>
      </c>
      <c r="L486">
        <v>818.76506539728905</v>
      </c>
      <c r="M486">
        <v>57.275576429295903</v>
      </c>
      <c r="N486">
        <v>0.92243266594240003</v>
      </c>
      <c r="O486">
        <v>24.820659971305499</v>
      </c>
      <c r="P486">
        <v>13.677811550151899</v>
      </c>
      <c r="Q486">
        <v>1.3892115417483E-2</v>
      </c>
    </row>
    <row r="487" spans="1:17" x14ac:dyDescent="0.3">
      <c r="A487" t="s">
        <v>1093</v>
      </c>
      <c r="B487" t="s">
        <v>1094</v>
      </c>
      <c r="C487" t="s">
        <v>3140</v>
      </c>
      <c r="D487" t="s">
        <v>188</v>
      </c>
      <c r="E487">
        <v>11771.84169315</v>
      </c>
      <c r="F487">
        <v>1191.75</v>
      </c>
      <c r="G487">
        <v>-5.9162859391461096</v>
      </c>
      <c r="H487">
        <v>-15.8213208181299</v>
      </c>
      <c r="I487">
        <v>-14.8765092053624</v>
      </c>
      <c r="J487">
        <v>0.74405576373561699</v>
      </c>
      <c r="K487">
        <v>1473.5159346911</v>
      </c>
      <c r="L487">
        <v>1516.3001600985201</v>
      </c>
      <c r="M487">
        <v>33.986774132048097</v>
      </c>
      <c r="N487">
        <v>1.65660832563275</v>
      </c>
      <c r="O487">
        <v>66.813509544786996</v>
      </c>
      <c r="P487">
        <v>16.075776760494701</v>
      </c>
      <c r="Q487">
        <v>1.114508333207E-2</v>
      </c>
    </row>
    <row r="488" spans="1:17" x14ac:dyDescent="0.3">
      <c r="A488" t="s">
        <v>1095</v>
      </c>
      <c r="B488" t="s">
        <v>1096</v>
      </c>
      <c r="C488" t="s">
        <v>3147</v>
      </c>
      <c r="D488" t="s">
        <v>213</v>
      </c>
      <c r="E488">
        <v>11659.345544604999</v>
      </c>
      <c r="F488">
        <v>495.55</v>
      </c>
      <c r="G488">
        <v>13.972434820108299</v>
      </c>
      <c r="H488">
        <v>0.50028711751925903</v>
      </c>
      <c r="I488">
        <v>10.7167739719193</v>
      </c>
      <c r="J488">
        <v>3.4568694386294698</v>
      </c>
      <c r="K488">
        <v>516.22398468848996</v>
      </c>
      <c r="L488">
        <v>479.853876769284</v>
      </c>
      <c r="M488">
        <v>50.702556568849403</v>
      </c>
      <c r="N488">
        <v>0.41729869731552599</v>
      </c>
      <c r="O488">
        <v>31.570981737463399</v>
      </c>
      <c r="P488">
        <v>46.352628470171297</v>
      </c>
      <c r="Q488">
        <v>0.123889499385265</v>
      </c>
    </row>
    <row r="489" spans="1:17" x14ac:dyDescent="0.3">
      <c r="A489" t="s">
        <v>1097</v>
      </c>
      <c r="B489" t="s">
        <v>1098</v>
      </c>
      <c r="C489" t="s">
        <v>3150</v>
      </c>
      <c r="D489" t="s">
        <v>117</v>
      </c>
      <c r="E489">
        <v>11568.006699600001</v>
      </c>
      <c r="F489">
        <v>379.35</v>
      </c>
      <c r="G489">
        <v>-1.4359730072164201</v>
      </c>
      <c r="H489">
        <v>-5.6839644057325103</v>
      </c>
      <c r="I489">
        <v>-1.5619027849515801</v>
      </c>
      <c r="J489">
        <v>-5.8611388765338797</v>
      </c>
      <c r="K489">
        <v>387.05232275770697</v>
      </c>
      <c r="L489">
        <v>359.331800241248</v>
      </c>
      <c r="M489">
        <v>39.763862220331703</v>
      </c>
      <c r="N489">
        <v>0.32850970254922102</v>
      </c>
      <c r="O489">
        <v>18.8875708448662</v>
      </c>
      <c r="P489">
        <v>38.9305987914301</v>
      </c>
      <c r="Q489">
        <v>0.16046103196429401</v>
      </c>
    </row>
    <row r="490" spans="1:17" hidden="1" x14ac:dyDescent="0.3">
      <c r="A490" t="s">
        <v>1099</v>
      </c>
      <c r="B490" t="s">
        <v>1100</v>
      </c>
      <c r="C490" t="s">
        <v>3157</v>
      </c>
      <c r="D490" t="s">
        <v>276</v>
      </c>
      <c r="E490">
        <v>11564.055804559999</v>
      </c>
      <c r="F490">
        <v>844.4</v>
      </c>
      <c r="G490">
        <v>-8.2934350205866707</v>
      </c>
      <c r="H490">
        <v>0.24468572962528701</v>
      </c>
      <c r="I490">
        <v>13.609691758945999</v>
      </c>
      <c r="J490">
        <v>-0.948082562675717</v>
      </c>
      <c r="K490">
        <v>870.51267925735601</v>
      </c>
      <c r="L490">
        <v>839.67634014887301</v>
      </c>
      <c r="M490">
        <v>42.536818746209697</v>
      </c>
      <c r="N490">
        <v>0.39676502450663198</v>
      </c>
      <c r="O490">
        <v>21.387967787778301</v>
      </c>
      <c r="P490">
        <v>30.479796028741401</v>
      </c>
      <c r="Q490">
        <v>-8.3537182075870006E-2</v>
      </c>
    </row>
    <row r="491" spans="1:17" hidden="1" x14ac:dyDescent="0.3">
      <c r="A491" t="s">
        <v>1101</v>
      </c>
      <c r="B491" t="s">
        <v>1102</v>
      </c>
      <c r="C491" t="s">
        <v>3157</v>
      </c>
      <c r="D491" t="s">
        <v>75</v>
      </c>
      <c r="E491">
        <v>11516.9498752</v>
      </c>
      <c r="F491">
        <v>86.62</v>
      </c>
      <c r="G491">
        <v>-31.2427861447357</v>
      </c>
      <c r="H491">
        <v>-1.77557094112367</v>
      </c>
      <c r="I491">
        <v>-16.4305014732705</v>
      </c>
      <c r="J491">
        <v>-1.36397363332878</v>
      </c>
      <c r="K491">
        <v>89.023803711044295</v>
      </c>
      <c r="L491">
        <v>94.066714805051902</v>
      </c>
      <c r="M491">
        <v>13.715137464591701</v>
      </c>
      <c r="N491">
        <v>0.70985227248363003</v>
      </c>
      <c r="O491">
        <v>20.0646501962595</v>
      </c>
      <c r="P491">
        <v>0.95571095571096398</v>
      </c>
    </row>
    <row r="492" spans="1:17" x14ac:dyDescent="0.3">
      <c r="A492" t="s">
        <v>1103</v>
      </c>
      <c r="B492" t="s">
        <v>1104</v>
      </c>
      <c r="C492" t="s">
        <v>3150</v>
      </c>
      <c r="D492" t="s">
        <v>266</v>
      </c>
      <c r="E492">
        <v>11469.94907977</v>
      </c>
      <c r="F492">
        <v>4937.05</v>
      </c>
      <c r="G492">
        <v>222.361220916327</v>
      </c>
      <c r="H492">
        <v>39.116541861977403</v>
      </c>
      <c r="I492">
        <v>173.00325395888001</v>
      </c>
      <c r="J492">
        <v>5.39988005009302</v>
      </c>
      <c r="K492">
        <v>4012.40945125996</v>
      </c>
      <c r="L492">
        <v>2885.29869764358</v>
      </c>
      <c r="M492">
        <v>73.0231811707215</v>
      </c>
      <c r="N492">
        <v>1.68986084566688</v>
      </c>
      <c r="O492">
        <v>1.2750529162151401</v>
      </c>
      <c r="P492">
        <v>280.50481695568402</v>
      </c>
      <c r="Q492">
        <v>0.169348571576586</v>
      </c>
    </row>
    <row r="493" spans="1:17" x14ac:dyDescent="0.3">
      <c r="A493" t="s">
        <v>1105</v>
      </c>
      <c r="B493" t="s">
        <v>1106</v>
      </c>
      <c r="C493" t="s">
        <v>3150</v>
      </c>
      <c r="D493" t="s">
        <v>269</v>
      </c>
      <c r="E493">
        <v>11443.10659162</v>
      </c>
      <c r="F493">
        <v>1719.85</v>
      </c>
      <c r="G493">
        <v>55.411804063143499</v>
      </c>
      <c r="H493">
        <v>-4.1586486932520597</v>
      </c>
      <c r="I493">
        <v>8.4966980248562791</v>
      </c>
      <c r="J493">
        <v>-1.75438006062241E-2</v>
      </c>
      <c r="K493">
        <v>1862.25260088238</v>
      </c>
      <c r="L493">
        <v>1634.3123409325499</v>
      </c>
      <c r="M493">
        <v>34.472334983658897</v>
      </c>
      <c r="N493">
        <v>1.94724077296043</v>
      </c>
      <c r="O493">
        <v>35.412972061517003</v>
      </c>
      <c r="P493">
        <v>78.416930338710401</v>
      </c>
      <c r="Q493">
        <v>0.115655455491273</v>
      </c>
    </row>
    <row r="494" spans="1:17" x14ac:dyDescent="0.3">
      <c r="A494" t="s">
        <v>1107</v>
      </c>
      <c r="B494" t="s">
        <v>1108</v>
      </c>
      <c r="C494" t="s">
        <v>3145</v>
      </c>
      <c r="D494" t="s">
        <v>318</v>
      </c>
      <c r="E494">
        <v>11358.331001819901</v>
      </c>
      <c r="F494">
        <v>486.45</v>
      </c>
      <c r="G494">
        <v>24.845357929628101</v>
      </c>
      <c r="H494">
        <v>-9.8022864649025507</v>
      </c>
      <c r="I494">
        <v>-39.074607471569301</v>
      </c>
      <c r="J494">
        <v>2.8768285396232698</v>
      </c>
      <c r="K494">
        <v>562.48696813823904</v>
      </c>
      <c r="L494">
        <v>590.09662018260894</v>
      </c>
      <c r="M494">
        <v>38.420644489566101</v>
      </c>
      <c r="N494">
        <v>0.516150053651938</v>
      </c>
      <c r="O494">
        <v>70.212765957446805</v>
      </c>
      <c r="P494">
        <v>49.447004608294897</v>
      </c>
      <c r="Q494">
        <v>1.7582717249775E-2</v>
      </c>
    </row>
    <row r="495" spans="1:17" x14ac:dyDescent="0.3">
      <c r="A495" t="s">
        <v>1109</v>
      </c>
      <c r="B495" t="s">
        <v>1110</v>
      </c>
      <c r="C495" t="s">
        <v>3149</v>
      </c>
      <c r="D495" t="s">
        <v>72</v>
      </c>
      <c r="E495">
        <v>11336.03961258</v>
      </c>
      <c r="F495">
        <v>365.8</v>
      </c>
      <c r="G495">
        <v>35.727940483849999</v>
      </c>
      <c r="H495">
        <v>3.1379599889851901</v>
      </c>
      <c r="I495">
        <v>64.147076969312494</v>
      </c>
      <c r="J495">
        <v>1.11538759985945</v>
      </c>
      <c r="K495">
        <v>358.10093956613503</v>
      </c>
      <c r="L495">
        <v>311.41562514134699</v>
      </c>
      <c r="M495">
        <v>76.012028139615296</v>
      </c>
      <c r="N495">
        <v>0.50098209194090004</v>
      </c>
      <c r="O495">
        <v>5.2487698195735399</v>
      </c>
      <c r="P495">
        <v>111.996522747029</v>
      </c>
      <c r="Q495">
        <v>7.1883390378593995E-2</v>
      </c>
    </row>
    <row r="496" spans="1:17" x14ac:dyDescent="0.3">
      <c r="A496" t="s">
        <v>1111</v>
      </c>
      <c r="B496" t="s">
        <v>1112</v>
      </c>
      <c r="C496" t="s">
        <v>3145</v>
      </c>
      <c r="D496" t="s">
        <v>46</v>
      </c>
      <c r="E496">
        <v>11317.285222728</v>
      </c>
      <c r="F496">
        <v>201.36</v>
      </c>
      <c r="G496">
        <v>14.9863584447506</v>
      </c>
      <c r="H496">
        <v>12.078998366350501</v>
      </c>
      <c r="I496">
        <v>-28.465071300718801</v>
      </c>
      <c r="J496">
        <v>10.2654618623171</v>
      </c>
      <c r="K496">
        <v>195.87411566257799</v>
      </c>
      <c r="L496">
        <v>207.422434395577</v>
      </c>
      <c r="M496">
        <v>70.924012770598907</v>
      </c>
      <c r="N496">
        <v>1.00503958322399</v>
      </c>
      <c r="O496">
        <v>50.9237187127532</v>
      </c>
      <c r="P496">
        <v>39.639389736477099</v>
      </c>
      <c r="Q496">
        <v>0.11144821331969799</v>
      </c>
    </row>
    <row r="497" spans="1:17" x14ac:dyDescent="0.3">
      <c r="A497" t="s">
        <v>1113</v>
      </c>
      <c r="B497" t="s">
        <v>1114</v>
      </c>
      <c r="C497" t="s">
        <v>3142</v>
      </c>
      <c r="D497" t="s">
        <v>421</v>
      </c>
      <c r="E497">
        <v>11302.180003824</v>
      </c>
      <c r="F497">
        <v>122.91</v>
      </c>
      <c r="G497">
        <v>47.280786673928098</v>
      </c>
      <c r="H497">
        <v>16.262721661416101</v>
      </c>
      <c r="I497">
        <v>52.413533180548001</v>
      </c>
      <c r="J497">
        <v>19.394251665938</v>
      </c>
      <c r="K497">
        <v>111.65867869724499</v>
      </c>
      <c r="L497">
        <v>92.478371931062497</v>
      </c>
      <c r="M497">
        <v>73.327391927958104</v>
      </c>
      <c r="N497">
        <v>0.61461192088531602</v>
      </c>
      <c r="O497">
        <v>18.403710031730501</v>
      </c>
      <c r="P497">
        <v>106.884362901868</v>
      </c>
      <c r="Q497">
        <v>0.11997065313844101</v>
      </c>
    </row>
    <row r="498" spans="1:17" x14ac:dyDescent="0.3">
      <c r="A498" t="s">
        <v>1115</v>
      </c>
      <c r="B498" t="s">
        <v>1116</v>
      </c>
      <c r="C498" t="s">
        <v>3151</v>
      </c>
      <c r="D498" t="s">
        <v>108</v>
      </c>
      <c r="E498">
        <v>11269.673935500001</v>
      </c>
      <c r="F498">
        <v>815.45</v>
      </c>
      <c r="G498">
        <v>44.3140144942966</v>
      </c>
      <c r="H498">
        <v>-8.3071363293964602</v>
      </c>
      <c r="I498">
        <v>5.9538579552858799</v>
      </c>
      <c r="J498">
        <v>-0.25143798524209199</v>
      </c>
      <c r="K498">
        <v>836.48835587414703</v>
      </c>
      <c r="L498">
        <v>726.16189728231802</v>
      </c>
      <c r="M498">
        <v>38.525786969069401</v>
      </c>
      <c r="N498">
        <v>0.62169522178643299</v>
      </c>
      <c r="O498">
        <v>20.179042246612202</v>
      </c>
      <c r="P498">
        <v>86.580482782290304</v>
      </c>
    </row>
    <row r="499" spans="1:17" x14ac:dyDescent="0.3">
      <c r="A499" t="s">
        <v>1117</v>
      </c>
      <c r="B499" t="s">
        <v>1118</v>
      </c>
      <c r="C499" t="s">
        <v>3150</v>
      </c>
      <c r="D499" t="s">
        <v>269</v>
      </c>
      <c r="E499">
        <v>11248.666989200001</v>
      </c>
      <c r="F499">
        <v>1768.95</v>
      </c>
      <c r="G499">
        <v>184.64722152541901</v>
      </c>
      <c r="H499">
        <v>12.418924789135099</v>
      </c>
      <c r="I499">
        <v>49.0680551092954</v>
      </c>
      <c r="J499">
        <v>7.1545089170208396</v>
      </c>
      <c r="K499">
        <v>1511.0225019407001</v>
      </c>
      <c r="L499">
        <v>1219.1882036274701</v>
      </c>
      <c r="M499">
        <v>74.798417845342101</v>
      </c>
      <c r="N499">
        <v>0.85232356330438996</v>
      </c>
      <c r="O499">
        <v>1.30303287260804</v>
      </c>
      <c r="P499">
        <v>215.348961583028</v>
      </c>
    </row>
    <row r="500" spans="1:17" x14ac:dyDescent="0.3">
      <c r="A500" t="s">
        <v>1119</v>
      </c>
      <c r="B500" t="s">
        <v>1120</v>
      </c>
      <c r="C500" t="s">
        <v>3161</v>
      </c>
      <c r="D500" t="s">
        <v>1121</v>
      </c>
      <c r="E500">
        <v>11162.55992172</v>
      </c>
      <c r="F500">
        <v>1748.35</v>
      </c>
      <c r="G500">
        <v>166.42180199174999</v>
      </c>
      <c r="H500">
        <v>6.9298329951372599</v>
      </c>
      <c r="I500">
        <v>74.062125566912101</v>
      </c>
      <c r="J500">
        <v>0.72670557104383404</v>
      </c>
      <c r="K500">
        <v>1620.89792620822</v>
      </c>
      <c r="L500">
        <v>1250.08523877735</v>
      </c>
      <c r="M500">
        <v>70.641786482198199</v>
      </c>
      <c r="N500">
        <v>0.51239728754759495</v>
      </c>
      <c r="O500">
        <v>8.9970543655446704</v>
      </c>
      <c r="P500">
        <v>203.98157002521</v>
      </c>
      <c r="Q500">
        <v>0.19156880303103199</v>
      </c>
    </row>
    <row r="501" spans="1:17" x14ac:dyDescent="0.3">
      <c r="A501" t="s">
        <v>1122</v>
      </c>
      <c r="B501" t="s">
        <v>1123</v>
      </c>
      <c r="C501" t="s">
        <v>3144</v>
      </c>
      <c r="D501" t="s">
        <v>123</v>
      </c>
      <c r="E501">
        <v>11139.46073017</v>
      </c>
      <c r="F501">
        <v>1814.3</v>
      </c>
      <c r="G501">
        <v>29.585291336158502</v>
      </c>
      <c r="H501">
        <v>4.3002250808550899</v>
      </c>
      <c r="I501">
        <v>40.489292427405204</v>
      </c>
      <c r="J501">
        <v>9.7091718920804606</v>
      </c>
      <c r="K501">
        <v>1746.7764121938101</v>
      </c>
      <c r="L501">
        <v>1499.2382266386401</v>
      </c>
      <c r="M501">
        <v>66.356655819024198</v>
      </c>
      <c r="N501">
        <v>0.37366028688467301</v>
      </c>
      <c r="O501">
        <v>21.258887725293398</v>
      </c>
      <c r="P501">
        <v>88.1468422690034</v>
      </c>
      <c r="Q501">
        <v>0.17354629239524</v>
      </c>
    </row>
    <row r="502" spans="1:17" hidden="1" x14ac:dyDescent="0.3">
      <c r="A502" t="s">
        <v>1124</v>
      </c>
      <c r="B502" t="s">
        <v>1125</v>
      </c>
      <c r="C502" t="s">
        <v>3157</v>
      </c>
      <c r="D502" t="s">
        <v>51</v>
      </c>
      <c r="E502">
        <v>11113.19633988</v>
      </c>
      <c r="F502">
        <v>4825.3999999999996</v>
      </c>
      <c r="G502">
        <v>-22.054733696813301</v>
      </c>
      <c r="H502">
        <v>3.4503773118153198</v>
      </c>
      <c r="I502">
        <v>-7.8751395590393196</v>
      </c>
      <c r="J502">
        <v>-0.92592307613233704</v>
      </c>
      <c r="K502">
        <v>4917.5242738464003</v>
      </c>
      <c r="M502">
        <v>51.409351973223899</v>
      </c>
      <c r="O502">
        <v>11.3897293488622</v>
      </c>
      <c r="P502">
        <v>14.5753938573684</v>
      </c>
    </row>
    <row r="503" spans="1:17" x14ac:dyDescent="0.3">
      <c r="A503" t="s">
        <v>1126</v>
      </c>
      <c r="B503" t="s">
        <v>1127</v>
      </c>
      <c r="C503" t="s">
        <v>3148</v>
      </c>
      <c r="D503" t="s">
        <v>256</v>
      </c>
      <c r="E503">
        <v>11110.50375869</v>
      </c>
      <c r="F503">
        <v>279.10000000000002</v>
      </c>
      <c r="G503">
        <v>29.482697766574599</v>
      </c>
      <c r="H503">
        <v>2.7147903208497799</v>
      </c>
      <c r="I503">
        <v>57.412614983395002</v>
      </c>
      <c r="J503">
        <v>10.5829384759609</v>
      </c>
      <c r="K503">
        <v>268.64046385272201</v>
      </c>
      <c r="L503">
        <v>233.41220720719801</v>
      </c>
      <c r="M503">
        <v>62.001482998053604</v>
      </c>
      <c r="N503">
        <v>0.152175558886992</v>
      </c>
      <c r="O503">
        <v>25.761375850949399</v>
      </c>
      <c r="P503">
        <v>93.215645552094102</v>
      </c>
      <c r="Q503">
        <v>0.10752160227633401</v>
      </c>
    </row>
    <row r="504" spans="1:17" x14ac:dyDescent="0.3">
      <c r="A504" t="s">
        <v>1128</v>
      </c>
      <c r="B504" t="s">
        <v>1129</v>
      </c>
      <c r="C504" t="s">
        <v>3160</v>
      </c>
      <c r="D504" t="s">
        <v>1082</v>
      </c>
      <c r="E504">
        <v>10981.37273895</v>
      </c>
      <c r="F504">
        <v>859.05</v>
      </c>
      <c r="G504">
        <v>119.979409889792</v>
      </c>
      <c r="H504">
        <v>5.5697368988253002</v>
      </c>
      <c r="I504">
        <v>95.495685992038901</v>
      </c>
      <c r="J504">
        <v>0.40319185461406498</v>
      </c>
      <c r="K504">
        <v>818.94456595172699</v>
      </c>
      <c r="L504">
        <v>629.29857014683796</v>
      </c>
      <c r="M504">
        <v>42.490239121781499</v>
      </c>
      <c r="N504">
        <v>0.75556770973768606</v>
      </c>
      <c r="O504">
        <v>10.587276642803101</v>
      </c>
      <c r="P504">
        <v>155.70769459741001</v>
      </c>
      <c r="Q504">
        <v>0.19755004900225401</v>
      </c>
    </row>
    <row r="505" spans="1:17" x14ac:dyDescent="0.3">
      <c r="A505" t="s">
        <v>1130</v>
      </c>
      <c r="B505" t="s">
        <v>1131</v>
      </c>
      <c r="C505" t="s">
        <v>3152</v>
      </c>
      <c r="D505" t="s">
        <v>128</v>
      </c>
      <c r="E505">
        <v>10980.54</v>
      </c>
      <c r="F505">
        <v>345.3</v>
      </c>
      <c r="G505">
        <v>-33.360316681977999</v>
      </c>
      <c r="H505">
        <v>-1.4285795540007</v>
      </c>
      <c r="I505">
        <v>-17.981670872303599</v>
      </c>
      <c r="J505">
        <v>5.2608129351805504</v>
      </c>
      <c r="K505">
        <v>351.48524620379101</v>
      </c>
      <c r="L505">
        <v>363.83324412936997</v>
      </c>
      <c r="M505">
        <v>52.808999654757102</v>
      </c>
      <c r="N505">
        <v>0.63402792593651502</v>
      </c>
      <c r="O505">
        <v>46.539241239501798</v>
      </c>
      <c r="P505">
        <v>11.8199481865284</v>
      </c>
      <c r="Q505">
        <v>0.14826048882408499</v>
      </c>
    </row>
    <row r="506" spans="1:17" x14ac:dyDescent="0.3">
      <c r="A506" t="s">
        <v>1132</v>
      </c>
      <c r="B506" t="s">
        <v>1133</v>
      </c>
      <c r="C506" t="s">
        <v>3146</v>
      </c>
      <c r="D506" t="s">
        <v>261</v>
      </c>
      <c r="E506">
        <v>10979.412677759999</v>
      </c>
      <c r="F506">
        <v>2141.6</v>
      </c>
      <c r="G506">
        <v>6.5428080301139397</v>
      </c>
      <c r="H506">
        <v>1.3652555759262099</v>
      </c>
      <c r="I506">
        <v>2.3648367054899402</v>
      </c>
      <c r="J506">
        <v>5.5238721585164097</v>
      </c>
      <c r="K506">
        <v>2130.2433845963601</v>
      </c>
      <c r="L506">
        <v>1982.05554622458</v>
      </c>
      <c r="M506">
        <v>57.523103182514802</v>
      </c>
      <c r="N506">
        <v>0.79307358915513604</v>
      </c>
      <c r="O506">
        <v>8.2508404930892798</v>
      </c>
      <c r="P506">
        <v>47.696551724137898</v>
      </c>
      <c r="Q506">
        <v>-7.5304280742525001E-2</v>
      </c>
    </row>
    <row r="507" spans="1:17" x14ac:dyDescent="0.3">
      <c r="A507" t="s">
        <v>1134</v>
      </c>
      <c r="B507" t="s">
        <v>1135</v>
      </c>
      <c r="C507" t="s">
        <v>3142</v>
      </c>
      <c r="D507" t="s">
        <v>570</v>
      </c>
      <c r="E507">
        <v>10971.234129375</v>
      </c>
      <c r="F507">
        <v>823.95</v>
      </c>
      <c r="G507">
        <v>-13.2515928762071</v>
      </c>
      <c r="H507">
        <v>-2.2795521943403401</v>
      </c>
      <c r="I507">
        <v>7.8064953635628598</v>
      </c>
      <c r="J507">
        <v>-1.44477064526022</v>
      </c>
      <c r="K507">
        <v>848.51301091062101</v>
      </c>
      <c r="L507">
        <v>823.58318671516395</v>
      </c>
      <c r="M507">
        <v>42.067760084588897</v>
      </c>
      <c r="N507">
        <v>0.67972281000664203</v>
      </c>
      <c r="O507">
        <v>15.510649918077499</v>
      </c>
      <c r="P507">
        <v>21.169117647058801</v>
      </c>
      <c r="Q507">
        <v>2.8071801500991998E-2</v>
      </c>
    </row>
    <row r="508" spans="1:17" x14ac:dyDescent="0.3">
      <c r="A508" t="s">
        <v>1136</v>
      </c>
      <c r="B508" t="s">
        <v>1137</v>
      </c>
      <c r="C508" t="s">
        <v>3153</v>
      </c>
      <c r="D508" t="s">
        <v>447</v>
      </c>
      <c r="E508">
        <v>10940.22134787</v>
      </c>
      <c r="F508">
        <v>234.87</v>
      </c>
      <c r="G508">
        <v>46.799243125021498</v>
      </c>
      <c r="H508">
        <v>15.0002842453921</v>
      </c>
      <c r="I508">
        <v>-12.6292043777489</v>
      </c>
      <c r="J508">
        <v>12.4178900210111</v>
      </c>
      <c r="K508">
        <v>230.74488429061299</v>
      </c>
      <c r="L508">
        <v>230.160581307743</v>
      </c>
      <c r="M508">
        <v>69.5514673545254</v>
      </c>
      <c r="N508">
        <v>1.1202698121532499</v>
      </c>
      <c r="O508">
        <v>63.579852684463702</v>
      </c>
      <c r="P508">
        <v>71.001092100473201</v>
      </c>
      <c r="Q508">
        <v>6.8458434520042993E-2</v>
      </c>
    </row>
    <row r="509" spans="1:17" x14ac:dyDescent="0.3">
      <c r="A509" t="s">
        <v>1138</v>
      </c>
      <c r="B509" t="s">
        <v>1139</v>
      </c>
      <c r="C509" t="s">
        <v>3155</v>
      </c>
      <c r="D509" t="s">
        <v>457</v>
      </c>
      <c r="E509">
        <v>10926.081184425</v>
      </c>
      <c r="F509">
        <v>1641.75</v>
      </c>
      <c r="G509">
        <v>53.358335598340901</v>
      </c>
      <c r="H509">
        <v>4.0787496719034797</v>
      </c>
      <c r="I509">
        <v>17.4701765950187</v>
      </c>
      <c r="J509">
        <v>10.499145893361799</v>
      </c>
      <c r="K509">
        <v>1658.70200211726</v>
      </c>
      <c r="L509">
        <v>1566.53215541694</v>
      </c>
      <c r="M509">
        <v>56.246869095862202</v>
      </c>
      <c r="N509">
        <v>1.3958010955592799</v>
      </c>
      <c r="O509">
        <v>44.967260545149898</v>
      </c>
      <c r="P509">
        <v>82.746351123114394</v>
      </c>
      <c r="Q509">
        <v>0.161317783261167</v>
      </c>
    </row>
    <row r="510" spans="1:17" x14ac:dyDescent="0.3">
      <c r="A510" t="s">
        <v>1140</v>
      </c>
      <c r="B510" t="s">
        <v>1141</v>
      </c>
      <c r="C510" t="s">
        <v>3150</v>
      </c>
      <c r="D510" t="s">
        <v>269</v>
      </c>
      <c r="E510">
        <v>10907.2148724</v>
      </c>
      <c r="F510">
        <v>5380.4</v>
      </c>
      <c r="G510">
        <v>26.581318761306601</v>
      </c>
      <c r="H510">
        <v>6.2533565396543302</v>
      </c>
      <c r="I510">
        <v>-1.7253736975119001</v>
      </c>
      <c r="J510">
        <v>1.74110297358288</v>
      </c>
      <c r="K510">
        <v>5359.1482433615301</v>
      </c>
      <c r="L510">
        <v>4816.1018716955596</v>
      </c>
      <c r="M510">
        <v>54.361192802665698</v>
      </c>
      <c r="N510">
        <v>0.39406143348989803</v>
      </c>
      <c r="O510">
        <v>11.497286447104299</v>
      </c>
      <c r="P510">
        <v>78.632138114209795</v>
      </c>
      <c r="Q510">
        <v>0.18426858122629999</v>
      </c>
    </row>
    <row r="511" spans="1:17" x14ac:dyDescent="0.3">
      <c r="A511" t="s">
        <v>1142</v>
      </c>
      <c r="B511" t="s">
        <v>1143</v>
      </c>
      <c r="C511" t="s">
        <v>3156</v>
      </c>
      <c r="D511" t="s">
        <v>493</v>
      </c>
      <c r="E511">
        <v>10906.93819158</v>
      </c>
      <c r="F511">
        <v>822.65</v>
      </c>
      <c r="G511">
        <v>-20.648238324062302</v>
      </c>
      <c r="H511">
        <v>4.3248242225945104</v>
      </c>
      <c r="I511">
        <v>-4.0065718237246601</v>
      </c>
      <c r="J511">
        <v>-1.8078258247012799</v>
      </c>
      <c r="K511">
        <v>863.41098290262403</v>
      </c>
      <c r="L511">
        <v>881.77033060678696</v>
      </c>
      <c r="M511">
        <v>46.290679490592701</v>
      </c>
      <c r="N511">
        <v>0.122619411949156</v>
      </c>
      <c r="O511">
        <v>30.189023278429399</v>
      </c>
      <c r="P511">
        <v>8.0231107609480592</v>
      </c>
      <c r="Q511">
        <v>-2.9937411482733999E-2</v>
      </c>
    </row>
    <row r="512" spans="1:17" x14ac:dyDescent="0.3">
      <c r="A512" t="s">
        <v>1144</v>
      </c>
      <c r="B512" t="s">
        <v>1145</v>
      </c>
      <c r="C512" t="s">
        <v>3141</v>
      </c>
      <c r="D512" t="s">
        <v>21</v>
      </c>
      <c r="E512">
        <v>10832.26419498</v>
      </c>
      <c r="F512">
        <v>723.3</v>
      </c>
      <c r="G512">
        <v>-33.1667058179126</v>
      </c>
      <c r="H512">
        <v>-4.6309765693652798</v>
      </c>
      <c r="I512">
        <v>-16.123471664403599</v>
      </c>
      <c r="J512">
        <v>-0.42332857956094999</v>
      </c>
      <c r="K512">
        <v>767.64818504748996</v>
      </c>
      <c r="L512">
        <v>807.58746505139197</v>
      </c>
      <c r="M512">
        <v>34.473461318951301</v>
      </c>
      <c r="N512">
        <v>1.0365426211569899</v>
      </c>
      <c r="O512">
        <v>32.863265588275901</v>
      </c>
      <c r="P512">
        <v>0.73816155988857202</v>
      </c>
      <c r="Q512">
        <v>-0.14422654999252801</v>
      </c>
    </row>
    <row r="513" spans="1:17" hidden="1" x14ac:dyDescent="0.3">
      <c r="A513" t="s">
        <v>1146</v>
      </c>
      <c r="B513" t="s">
        <v>1147</v>
      </c>
      <c r="C513" t="s">
        <v>3157</v>
      </c>
      <c r="D513" t="s">
        <v>103</v>
      </c>
      <c r="E513">
        <v>10769.311054919999</v>
      </c>
      <c r="F513">
        <v>9423.15</v>
      </c>
      <c r="G513">
        <v>-0.31362132361372003</v>
      </c>
      <c r="H513">
        <v>-11.3911610042053</v>
      </c>
      <c r="I513">
        <v>15.117874732681599</v>
      </c>
      <c r="J513">
        <v>0.45406417411196798</v>
      </c>
      <c r="K513">
        <v>10332.9620994054</v>
      </c>
      <c r="L513">
        <v>9266.9446887188005</v>
      </c>
      <c r="M513">
        <v>34.5937947430644</v>
      </c>
      <c r="N513">
        <v>0.70465620384439598</v>
      </c>
      <c r="O513">
        <v>35.708335323113801</v>
      </c>
      <c r="P513">
        <v>39.973410971316497</v>
      </c>
      <c r="Q513">
        <v>0.10356226680748599</v>
      </c>
    </row>
    <row r="514" spans="1:17" x14ac:dyDescent="0.3">
      <c r="A514" t="s">
        <v>1148</v>
      </c>
      <c r="B514" t="s">
        <v>1149</v>
      </c>
      <c r="C514" t="s">
        <v>3150</v>
      </c>
      <c r="D514" t="s">
        <v>72</v>
      </c>
      <c r="E514">
        <v>10754.594266079999</v>
      </c>
      <c r="F514">
        <v>520.79999999999995</v>
      </c>
      <c r="G514">
        <v>-49.495755577227001</v>
      </c>
      <c r="H514">
        <v>-8.4887369141042104</v>
      </c>
      <c r="I514">
        <v>-28.855051177446601</v>
      </c>
      <c r="J514">
        <v>3.0261655915328198</v>
      </c>
      <c r="K514">
        <v>566.42567161759905</v>
      </c>
      <c r="L514">
        <v>613.109790722978</v>
      </c>
      <c r="M514">
        <v>40.889039902960299</v>
      </c>
      <c r="N514">
        <v>0.57077361717416697</v>
      </c>
      <c r="O514">
        <v>58.2181259600614</v>
      </c>
      <c r="P514">
        <v>6.2857142857142696</v>
      </c>
      <c r="Q514">
        <v>3.7064954475663998E-2</v>
      </c>
    </row>
    <row r="515" spans="1:17" hidden="1" x14ac:dyDescent="0.3">
      <c r="A515" t="s">
        <v>1150</v>
      </c>
      <c r="B515" t="s">
        <v>1151</v>
      </c>
      <c r="C515" t="s">
        <v>3157</v>
      </c>
      <c r="D515" t="s">
        <v>752</v>
      </c>
      <c r="E515">
        <v>10739.054693185</v>
      </c>
      <c r="F515">
        <v>113.24</v>
      </c>
      <c r="G515">
        <v>21.802765061148801</v>
      </c>
      <c r="H515">
        <v>2.9748578811155899</v>
      </c>
      <c r="I515">
        <v>-3.61682471575164</v>
      </c>
      <c r="J515">
        <v>2.6908540534494501</v>
      </c>
      <c r="K515">
        <v>113.61243751121199</v>
      </c>
      <c r="L515">
        <v>108.065367783797</v>
      </c>
      <c r="M515">
        <v>54.041415573722702</v>
      </c>
      <c r="N515">
        <v>0.52363065687567101</v>
      </c>
      <c r="O515">
        <v>9.5019427764040998</v>
      </c>
      <c r="P515">
        <v>45.086483023702698</v>
      </c>
      <c r="Q515">
        <v>2.1133606920337E-2</v>
      </c>
    </row>
    <row r="516" spans="1:17" x14ac:dyDescent="0.3">
      <c r="A516" t="s">
        <v>1152</v>
      </c>
      <c r="B516" t="s">
        <v>1153</v>
      </c>
      <c r="C516" t="s">
        <v>3142</v>
      </c>
      <c r="D516" t="s">
        <v>24</v>
      </c>
      <c r="E516">
        <v>10732.124284398</v>
      </c>
      <c r="F516">
        <v>97.46</v>
      </c>
      <c r="G516">
        <v>-31.8359707368401</v>
      </c>
      <c r="H516">
        <v>1.4340060207121601</v>
      </c>
      <c r="I516">
        <v>-30.3198119942485</v>
      </c>
      <c r="J516">
        <v>1.80007040657879</v>
      </c>
      <c r="K516">
        <v>100.164886798564</v>
      </c>
      <c r="L516">
        <v>108.67098742207</v>
      </c>
      <c r="M516">
        <v>51.198460465435403</v>
      </c>
      <c r="N516">
        <v>0.89272569017262604</v>
      </c>
      <c r="O516">
        <v>56.474451056843797</v>
      </c>
      <c r="P516">
        <v>10.6117353308364</v>
      </c>
      <c r="Q516">
        <v>0.10694735028746299</v>
      </c>
    </row>
    <row r="517" spans="1:17" hidden="1" x14ac:dyDescent="0.3">
      <c r="A517" t="s">
        <v>1154</v>
      </c>
      <c r="B517" t="s">
        <v>1155</v>
      </c>
      <c r="C517" t="s">
        <v>3157</v>
      </c>
      <c r="D517" t="s">
        <v>421</v>
      </c>
      <c r="E517">
        <v>10652.437303999999</v>
      </c>
      <c r="F517">
        <v>9450</v>
      </c>
      <c r="G517">
        <v>-2.9629801660521502</v>
      </c>
      <c r="H517">
        <v>-2.8532730401145301</v>
      </c>
      <c r="I517">
        <v>7.6595045247647198</v>
      </c>
      <c r="J517">
        <v>-0.34197399809597301</v>
      </c>
      <c r="K517">
        <v>9563.5972879464007</v>
      </c>
      <c r="L517">
        <v>8890.0110662694096</v>
      </c>
      <c r="M517">
        <v>42.360882342364199</v>
      </c>
      <c r="N517">
        <v>0.21535432023204401</v>
      </c>
      <c r="O517">
        <v>21.681481481481399</v>
      </c>
      <c r="P517">
        <v>29.469790382244099</v>
      </c>
      <c r="Q517">
        <v>0.177462435052155</v>
      </c>
    </row>
    <row r="518" spans="1:17" hidden="1" x14ac:dyDescent="0.3">
      <c r="A518" t="s">
        <v>1156</v>
      </c>
      <c r="B518" t="s">
        <v>1157</v>
      </c>
      <c r="C518" t="s">
        <v>3157</v>
      </c>
      <c r="D518" t="s">
        <v>752</v>
      </c>
      <c r="E518">
        <v>10625.948094249999</v>
      </c>
      <c r="F518">
        <v>533.6</v>
      </c>
      <c r="G518">
        <v>-2.63728736311189</v>
      </c>
      <c r="H518">
        <v>2.7473502718457898</v>
      </c>
      <c r="I518">
        <v>0.81495790126743495</v>
      </c>
      <c r="J518">
        <v>2.02643634438716</v>
      </c>
      <c r="K518">
        <v>529.32892042986305</v>
      </c>
      <c r="L518">
        <v>512.661412609634</v>
      </c>
      <c r="M518">
        <v>77.9215973242584</v>
      </c>
      <c r="N518">
        <v>0.71170869638732304</v>
      </c>
      <c r="O518">
        <v>4.7188905547226296</v>
      </c>
      <c r="P518">
        <v>20.117956914211099</v>
      </c>
      <c r="Q518">
        <v>-1.3416788414562999E-2</v>
      </c>
    </row>
    <row r="519" spans="1:17" x14ac:dyDescent="0.3">
      <c r="A519" t="s">
        <v>1158</v>
      </c>
      <c r="B519" t="s">
        <v>1159</v>
      </c>
      <c r="C519" t="s">
        <v>3142</v>
      </c>
      <c r="D519" t="s">
        <v>500</v>
      </c>
      <c r="E519">
        <v>10573.068370000001</v>
      </c>
      <c r="F519">
        <v>530.29999999999995</v>
      </c>
      <c r="G519">
        <v>118.649510206898</v>
      </c>
      <c r="H519">
        <v>13.2001076422307</v>
      </c>
      <c r="I519">
        <v>47.405346778941301</v>
      </c>
      <c r="J519">
        <v>-1.0691919883397001</v>
      </c>
      <c r="K519">
        <v>495.29901079118002</v>
      </c>
      <c r="L519">
        <v>399.650112235976</v>
      </c>
      <c r="M519">
        <v>56.403672136477397</v>
      </c>
      <c r="N519">
        <v>0.77706539124515095</v>
      </c>
      <c r="O519">
        <v>4.65774090137658</v>
      </c>
      <c r="P519">
        <v>146.76593764541599</v>
      </c>
      <c r="Q519">
        <v>0.34343997659220299</v>
      </c>
    </row>
    <row r="520" spans="1:17" hidden="1" x14ac:dyDescent="0.3">
      <c r="A520" t="s">
        <v>1160</v>
      </c>
      <c r="B520" t="s">
        <v>1161</v>
      </c>
      <c r="C520" t="s">
        <v>3157</v>
      </c>
      <c r="D520" t="s">
        <v>251</v>
      </c>
      <c r="E520">
        <v>10571.082785549999</v>
      </c>
      <c r="F520">
        <v>628.95000000000005</v>
      </c>
      <c r="G520">
        <v>111.75138791177</v>
      </c>
      <c r="H520">
        <v>33.525301536497999</v>
      </c>
      <c r="I520">
        <v>129.90490439587299</v>
      </c>
      <c r="J520">
        <v>-1.93008505933648</v>
      </c>
      <c r="K520">
        <v>526.82035797345998</v>
      </c>
      <c r="L520">
        <v>414.60931000760797</v>
      </c>
      <c r="M520">
        <v>76.809710104306205</v>
      </c>
      <c r="N520">
        <v>2.0297479836146901</v>
      </c>
      <c r="O520">
        <v>0.620081087526824</v>
      </c>
      <c r="P520">
        <v>199.785510009532</v>
      </c>
      <c r="Q520">
        <v>0.108774458774926</v>
      </c>
    </row>
    <row r="521" spans="1:17" x14ac:dyDescent="0.3">
      <c r="A521" t="s">
        <v>1162</v>
      </c>
      <c r="B521" t="s">
        <v>1163</v>
      </c>
      <c r="C521" t="s">
        <v>3144</v>
      </c>
      <c r="D521" t="s">
        <v>279</v>
      </c>
      <c r="E521">
        <v>10568.067228399999</v>
      </c>
      <c r="F521">
        <v>791.45</v>
      </c>
      <c r="G521">
        <v>0.92622904440509402</v>
      </c>
      <c r="H521">
        <v>25.301874474709798</v>
      </c>
      <c r="I521">
        <v>28.6621868509027</v>
      </c>
      <c r="J521">
        <v>8.5894663910612596</v>
      </c>
      <c r="K521">
        <v>701.22155724420395</v>
      </c>
      <c r="L521">
        <v>657.77909752582104</v>
      </c>
      <c r="M521">
        <v>82.382863431096098</v>
      </c>
      <c r="N521">
        <v>0.63078316718384098</v>
      </c>
      <c r="O521">
        <v>8.0295659864805007</v>
      </c>
      <c r="P521">
        <v>43.482596084118903</v>
      </c>
      <c r="Q521">
        <v>8.2508127002494006E-2</v>
      </c>
    </row>
    <row r="522" spans="1:17" x14ac:dyDescent="0.3">
      <c r="A522" t="s">
        <v>1164</v>
      </c>
      <c r="B522" t="s">
        <v>1165</v>
      </c>
      <c r="C522" t="s">
        <v>3155</v>
      </c>
      <c r="D522" t="s">
        <v>139</v>
      </c>
      <c r="E522">
        <v>10567.22898025</v>
      </c>
      <c r="F522">
        <v>1267.25</v>
      </c>
      <c r="G522">
        <v>198.54577190736299</v>
      </c>
      <c r="H522">
        <v>24.581958294618701</v>
      </c>
      <c r="I522">
        <v>56.835520833962597</v>
      </c>
      <c r="J522">
        <v>11.8534232440882</v>
      </c>
      <c r="K522">
        <v>1042.41593187489</v>
      </c>
      <c r="L522">
        <v>864.57405918498205</v>
      </c>
      <c r="M522">
        <v>81.577187424408194</v>
      </c>
      <c r="N522">
        <v>1.1702093259950299</v>
      </c>
      <c r="O522">
        <v>1.59400276188597</v>
      </c>
      <c r="P522">
        <v>239.69977214850499</v>
      </c>
      <c r="Q522">
        <v>0.167594341747271</v>
      </c>
    </row>
    <row r="523" spans="1:17" x14ac:dyDescent="0.3">
      <c r="A523" t="s">
        <v>1166</v>
      </c>
      <c r="B523" t="s">
        <v>1167</v>
      </c>
      <c r="C523" t="s">
        <v>573</v>
      </c>
      <c r="D523" t="s">
        <v>573</v>
      </c>
      <c r="E523">
        <v>10566.031573328</v>
      </c>
      <c r="F523">
        <v>21.28</v>
      </c>
      <c r="G523">
        <v>-13.3755351651523</v>
      </c>
      <c r="H523">
        <v>0.67426585238604597</v>
      </c>
      <c r="I523">
        <v>-25.754097792568999</v>
      </c>
      <c r="J523">
        <v>5.1800331734318998</v>
      </c>
      <c r="K523">
        <v>22.751158561675101</v>
      </c>
      <c r="L523">
        <v>24.625438364021502</v>
      </c>
      <c r="M523">
        <v>53.883867376685899</v>
      </c>
      <c r="N523">
        <v>0.47663136581476501</v>
      </c>
      <c r="O523">
        <v>83.505639097744293</v>
      </c>
      <c r="P523">
        <v>9.1282051282051295</v>
      </c>
      <c r="Q523">
        <v>1.3526968826429999E-3</v>
      </c>
    </row>
    <row r="524" spans="1:17" x14ac:dyDescent="0.3">
      <c r="A524" t="s">
        <v>1168</v>
      </c>
      <c r="B524" t="s">
        <v>1169</v>
      </c>
      <c r="C524" t="s">
        <v>3145</v>
      </c>
      <c r="D524" t="s">
        <v>961</v>
      </c>
      <c r="E524">
        <v>10550.38174235</v>
      </c>
      <c r="F524">
        <v>1434.85</v>
      </c>
      <c r="G524">
        <v>34.814706086749403</v>
      </c>
      <c r="H524">
        <v>14.406088626070501</v>
      </c>
      <c r="I524">
        <v>15.941715487383201</v>
      </c>
      <c r="J524">
        <v>9.3511339807166003</v>
      </c>
      <c r="K524">
        <v>1343.4158826206899</v>
      </c>
      <c r="L524">
        <v>1220.5644848035699</v>
      </c>
      <c r="M524">
        <v>78.190975627861903</v>
      </c>
      <c r="N524">
        <v>1.1333145148183501</v>
      </c>
      <c r="O524">
        <v>10.900094086489799</v>
      </c>
      <c r="P524">
        <v>77.141975308641904</v>
      </c>
      <c r="Q524">
        <v>0.100003695479849</v>
      </c>
    </row>
    <row r="525" spans="1:17" x14ac:dyDescent="0.3">
      <c r="A525" t="s">
        <v>1170</v>
      </c>
      <c r="B525" t="s">
        <v>1171</v>
      </c>
      <c r="C525" t="s">
        <v>3153</v>
      </c>
      <c r="D525" t="s">
        <v>1172</v>
      </c>
      <c r="E525">
        <v>10477.367170609999</v>
      </c>
      <c r="F525">
        <v>704.4</v>
      </c>
      <c r="G525">
        <v>20.790378243506801</v>
      </c>
      <c r="H525">
        <v>1.5714114366565901</v>
      </c>
      <c r="I525">
        <v>11.2841529368447</v>
      </c>
      <c r="J525">
        <v>11.5966230696687</v>
      </c>
      <c r="K525">
        <v>705.26401343490897</v>
      </c>
      <c r="L525">
        <v>654.80342733822897</v>
      </c>
      <c r="M525">
        <v>66.583957637711904</v>
      </c>
      <c r="N525">
        <v>1.61423910510835</v>
      </c>
      <c r="O525">
        <v>24.219193639977199</v>
      </c>
      <c r="P525">
        <v>53.297062023938999</v>
      </c>
      <c r="Q525">
        <v>-5.1110575512448998E-2</v>
      </c>
    </row>
    <row r="526" spans="1:17" x14ac:dyDescent="0.3">
      <c r="A526" t="s">
        <v>1173</v>
      </c>
      <c r="B526" t="s">
        <v>1174</v>
      </c>
      <c r="C526" t="s">
        <v>3147</v>
      </c>
      <c r="D526" t="s">
        <v>426</v>
      </c>
      <c r="E526">
        <v>10467.565031399999</v>
      </c>
      <c r="F526">
        <v>382</v>
      </c>
      <c r="G526">
        <v>-10.8728148641828</v>
      </c>
      <c r="H526">
        <v>0.62265945091578301</v>
      </c>
      <c r="I526">
        <v>-14.3018999840537</v>
      </c>
      <c r="J526">
        <v>2.8310318775891501</v>
      </c>
      <c r="K526">
        <v>391.25065367686102</v>
      </c>
      <c r="L526">
        <v>398.09980304876001</v>
      </c>
      <c r="M526">
        <v>60.0908845341702</v>
      </c>
      <c r="N526">
        <v>0.63626884912272297</v>
      </c>
      <c r="O526">
        <v>45.013089005235599</v>
      </c>
      <c r="P526">
        <v>13.4709639091044</v>
      </c>
      <c r="Q526">
        <v>0.10944867998718601</v>
      </c>
    </row>
    <row r="527" spans="1:17" x14ac:dyDescent="0.3">
      <c r="A527" t="s">
        <v>1175</v>
      </c>
      <c r="B527" t="s">
        <v>1176</v>
      </c>
      <c r="C527" t="s">
        <v>3154</v>
      </c>
      <c r="D527" t="s">
        <v>505</v>
      </c>
      <c r="E527">
        <v>10452.530135880001</v>
      </c>
      <c r="F527">
        <v>326.2</v>
      </c>
      <c r="G527">
        <v>-3.9550239921673902</v>
      </c>
      <c r="H527">
        <v>-0.74899278852461204</v>
      </c>
      <c r="I527">
        <v>8.8232229100726691</v>
      </c>
      <c r="J527">
        <v>7.4970064868746302</v>
      </c>
      <c r="K527">
        <v>325.97293277860899</v>
      </c>
      <c r="L527">
        <v>314.276034594446</v>
      </c>
      <c r="M527">
        <v>66.829120628654707</v>
      </c>
      <c r="N527">
        <v>0.29871803522788898</v>
      </c>
      <c r="O527">
        <v>22.930717351318201</v>
      </c>
      <c r="P527">
        <v>25.7953800470479</v>
      </c>
      <c r="Q527">
        <v>3.6819909564090002E-2</v>
      </c>
    </row>
    <row r="528" spans="1:17" x14ac:dyDescent="0.3">
      <c r="A528" t="s">
        <v>1177</v>
      </c>
      <c r="B528" t="s">
        <v>1178</v>
      </c>
      <c r="C528" t="s">
        <v>3154</v>
      </c>
      <c r="D528" t="s">
        <v>222</v>
      </c>
      <c r="E528">
        <v>10340.192242556999</v>
      </c>
      <c r="F528">
        <v>130.59</v>
      </c>
      <c r="G528">
        <v>-6.0781678988074201</v>
      </c>
      <c r="H528">
        <v>14.7230502620347</v>
      </c>
      <c r="I528">
        <v>-12.0955983811285</v>
      </c>
      <c r="J528">
        <v>4.331096168128</v>
      </c>
      <c r="K528">
        <v>123.987466124747</v>
      </c>
      <c r="L528">
        <v>128.268987966868</v>
      </c>
      <c r="M528">
        <v>74.664487720620301</v>
      </c>
      <c r="N528">
        <v>1.3601622700823599</v>
      </c>
      <c r="O528">
        <v>20.989355999693601</v>
      </c>
      <c r="P528">
        <v>16.806797853309401</v>
      </c>
      <c r="Q528">
        <v>0.117503862960587</v>
      </c>
    </row>
    <row r="529" spans="1:17" hidden="1" x14ac:dyDescent="0.3">
      <c r="A529" t="s">
        <v>1179</v>
      </c>
      <c r="B529" t="s">
        <v>1180</v>
      </c>
      <c r="C529" t="s">
        <v>3157</v>
      </c>
      <c r="D529" t="s">
        <v>134</v>
      </c>
      <c r="E529">
        <v>10336.756736249999</v>
      </c>
      <c r="F529">
        <v>787.5</v>
      </c>
      <c r="G529">
        <v>81.826719516177505</v>
      </c>
      <c r="H529">
        <v>6.3669655046564904</v>
      </c>
      <c r="I529">
        <v>-17.932343938001399</v>
      </c>
      <c r="J529">
        <v>4.1419017401230898</v>
      </c>
      <c r="K529">
        <v>801.26047008324394</v>
      </c>
      <c r="L529">
        <v>786.48458787973402</v>
      </c>
      <c r="M529">
        <v>57.030718332364202</v>
      </c>
      <c r="N529">
        <v>1.0698489376857401</v>
      </c>
      <c r="O529">
        <v>41.968253968253897</v>
      </c>
      <c r="P529">
        <v>110.336538461538</v>
      </c>
      <c r="Q529">
        <v>0.241385619484</v>
      </c>
    </row>
    <row r="530" spans="1:17" x14ac:dyDescent="0.3">
      <c r="A530" t="s">
        <v>1181</v>
      </c>
      <c r="B530" t="s">
        <v>1182</v>
      </c>
      <c r="C530" t="s">
        <v>3150</v>
      </c>
      <c r="D530" t="s">
        <v>961</v>
      </c>
      <c r="E530">
        <v>10326.739164839901</v>
      </c>
      <c r="F530">
        <v>1096.2</v>
      </c>
      <c r="G530">
        <v>-14.361526628093699</v>
      </c>
      <c r="H530">
        <v>0.88824665688043503</v>
      </c>
      <c r="I530">
        <v>-7.3716254213965602</v>
      </c>
      <c r="J530">
        <v>0.99052751702461195</v>
      </c>
      <c r="K530">
        <v>1121.52727848524</v>
      </c>
      <c r="L530">
        <v>1079.53640956565</v>
      </c>
      <c r="M530">
        <v>53.876681322581099</v>
      </c>
      <c r="N530">
        <v>0.65531629720581597</v>
      </c>
      <c r="O530">
        <v>18.586936690384899</v>
      </c>
      <c r="P530">
        <v>34.8007870142646</v>
      </c>
    </row>
    <row r="531" spans="1:17" x14ac:dyDescent="0.3">
      <c r="A531" t="s">
        <v>1183</v>
      </c>
      <c r="B531" t="s">
        <v>1184</v>
      </c>
      <c r="C531" t="s">
        <v>3150</v>
      </c>
      <c r="D531" t="s">
        <v>269</v>
      </c>
      <c r="E531">
        <v>10305.7416075</v>
      </c>
      <c r="F531">
        <v>1135.45</v>
      </c>
      <c r="G531">
        <v>2.5373697765998902</v>
      </c>
      <c r="H531">
        <v>7.2130216486927701</v>
      </c>
      <c r="I531">
        <v>-12.6174803409081</v>
      </c>
      <c r="J531">
        <v>-0.12282089824317199</v>
      </c>
      <c r="K531">
        <v>1154.7038289408799</v>
      </c>
      <c r="L531">
        <v>1174.13041845252</v>
      </c>
      <c r="M531">
        <v>44.252791397996702</v>
      </c>
      <c r="N531">
        <v>0.56943474922618598</v>
      </c>
      <c r="O531">
        <v>32.7139019771896</v>
      </c>
      <c r="P531">
        <v>41.6567899694342</v>
      </c>
    </row>
    <row r="532" spans="1:17" x14ac:dyDescent="0.3">
      <c r="A532" t="s">
        <v>1185</v>
      </c>
      <c r="B532" t="s">
        <v>1186</v>
      </c>
      <c r="C532" t="s">
        <v>3150</v>
      </c>
      <c r="D532" t="s">
        <v>166</v>
      </c>
      <c r="E532">
        <v>10280.1573888</v>
      </c>
      <c r="F532">
        <v>10037.25</v>
      </c>
      <c r="G532">
        <v>78.6720515879787</v>
      </c>
      <c r="H532">
        <v>-4.7251249183018302</v>
      </c>
      <c r="I532">
        <v>-16.6264726385497</v>
      </c>
      <c r="J532">
        <v>1.74653760366917</v>
      </c>
      <c r="K532">
        <v>11445.775511280201</v>
      </c>
      <c r="L532">
        <v>10872.4573409891</v>
      </c>
      <c r="M532">
        <v>50.217435354005602</v>
      </c>
      <c r="N532">
        <v>1.5059363149895</v>
      </c>
      <c r="O532">
        <v>47.450745971257</v>
      </c>
      <c r="P532">
        <v>102.731771359321</v>
      </c>
      <c r="Q532">
        <v>0.159338068664375</v>
      </c>
    </row>
    <row r="533" spans="1:17" hidden="1" x14ac:dyDescent="0.3">
      <c r="A533" t="s">
        <v>1187</v>
      </c>
      <c r="B533" t="s">
        <v>1188</v>
      </c>
      <c r="C533" t="s">
        <v>3157</v>
      </c>
      <c r="D533" t="s">
        <v>232</v>
      </c>
      <c r="E533">
        <v>10246.80645387</v>
      </c>
      <c r="F533">
        <v>12815.3</v>
      </c>
      <c r="G533">
        <v>44.715443013252397</v>
      </c>
      <c r="H533">
        <v>5.7120439272454702</v>
      </c>
      <c r="I533">
        <v>2.0743617849213001</v>
      </c>
      <c r="J533">
        <v>1.02974321165952</v>
      </c>
      <c r="K533">
        <v>12988.6431381769</v>
      </c>
      <c r="L533">
        <v>11380.0946249837</v>
      </c>
      <c r="M533">
        <v>43.784012269879803</v>
      </c>
      <c r="N533">
        <v>0.398757356488181</v>
      </c>
      <c r="O533">
        <v>16.891528095323501</v>
      </c>
      <c r="P533">
        <v>98.840961986035595</v>
      </c>
      <c r="Q533">
        <v>0.157627306367327</v>
      </c>
    </row>
    <row r="534" spans="1:17" x14ac:dyDescent="0.3">
      <c r="A534" t="s">
        <v>1189</v>
      </c>
      <c r="B534" t="s">
        <v>1190</v>
      </c>
      <c r="C534" t="s">
        <v>3150</v>
      </c>
      <c r="D534" t="s">
        <v>318</v>
      </c>
      <c r="E534">
        <v>10224.478834244999</v>
      </c>
      <c r="F534">
        <v>1729.65</v>
      </c>
      <c r="G534">
        <v>134.76579324813099</v>
      </c>
      <c r="H534">
        <v>23.0288320017657</v>
      </c>
      <c r="I534">
        <v>15.5196495442573</v>
      </c>
      <c r="J534">
        <v>6.9966584940845298</v>
      </c>
      <c r="K534">
        <v>1578.57300684968</v>
      </c>
      <c r="L534">
        <v>1420.5489042566301</v>
      </c>
      <c r="M534">
        <v>68.488987241916803</v>
      </c>
      <c r="N534">
        <v>1.26633822884897</v>
      </c>
      <c r="O534">
        <v>20.255543028936401</v>
      </c>
      <c r="P534">
        <v>169.24813200498099</v>
      </c>
    </row>
    <row r="535" spans="1:17" x14ac:dyDescent="0.3">
      <c r="A535" t="s">
        <v>1191</v>
      </c>
      <c r="B535" t="s">
        <v>1192</v>
      </c>
      <c r="C535" t="s">
        <v>3150</v>
      </c>
      <c r="D535" t="s">
        <v>393</v>
      </c>
      <c r="E535">
        <v>10199.32687137</v>
      </c>
      <c r="F535">
        <v>449.45</v>
      </c>
      <c r="G535">
        <v>121.889001845824</v>
      </c>
      <c r="H535">
        <v>8.1540311619392192</v>
      </c>
      <c r="I535">
        <v>58.835160937831702</v>
      </c>
      <c r="J535">
        <v>13.7515066647472</v>
      </c>
      <c r="K535">
        <v>403.08137068724699</v>
      </c>
      <c r="L535">
        <v>332.10198283961898</v>
      </c>
      <c r="M535">
        <v>74.491180060768798</v>
      </c>
      <c r="N535">
        <v>1.0251753285351899</v>
      </c>
      <c r="O535">
        <v>5.4622316164200697</v>
      </c>
      <c r="P535">
        <v>177.86707882534699</v>
      </c>
      <c r="Q535">
        <v>0.17607074402839501</v>
      </c>
    </row>
    <row r="536" spans="1:17" x14ac:dyDescent="0.3">
      <c r="A536" t="s">
        <v>1193</v>
      </c>
      <c r="B536" t="s">
        <v>1194</v>
      </c>
      <c r="C536" t="s">
        <v>3150</v>
      </c>
      <c r="D536" t="s">
        <v>232</v>
      </c>
      <c r="E536">
        <v>10188.837227100001</v>
      </c>
      <c r="F536">
        <v>521.5</v>
      </c>
      <c r="G536">
        <v>-19.647376248493899</v>
      </c>
      <c r="H536">
        <v>1.33262171062051</v>
      </c>
      <c r="I536">
        <v>-19.766702304168501</v>
      </c>
      <c r="J536">
        <v>7.7958853139552602</v>
      </c>
      <c r="K536">
        <v>520.64273643101103</v>
      </c>
      <c r="L536">
        <v>539.30964764257897</v>
      </c>
      <c r="M536">
        <v>69.464566044286698</v>
      </c>
      <c r="N536">
        <v>0.41165296611436097</v>
      </c>
      <c r="O536">
        <v>36.030680728667299</v>
      </c>
      <c r="P536">
        <v>13.357243777850201</v>
      </c>
      <c r="Q536">
        <v>1.3017702919071001E-2</v>
      </c>
    </row>
    <row r="537" spans="1:17" x14ac:dyDescent="0.3">
      <c r="A537" t="s">
        <v>1195</v>
      </c>
      <c r="B537" t="s">
        <v>1196</v>
      </c>
      <c r="C537" t="s">
        <v>3142</v>
      </c>
      <c r="D537" t="s">
        <v>421</v>
      </c>
      <c r="E537">
        <v>10091.621154265</v>
      </c>
      <c r="F537">
        <v>326.35000000000002</v>
      </c>
      <c r="G537">
        <v>164.622278808272</v>
      </c>
      <c r="H537">
        <v>-6.2494318793920298</v>
      </c>
      <c r="I537">
        <v>64.947298696508497</v>
      </c>
      <c r="J537">
        <v>2.26441895838903</v>
      </c>
      <c r="K537">
        <v>341.50415817734</v>
      </c>
      <c r="L537">
        <v>254.67647163793299</v>
      </c>
      <c r="M537">
        <v>41.871918613788999</v>
      </c>
      <c r="N537">
        <v>0.45820338950829698</v>
      </c>
      <c r="O537">
        <v>37.567029263061102</v>
      </c>
      <c r="P537">
        <v>202.17592592592499</v>
      </c>
      <c r="Q537">
        <v>0.13103686275679899</v>
      </c>
    </row>
    <row r="538" spans="1:17" x14ac:dyDescent="0.3">
      <c r="A538" t="s">
        <v>1197</v>
      </c>
      <c r="B538" t="s">
        <v>1198</v>
      </c>
      <c r="C538" t="s">
        <v>3150</v>
      </c>
      <c r="D538" t="s">
        <v>120</v>
      </c>
      <c r="E538">
        <v>10086.415849380001</v>
      </c>
      <c r="F538">
        <v>566.15</v>
      </c>
      <c r="G538">
        <v>-14.298243384579999</v>
      </c>
      <c r="H538">
        <v>30.896924595900401</v>
      </c>
      <c r="I538">
        <v>15.6759949413571</v>
      </c>
      <c r="J538">
        <v>6.5750188977294801</v>
      </c>
      <c r="K538">
        <v>495.11119161392901</v>
      </c>
      <c r="L538">
        <v>477.62326008348202</v>
      </c>
      <c r="M538">
        <v>60.315736739351301</v>
      </c>
      <c r="N538">
        <v>0.63840346311669804</v>
      </c>
      <c r="O538">
        <v>24.560628808619601</v>
      </c>
      <c r="P538">
        <v>50.431778929188198</v>
      </c>
      <c r="Q538">
        <v>7.1757943270416E-2</v>
      </c>
    </row>
    <row r="539" spans="1:17" x14ac:dyDescent="0.3">
      <c r="A539" t="s">
        <v>1199</v>
      </c>
      <c r="B539" t="s">
        <v>1200</v>
      </c>
      <c r="C539" t="s">
        <v>3156</v>
      </c>
      <c r="D539" t="s">
        <v>493</v>
      </c>
      <c r="E539">
        <v>10047.20874624</v>
      </c>
      <c r="F539">
        <v>1964.8</v>
      </c>
      <c r="G539">
        <v>-27.647636470121501</v>
      </c>
      <c r="H539">
        <v>-1.8605835661010099</v>
      </c>
      <c r="I539">
        <v>-4.0821396013381204</v>
      </c>
      <c r="J539">
        <v>1.98022025395085</v>
      </c>
      <c r="K539">
        <v>2080.3056358722201</v>
      </c>
      <c r="L539">
        <v>2143.1914769011801</v>
      </c>
      <c r="M539">
        <v>45.4349593001158</v>
      </c>
      <c r="N539">
        <v>0.209055780764763</v>
      </c>
      <c r="O539">
        <v>39.199918566775203</v>
      </c>
      <c r="P539">
        <v>8.6725663716814108</v>
      </c>
      <c r="Q539">
        <v>-0.11707948698658099</v>
      </c>
    </row>
    <row r="540" spans="1:17" hidden="1" x14ac:dyDescent="0.3">
      <c r="A540" t="s">
        <v>1201</v>
      </c>
      <c r="B540" t="s">
        <v>1202</v>
      </c>
      <c r="C540" t="s">
        <v>3157</v>
      </c>
      <c r="D540" t="s">
        <v>493</v>
      </c>
      <c r="E540">
        <v>9965.4444184000004</v>
      </c>
      <c r="F540">
        <v>2810.75</v>
      </c>
      <c r="G540">
        <v>-20.1982410977174</v>
      </c>
      <c r="H540">
        <v>-1.62773507827938</v>
      </c>
      <c r="I540">
        <v>6.1520977005336599</v>
      </c>
      <c r="J540">
        <v>2.95379524011177</v>
      </c>
      <c r="K540">
        <v>2890.41503033545</v>
      </c>
      <c r="L540">
        <v>2811.6564927353702</v>
      </c>
      <c r="M540">
        <v>48.269105345924899</v>
      </c>
      <c r="N540">
        <v>0.52667075744346903</v>
      </c>
      <c r="O540">
        <v>19.896824690918798</v>
      </c>
      <c r="P540">
        <v>25.089007565643001</v>
      </c>
      <c r="Q540">
        <v>-4.6518827456935002E-2</v>
      </c>
    </row>
    <row r="541" spans="1:17" x14ac:dyDescent="0.3">
      <c r="A541" t="s">
        <v>1203</v>
      </c>
      <c r="B541" t="s">
        <v>1204</v>
      </c>
      <c r="C541" t="s">
        <v>3156</v>
      </c>
      <c r="D541" t="s">
        <v>375</v>
      </c>
      <c r="E541">
        <v>9928.1518580399897</v>
      </c>
      <c r="F541">
        <v>638.79999999999995</v>
      </c>
      <c r="G541">
        <v>-30.788523027642299</v>
      </c>
      <c r="H541">
        <v>1.9947565262746201</v>
      </c>
      <c r="I541">
        <v>-10.789462987531</v>
      </c>
      <c r="J541">
        <v>9.3419496346902999</v>
      </c>
      <c r="K541">
        <v>619.84065649936997</v>
      </c>
      <c r="L541">
        <v>652.24286200957295</v>
      </c>
      <c r="M541">
        <v>74.463278601203996</v>
      </c>
      <c r="N541">
        <v>1.1597320392222701</v>
      </c>
      <c r="O541">
        <v>27.567313713212201</v>
      </c>
      <c r="P541">
        <v>21.9083969465648</v>
      </c>
      <c r="Q541">
        <v>3.9016891830536998E-2</v>
      </c>
    </row>
    <row r="542" spans="1:17" x14ac:dyDescent="0.3">
      <c r="A542" t="s">
        <v>1205</v>
      </c>
      <c r="B542" t="s">
        <v>1206</v>
      </c>
      <c r="C542" t="s">
        <v>3141</v>
      </c>
      <c r="D542" t="s">
        <v>251</v>
      </c>
      <c r="E542">
        <v>9924.5594148</v>
      </c>
      <c r="F542">
        <v>717</v>
      </c>
      <c r="G542">
        <v>-17.331392441071198</v>
      </c>
      <c r="H542">
        <v>-3.1677430665632298</v>
      </c>
      <c r="I542">
        <v>-26.166192069997798</v>
      </c>
      <c r="J542">
        <v>-0.36826457000173501</v>
      </c>
      <c r="K542">
        <v>806.67276975959999</v>
      </c>
      <c r="L542">
        <v>887.88812699162997</v>
      </c>
      <c r="M542">
        <v>38.008838916668701</v>
      </c>
      <c r="N542">
        <v>0.73289186439278597</v>
      </c>
      <c r="O542">
        <v>67.224546722454605</v>
      </c>
      <c r="P542">
        <v>3.4632034632034499</v>
      </c>
      <c r="Q542">
        <v>-9.5745197941600002E-4</v>
      </c>
    </row>
    <row r="543" spans="1:17" x14ac:dyDescent="0.3">
      <c r="A543" t="s">
        <v>1207</v>
      </c>
      <c r="B543" t="s">
        <v>1208</v>
      </c>
      <c r="C543" t="s">
        <v>3146</v>
      </c>
      <c r="D543" t="s">
        <v>261</v>
      </c>
      <c r="E543">
        <v>9917.5164877200004</v>
      </c>
      <c r="F543">
        <v>1512.6</v>
      </c>
      <c r="G543">
        <v>15.7150824765792</v>
      </c>
      <c r="H543">
        <v>12.5130254287252</v>
      </c>
      <c r="I543">
        <v>23.406654509108801</v>
      </c>
      <c r="J543">
        <v>-2.6246853685712801</v>
      </c>
      <c r="K543">
        <v>1416.81715707494</v>
      </c>
      <c r="L543">
        <v>1299.2093566221199</v>
      </c>
      <c r="M543">
        <v>58.535906800056502</v>
      </c>
      <c r="N543">
        <v>0.75542629410860695</v>
      </c>
      <c r="O543">
        <v>9.3448367050112502</v>
      </c>
      <c r="P543">
        <v>44.0571428571428</v>
      </c>
    </row>
    <row r="544" spans="1:17" x14ac:dyDescent="0.3">
      <c r="A544" t="s">
        <v>1209</v>
      </c>
      <c r="B544" t="s">
        <v>1210</v>
      </c>
      <c r="C544" t="s">
        <v>573</v>
      </c>
      <c r="D544" t="s">
        <v>457</v>
      </c>
      <c r="E544">
        <v>9911.7330503800003</v>
      </c>
      <c r="F544">
        <v>378.7</v>
      </c>
      <c r="G544">
        <v>52.108213680646301</v>
      </c>
      <c r="H544">
        <v>3.4105686152910599</v>
      </c>
      <c r="I544">
        <v>-7.4876976926065604</v>
      </c>
      <c r="J544">
        <v>5.0153776989958301</v>
      </c>
      <c r="K544">
        <v>366.052528116676</v>
      </c>
      <c r="L544">
        <v>341.48071378972099</v>
      </c>
      <c r="M544">
        <v>63.260281021330897</v>
      </c>
      <c r="N544">
        <v>0.96919543337403002</v>
      </c>
      <c r="O544">
        <v>11.249009770266699</v>
      </c>
      <c r="P544">
        <v>77.543366150961006</v>
      </c>
      <c r="Q544">
        <v>0.13688897538960301</v>
      </c>
    </row>
    <row r="545" spans="1:17" x14ac:dyDescent="0.3">
      <c r="A545" t="s">
        <v>1211</v>
      </c>
      <c r="B545" t="s">
        <v>1212</v>
      </c>
      <c r="C545" t="s">
        <v>3156</v>
      </c>
      <c r="D545" t="s">
        <v>375</v>
      </c>
      <c r="E545">
        <v>9877.4237424000003</v>
      </c>
      <c r="F545">
        <v>179.04</v>
      </c>
      <c r="G545">
        <v>13.9003684493055</v>
      </c>
      <c r="H545">
        <v>13.5419902894155</v>
      </c>
      <c r="I545">
        <v>5.6176003206384602</v>
      </c>
      <c r="J545">
        <v>13.368335266413499</v>
      </c>
      <c r="K545">
        <v>168.75822640198501</v>
      </c>
      <c r="L545">
        <v>169.31312915581901</v>
      </c>
      <c r="M545">
        <v>78.368350463758006</v>
      </c>
      <c r="N545">
        <v>1.3729803469967801</v>
      </c>
      <c r="O545">
        <v>36.840929401251103</v>
      </c>
      <c r="P545">
        <v>51.216216216216097</v>
      </c>
      <c r="Q545">
        <v>9.1481807680038996E-2</v>
      </c>
    </row>
    <row r="546" spans="1:17" hidden="1" x14ac:dyDescent="0.3">
      <c r="A546" t="s">
        <v>1213</v>
      </c>
      <c r="B546" t="s">
        <v>1214</v>
      </c>
      <c r="C546" t="s">
        <v>3157</v>
      </c>
      <c r="D546" t="s">
        <v>117</v>
      </c>
      <c r="E546">
        <v>9866.9842022800003</v>
      </c>
      <c r="F546">
        <v>599.6</v>
      </c>
      <c r="G546">
        <v>-9.2295684797695596</v>
      </c>
      <c r="H546">
        <v>-2.4129677969862202</v>
      </c>
      <c r="I546">
        <v>-20.820598083010299</v>
      </c>
      <c r="J546">
        <v>-1.0628023945194101</v>
      </c>
      <c r="K546">
        <v>639.61794170956603</v>
      </c>
      <c r="L546">
        <v>640.35237176938494</v>
      </c>
      <c r="M546">
        <v>44.835583341970697</v>
      </c>
      <c r="N546">
        <v>0.89395176948638799</v>
      </c>
      <c r="O546">
        <v>38.425617078051999</v>
      </c>
      <c r="P546">
        <v>20.862729288449898</v>
      </c>
      <c r="Q546">
        <v>0.108057049133701</v>
      </c>
    </row>
    <row r="547" spans="1:17" x14ac:dyDescent="0.3">
      <c r="A547" t="s">
        <v>1215</v>
      </c>
      <c r="B547" t="s">
        <v>1216</v>
      </c>
      <c r="C547" t="s">
        <v>3147</v>
      </c>
      <c r="D547" t="s">
        <v>213</v>
      </c>
      <c r="E547">
        <v>9831.0194987149898</v>
      </c>
      <c r="F547">
        <v>1587.65</v>
      </c>
      <c r="G547">
        <v>63.784697779939101</v>
      </c>
      <c r="H547">
        <v>6.3817680441751303</v>
      </c>
      <c r="I547">
        <v>45.280253401857202</v>
      </c>
      <c r="J547">
        <v>3.5871689813849499</v>
      </c>
      <c r="K547">
        <v>1528.7628964553001</v>
      </c>
      <c r="L547">
        <v>1334.08610458165</v>
      </c>
      <c r="M547">
        <v>61.181076195343401</v>
      </c>
      <c r="N547">
        <v>1.28835595929526</v>
      </c>
      <c r="O547">
        <v>10.7485906843447</v>
      </c>
      <c r="P547">
        <v>92.197808849343204</v>
      </c>
      <c r="Q547">
        <v>8.1353355926574999E-2</v>
      </c>
    </row>
    <row r="548" spans="1:17" x14ac:dyDescent="0.3">
      <c r="A548" t="s">
        <v>1217</v>
      </c>
      <c r="B548" t="s">
        <v>1218</v>
      </c>
      <c r="C548" t="s">
        <v>3141</v>
      </c>
      <c r="D548" t="s">
        <v>21</v>
      </c>
      <c r="E548">
        <v>9795.1209647750002</v>
      </c>
      <c r="F548">
        <v>3172.25</v>
      </c>
      <c r="G548">
        <v>14.3772486197775</v>
      </c>
      <c r="H548">
        <v>16.300045417923801</v>
      </c>
      <c r="I548">
        <v>21.2067995570496</v>
      </c>
      <c r="J548">
        <v>-2.2359175143082299</v>
      </c>
      <c r="K548">
        <v>2942.1153294732799</v>
      </c>
      <c r="L548">
        <v>2746.6537345218098</v>
      </c>
      <c r="M548">
        <v>59.159033729525603</v>
      </c>
      <c r="N548">
        <v>1.1791408630760001</v>
      </c>
      <c r="O548">
        <v>4.9097643628339398</v>
      </c>
      <c r="P548">
        <v>48.405885242450402</v>
      </c>
      <c r="Q548">
        <v>-1.316096855858E-3</v>
      </c>
    </row>
    <row r="549" spans="1:17" x14ac:dyDescent="0.3">
      <c r="A549" t="s">
        <v>1219</v>
      </c>
      <c r="B549" t="s">
        <v>1220</v>
      </c>
      <c r="C549" t="s">
        <v>3160</v>
      </c>
      <c r="D549" t="s">
        <v>1082</v>
      </c>
      <c r="E549">
        <v>9784.7219033000001</v>
      </c>
      <c r="F549">
        <v>508.7</v>
      </c>
      <c r="G549">
        <v>13.2399657041802</v>
      </c>
      <c r="H549">
        <v>3.5976776998972002</v>
      </c>
      <c r="I549">
        <v>-5.4835322509056699</v>
      </c>
      <c r="J549">
        <v>10.2020386346428</v>
      </c>
      <c r="K549">
        <v>511.14379245564498</v>
      </c>
      <c r="L549">
        <v>485.73985815375801</v>
      </c>
      <c r="M549">
        <v>63.687132677599699</v>
      </c>
      <c r="N549">
        <v>0.37979198237973599</v>
      </c>
      <c r="O549">
        <v>35.423628857872998</v>
      </c>
      <c r="P549">
        <v>56.114776737762703</v>
      </c>
      <c r="Q549">
        <v>1.222445427457E-2</v>
      </c>
    </row>
    <row r="550" spans="1:17" hidden="1" x14ac:dyDescent="0.3">
      <c r="A550" t="s">
        <v>1221</v>
      </c>
      <c r="B550" t="s">
        <v>1222</v>
      </c>
      <c r="C550" t="s">
        <v>3157</v>
      </c>
      <c r="D550" t="s">
        <v>139</v>
      </c>
      <c r="E550">
        <v>9717.1900299270001</v>
      </c>
      <c r="F550">
        <v>289.06</v>
      </c>
      <c r="G550">
        <v>0.33680154867430101</v>
      </c>
      <c r="H550">
        <v>0.112853559639845</v>
      </c>
      <c r="I550">
        <v>5.3194689743583998</v>
      </c>
      <c r="J550">
        <v>1.47378212312208</v>
      </c>
      <c r="K550">
        <v>286.16725419768898</v>
      </c>
      <c r="L550">
        <v>272.419307013349</v>
      </c>
      <c r="M550">
        <v>22.227502817667499</v>
      </c>
      <c r="N550">
        <v>1.6743041019753699</v>
      </c>
      <c r="O550">
        <v>3.7673839341313098</v>
      </c>
      <c r="P550">
        <v>24.541146057733702</v>
      </c>
    </row>
    <row r="551" spans="1:17" x14ac:dyDescent="0.3">
      <c r="A551" t="s">
        <v>1223</v>
      </c>
      <c r="B551" t="s">
        <v>1224</v>
      </c>
      <c r="C551" t="s">
        <v>3154</v>
      </c>
      <c r="D551" t="s">
        <v>896</v>
      </c>
      <c r="E551">
        <v>9704.5873872079992</v>
      </c>
      <c r="F551">
        <v>208.46</v>
      </c>
      <c r="G551">
        <v>9.1542628146456497</v>
      </c>
      <c r="H551">
        <v>13.1629918071992</v>
      </c>
      <c r="I551">
        <v>-9.3017064949000208</v>
      </c>
      <c r="J551">
        <v>2.3692497369377001</v>
      </c>
      <c r="K551">
        <v>200.011638793744</v>
      </c>
      <c r="L551">
        <v>194.80754617001699</v>
      </c>
      <c r="M551">
        <v>71.095843103216694</v>
      </c>
      <c r="N551">
        <v>0.93158191594027095</v>
      </c>
      <c r="O551">
        <v>26.643001055358301</v>
      </c>
      <c r="P551">
        <v>54.758723088344397</v>
      </c>
      <c r="Q551">
        <v>0.131653734870713</v>
      </c>
    </row>
    <row r="552" spans="1:17" hidden="1" x14ac:dyDescent="0.3">
      <c r="A552" t="s">
        <v>1225</v>
      </c>
      <c r="B552" t="s">
        <v>1226</v>
      </c>
      <c r="C552" t="s">
        <v>3157</v>
      </c>
      <c r="D552" t="s">
        <v>75</v>
      </c>
      <c r="E552">
        <v>9591.9028099999996</v>
      </c>
      <c r="F552">
        <v>144.80000000000001</v>
      </c>
      <c r="G552">
        <v>-11.4058103945101</v>
      </c>
      <c r="H552">
        <v>-1.34486600703171</v>
      </c>
      <c r="I552">
        <v>-0.17849405907867499</v>
      </c>
      <c r="J552">
        <v>-2.2211382916979701</v>
      </c>
      <c r="K552">
        <v>143.89854454763901</v>
      </c>
      <c r="L552">
        <v>139.915971482777</v>
      </c>
      <c r="M552">
        <v>19.599037825510401</v>
      </c>
      <c r="N552">
        <v>1.41586584861636</v>
      </c>
      <c r="O552">
        <v>5.0759668508287099</v>
      </c>
      <c r="P552">
        <v>14.9206349206349</v>
      </c>
      <c r="Q552">
        <v>-1.3388827299693999E-2</v>
      </c>
    </row>
    <row r="553" spans="1:17" x14ac:dyDescent="0.3">
      <c r="A553" t="s">
        <v>1227</v>
      </c>
      <c r="B553" t="s">
        <v>1228</v>
      </c>
      <c r="C553" t="s">
        <v>3149</v>
      </c>
      <c r="D553" t="s">
        <v>72</v>
      </c>
      <c r="E553">
        <v>9568.2993914849994</v>
      </c>
      <c r="F553">
        <v>1242.55</v>
      </c>
      <c r="G553">
        <v>-31.556394311850099</v>
      </c>
      <c r="H553">
        <v>7.7459974180991802</v>
      </c>
      <c r="I553">
        <v>-19.871189275661798</v>
      </c>
      <c r="J553">
        <v>10.546398460621401</v>
      </c>
      <c r="K553">
        <v>1197.34071062062</v>
      </c>
      <c r="L553">
        <v>1326.6548006911</v>
      </c>
      <c r="M553">
        <v>77.849440029143906</v>
      </c>
      <c r="N553">
        <v>1.0026678185687401</v>
      </c>
      <c r="O553">
        <v>45.024345096776798</v>
      </c>
      <c r="P553">
        <v>15.850076919490901</v>
      </c>
      <c r="Q553">
        <v>-2.7938047211103E-2</v>
      </c>
    </row>
    <row r="554" spans="1:17" x14ac:dyDescent="0.3">
      <c r="A554" t="s">
        <v>1229</v>
      </c>
      <c r="B554" t="s">
        <v>1230</v>
      </c>
      <c r="C554" t="s">
        <v>3151</v>
      </c>
      <c r="D554" t="s">
        <v>821</v>
      </c>
      <c r="E554">
        <v>9559.9026387249996</v>
      </c>
      <c r="F554">
        <v>7413.05</v>
      </c>
      <c r="G554">
        <v>-32.933119641883998</v>
      </c>
      <c r="H554">
        <v>5.4351354110682601</v>
      </c>
      <c r="I554">
        <v>-1.3975698879129901</v>
      </c>
      <c r="J554">
        <v>4.0921184769008399</v>
      </c>
      <c r="K554">
        <v>7586.0286176086502</v>
      </c>
      <c r="L554">
        <v>7979.2904667625298</v>
      </c>
      <c r="M554">
        <v>64.830663607723395</v>
      </c>
      <c r="N554">
        <v>1.19480866174973</v>
      </c>
      <c r="O554">
        <v>45.5534496597217</v>
      </c>
      <c r="P554">
        <v>12.4688979245054</v>
      </c>
      <c r="Q554">
        <v>3.169202705094E-2</v>
      </c>
    </row>
    <row r="555" spans="1:17" x14ac:dyDescent="0.3">
      <c r="A555" t="s">
        <v>1231</v>
      </c>
      <c r="B555" t="s">
        <v>1232</v>
      </c>
      <c r="C555" t="s">
        <v>3141</v>
      </c>
      <c r="D555" t="s">
        <v>251</v>
      </c>
      <c r="E555">
        <v>9533.6628561199996</v>
      </c>
      <c r="F555">
        <v>1752.4</v>
      </c>
      <c r="G555">
        <v>-38.364000298822099</v>
      </c>
      <c r="H555">
        <v>-8.3509613511286993</v>
      </c>
      <c r="I555">
        <v>-15.5244433388897</v>
      </c>
      <c r="J555">
        <v>9.4779714988741102</v>
      </c>
      <c r="K555">
        <v>1927.37141286478</v>
      </c>
      <c r="L555">
        <v>1998.52851605517</v>
      </c>
      <c r="M555">
        <v>47.835463967708698</v>
      </c>
      <c r="N555">
        <v>1.4036181976722399</v>
      </c>
      <c r="O555">
        <v>56.804953207030302</v>
      </c>
      <c r="P555">
        <v>13.479035130322099</v>
      </c>
      <c r="Q555">
        <v>1.2639657287224999E-2</v>
      </c>
    </row>
    <row r="556" spans="1:17" hidden="1" x14ac:dyDescent="0.3">
      <c r="A556" t="s">
        <v>1233</v>
      </c>
      <c r="B556" t="s">
        <v>1234</v>
      </c>
      <c r="C556" t="s">
        <v>3146</v>
      </c>
      <c r="D556" t="s">
        <v>51</v>
      </c>
      <c r="E556">
        <v>9523.9102138800008</v>
      </c>
      <c r="F556">
        <v>607.29999999999995</v>
      </c>
      <c r="G556">
        <v>-39.649852184404502</v>
      </c>
      <c r="H556">
        <v>-23.701390023021801</v>
      </c>
      <c r="I556">
        <v>-28.212653280775498</v>
      </c>
      <c r="J556">
        <v>2.4387462408690301</v>
      </c>
      <c r="K556">
        <v>776.238770142558</v>
      </c>
      <c r="M556">
        <v>33.625755950277401</v>
      </c>
      <c r="N556">
        <v>2.2847474293816701</v>
      </c>
      <c r="O556">
        <v>93.627531697678194</v>
      </c>
      <c r="P556">
        <v>14.5740967833223</v>
      </c>
    </row>
    <row r="557" spans="1:17" x14ac:dyDescent="0.3">
      <c r="A557" t="s">
        <v>1235</v>
      </c>
      <c r="B557" t="s">
        <v>1236</v>
      </c>
      <c r="C557" t="s">
        <v>3147</v>
      </c>
      <c r="D557" t="s">
        <v>213</v>
      </c>
      <c r="E557">
        <v>9504.8507735999992</v>
      </c>
      <c r="F557">
        <v>2157.75</v>
      </c>
      <c r="G557">
        <v>72.166716283389903</v>
      </c>
      <c r="H557">
        <v>6.4654045179899997</v>
      </c>
      <c r="I557">
        <v>6.7183858665929002</v>
      </c>
      <c r="J557">
        <v>2.2298544871378598</v>
      </c>
      <c r="K557">
        <v>2077.34121545984</v>
      </c>
      <c r="L557">
        <v>1910.6925775510199</v>
      </c>
      <c r="M557">
        <v>67.130831460502094</v>
      </c>
      <c r="N557">
        <v>0.65367292234054797</v>
      </c>
      <c r="O557">
        <v>11.1806279689491</v>
      </c>
      <c r="P557">
        <v>117.296072507552</v>
      </c>
      <c r="Q557">
        <v>0.15742198315097999</v>
      </c>
    </row>
    <row r="558" spans="1:17" hidden="1" x14ac:dyDescent="0.3">
      <c r="A558" t="s">
        <v>1237</v>
      </c>
      <c r="B558" t="s">
        <v>1238</v>
      </c>
      <c r="C558" t="s">
        <v>3157</v>
      </c>
      <c r="D558" t="s">
        <v>72</v>
      </c>
      <c r="E558">
        <v>9485.7547501000008</v>
      </c>
      <c r="F558">
        <v>192.12</v>
      </c>
      <c r="G558">
        <v>-8.4751866318964293</v>
      </c>
      <c r="H558">
        <v>2.3021309579696299</v>
      </c>
      <c r="I558">
        <v>19.0404966024388</v>
      </c>
      <c r="J558">
        <v>4.5661443232282801</v>
      </c>
      <c r="K558">
        <v>187.777453609574</v>
      </c>
      <c r="L558">
        <v>175.23950019837</v>
      </c>
      <c r="M558">
        <v>56.842865025165203</v>
      </c>
      <c r="N558">
        <v>0.138296737731394</v>
      </c>
      <c r="O558">
        <v>28.044971892567101</v>
      </c>
      <c r="P558">
        <v>35.295774647887299</v>
      </c>
      <c r="Q558">
        <v>3.3750449938950003E-2</v>
      </c>
    </row>
    <row r="559" spans="1:17" hidden="1" x14ac:dyDescent="0.3">
      <c r="A559" t="s">
        <v>1239</v>
      </c>
      <c r="B559" t="s">
        <v>1240</v>
      </c>
      <c r="C559" t="s">
        <v>3157</v>
      </c>
      <c r="D559" t="s">
        <v>573</v>
      </c>
      <c r="E559">
        <v>9482.3695990800006</v>
      </c>
      <c r="F559">
        <v>4653.2</v>
      </c>
      <c r="G559">
        <v>15.4209941093397</v>
      </c>
      <c r="H559">
        <v>21.238142633752101</v>
      </c>
      <c r="I559">
        <v>16.9973796130759</v>
      </c>
      <c r="J559">
        <v>-2.52863196450518</v>
      </c>
      <c r="K559">
        <v>4155.5068541971104</v>
      </c>
      <c r="L559">
        <v>3797.0302851474198</v>
      </c>
      <c r="M559">
        <v>64.621478344195495</v>
      </c>
      <c r="N559">
        <v>2.1499720384858598</v>
      </c>
      <c r="O559">
        <v>2.8324593827903302</v>
      </c>
      <c r="P559">
        <v>48.567232323877299</v>
      </c>
      <c r="Q559">
        <v>2.3445517244677999E-2</v>
      </c>
    </row>
    <row r="560" spans="1:17" x14ac:dyDescent="0.3">
      <c r="A560" t="s">
        <v>1241</v>
      </c>
      <c r="B560" t="s">
        <v>1242</v>
      </c>
      <c r="C560" t="s">
        <v>3141</v>
      </c>
      <c r="D560" t="s">
        <v>251</v>
      </c>
      <c r="E560">
        <v>9440.5730706449995</v>
      </c>
      <c r="F560">
        <v>701.55</v>
      </c>
      <c r="G560">
        <v>-42.255842420086402</v>
      </c>
      <c r="H560">
        <v>-1.40095912199522</v>
      </c>
      <c r="I560">
        <v>-31.581872607008801</v>
      </c>
      <c r="J560">
        <v>3.75622978784551</v>
      </c>
      <c r="K560">
        <v>783.24208770994801</v>
      </c>
      <c r="L560">
        <v>883.55140179014302</v>
      </c>
      <c r="M560">
        <v>41.205074986129098</v>
      </c>
      <c r="N560">
        <v>0.87460327178722597</v>
      </c>
      <c r="O560">
        <v>77.891810989950798</v>
      </c>
      <c r="P560">
        <v>5.4090601757944503</v>
      </c>
      <c r="Q560">
        <v>-8.0928455415646E-2</v>
      </c>
    </row>
    <row r="561" spans="1:17" x14ac:dyDescent="0.3">
      <c r="A561" t="s">
        <v>1243</v>
      </c>
      <c r="B561" t="s">
        <v>1244</v>
      </c>
      <c r="C561" t="s">
        <v>3150</v>
      </c>
      <c r="D561" t="s">
        <v>471</v>
      </c>
      <c r="E561">
        <v>9431.6423048870001</v>
      </c>
      <c r="F561">
        <v>152.57</v>
      </c>
      <c r="G561">
        <v>13.5355759459587</v>
      </c>
      <c r="H561">
        <v>-8.4895294095045006</v>
      </c>
      <c r="I561">
        <v>-14.3898623659287</v>
      </c>
      <c r="J561">
        <v>5.9674097836288</v>
      </c>
      <c r="K561">
        <v>172.92241230621201</v>
      </c>
      <c r="L561">
        <v>172.68682372467299</v>
      </c>
      <c r="M561">
        <v>52.03663126507</v>
      </c>
      <c r="N561">
        <v>0.77159611741685596</v>
      </c>
      <c r="O561">
        <v>55.076358392868798</v>
      </c>
      <c r="P561">
        <v>43.9339622641509</v>
      </c>
      <c r="Q561">
        <v>0.16689074364887599</v>
      </c>
    </row>
    <row r="562" spans="1:17" hidden="1" x14ac:dyDescent="0.3">
      <c r="A562" t="s">
        <v>1245</v>
      </c>
      <c r="B562" t="s">
        <v>1246</v>
      </c>
      <c r="C562" t="s">
        <v>3157</v>
      </c>
      <c r="D562" t="s">
        <v>229</v>
      </c>
      <c r="E562">
        <v>9419.2393349249996</v>
      </c>
      <c r="F562">
        <v>323.14999999999998</v>
      </c>
      <c r="G562">
        <v>-18.582376901407699</v>
      </c>
      <c r="H562">
        <v>1.7771128994908401</v>
      </c>
      <c r="I562">
        <v>-2.8312062552355899</v>
      </c>
      <c r="J562">
        <v>0.84280802676980004</v>
      </c>
      <c r="K562">
        <v>323.52769313563698</v>
      </c>
      <c r="M562">
        <v>74.292870175075095</v>
      </c>
      <c r="N562">
        <v>0.342004265765739</v>
      </c>
      <c r="O562">
        <v>15.240600340399199</v>
      </c>
      <c r="P562">
        <v>14.571884417656401</v>
      </c>
    </row>
    <row r="563" spans="1:17" x14ac:dyDescent="0.3">
      <c r="A563" t="s">
        <v>1247</v>
      </c>
      <c r="B563" t="s">
        <v>1248</v>
      </c>
      <c r="C563" t="s">
        <v>3142</v>
      </c>
      <c r="D563" t="s">
        <v>24</v>
      </c>
      <c r="E563">
        <v>9419.0163432119898</v>
      </c>
      <c r="F563">
        <v>154.97999999999999</v>
      </c>
      <c r="G563">
        <v>-53.819750562712201</v>
      </c>
      <c r="H563">
        <v>-4.3223458567224897</v>
      </c>
      <c r="I563">
        <v>-42.8933878057451</v>
      </c>
      <c r="J563">
        <v>-1.1074728910834299</v>
      </c>
      <c r="K563">
        <v>179.03002329914901</v>
      </c>
      <c r="L563">
        <v>214.33181254238801</v>
      </c>
      <c r="M563">
        <v>31.354859362685701</v>
      </c>
      <c r="N563">
        <v>0.77996639324039096</v>
      </c>
      <c r="O563">
        <v>94.025035488450101</v>
      </c>
      <c r="P563">
        <v>2.3240459527267698</v>
      </c>
      <c r="Q563">
        <v>-1.8689856372026002E-2</v>
      </c>
    </row>
    <row r="564" spans="1:17" x14ac:dyDescent="0.3">
      <c r="A564" t="s">
        <v>1249</v>
      </c>
      <c r="B564" t="s">
        <v>1250</v>
      </c>
      <c r="C564" t="s">
        <v>3154</v>
      </c>
      <c r="D564" t="s">
        <v>97</v>
      </c>
      <c r="E564">
        <v>9403.7543835600009</v>
      </c>
      <c r="F564">
        <v>1105.8</v>
      </c>
      <c r="G564">
        <v>33.9398663750016</v>
      </c>
      <c r="H564">
        <v>7.5837395542478703</v>
      </c>
      <c r="I564">
        <v>12.8601991185747</v>
      </c>
      <c r="J564">
        <v>5.4517045000148103</v>
      </c>
      <c r="K564">
        <v>1139.60856154204</v>
      </c>
      <c r="L564">
        <v>1066.94260555137</v>
      </c>
      <c r="M564">
        <v>50.5374131804572</v>
      </c>
      <c r="N564">
        <v>0.56549922024710997</v>
      </c>
      <c r="O564">
        <v>26.153011394465501</v>
      </c>
      <c r="P564">
        <v>53.968253968253897</v>
      </c>
      <c r="Q564">
        <v>3.9530651421423001E-2</v>
      </c>
    </row>
    <row r="565" spans="1:17" x14ac:dyDescent="0.3">
      <c r="A565" t="s">
        <v>1251</v>
      </c>
      <c r="B565" t="s">
        <v>1252</v>
      </c>
      <c r="C565" t="s">
        <v>3142</v>
      </c>
      <c r="D565" t="s">
        <v>570</v>
      </c>
      <c r="E565">
        <v>9402.8094036250004</v>
      </c>
      <c r="F565">
        <v>1052.1500000000001</v>
      </c>
      <c r="G565">
        <v>6.3947125773806803</v>
      </c>
      <c r="H565">
        <v>-3.0377626409516401</v>
      </c>
      <c r="I565">
        <v>22.8316020386406</v>
      </c>
      <c r="J565">
        <v>0.55946913068628901</v>
      </c>
      <c r="K565">
        <v>1123.23650879352</v>
      </c>
      <c r="L565">
        <v>1045.1182246224901</v>
      </c>
      <c r="M565">
        <v>37.214425379510502</v>
      </c>
      <c r="N565">
        <v>0.25769887047821199</v>
      </c>
      <c r="O565">
        <v>31.4736491945064</v>
      </c>
      <c r="P565">
        <v>35.472864224554201</v>
      </c>
      <c r="Q565">
        <v>8.5647641069910001E-3</v>
      </c>
    </row>
    <row r="566" spans="1:17" x14ac:dyDescent="0.3">
      <c r="A566" t="s">
        <v>1253</v>
      </c>
      <c r="B566" t="s">
        <v>1254</v>
      </c>
      <c r="C566" t="s">
        <v>3142</v>
      </c>
      <c r="D566" t="s">
        <v>144</v>
      </c>
      <c r="E566">
        <v>9400.5077886519994</v>
      </c>
      <c r="F566">
        <v>86.92</v>
      </c>
      <c r="G566">
        <v>-20.553112334633902</v>
      </c>
      <c r="H566">
        <v>6.0781472746617897</v>
      </c>
      <c r="I566">
        <v>-2.2775305375477801</v>
      </c>
      <c r="J566">
        <v>-0.53679688171134399</v>
      </c>
      <c r="K566">
        <v>85.691391423375293</v>
      </c>
      <c r="L566">
        <v>85.619964054042299</v>
      </c>
      <c r="M566">
        <v>59.780862410311599</v>
      </c>
      <c r="N566">
        <v>0.35954323372784502</v>
      </c>
      <c r="O566">
        <v>21.732627703635501</v>
      </c>
      <c r="P566">
        <v>20.0552486187845</v>
      </c>
    </row>
    <row r="567" spans="1:17" hidden="1" x14ac:dyDescent="0.3">
      <c r="A567" t="s">
        <v>1255</v>
      </c>
      <c r="B567" t="s">
        <v>1256</v>
      </c>
      <c r="C567" t="s">
        <v>3157</v>
      </c>
      <c r="D567" t="s">
        <v>269</v>
      </c>
      <c r="E567">
        <v>9380.0331179999994</v>
      </c>
      <c r="F567">
        <v>780.3</v>
      </c>
      <c r="G567">
        <v>365.025188865779</v>
      </c>
      <c r="H567">
        <v>7.5048741093196201</v>
      </c>
      <c r="I567">
        <v>98.504060170099905</v>
      </c>
      <c r="J567">
        <v>0.14229670263356101</v>
      </c>
      <c r="K567">
        <v>763.671686908222</v>
      </c>
      <c r="L567">
        <v>583.00626437506901</v>
      </c>
      <c r="M567">
        <v>43.969940914491097</v>
      </c>
      <c r="N567">
        <v>1.68671524096659</v>
      </c>
      <c r="O567">
        <v>15.327438164808401</v>
      </c>
      <c r="P567">
        <v>403.98837397061197</v>
      </c>
      <c r="Q567">
        <v>0.18106162956916</v>
      </c>
    </row>
    <row r="568" spans="1:17" x14ac:dyDescent="0.3">
      <c r="A568" t="s">
        <v>1257</v>
      </c>
      <c r="B568" t="s">
        <v>1258</v>
      </c>
      <c r="C568" t="s">
        <v>3154</v>
      </c>
      <c r="D568" t="s">
        <v>97</v>
      </c>
      <c r="E568">
        <v>9350.8548318899993</v>
      </c>
      <c r="F568">
        <v>782.7</v>
      </c>
      <c r="G568">
        <v>-23.3379915282116</v>
      </c>
      <c r="H568">
        <v>15.674049832474999</v>
      </c>
      <c r="I568">
        <v>4.2236908078774302</v>
      </c>
      <c r="J568">
        <v>2.2595564225506899</v>
      </c>
      <c r="K568">
        <v>696.21652677727297</v>
      </c>
      <c r="L568">
        <v>696.24491428615704</v>
      </c>
      <c r="M568">
        <v>86.216918977433295</v>
      </c>
      <c r="N568">
        <v>2.15458040877918</v>
      </c>
      <c r="O568">
        <v>2.8427239044333601</v>
      </c>
      <c r="P568">
        <v>30.755095222184998</v>
      </c>
      <c r="Q568">
        <v>-6.8788364432028001E-2</v>
      </c>
    </row>
    <row r="569" spans="1:17" x14ac:dyDescent="0.3">
      <c r="A569" t="s">
        <v>1259</v>
      </c>
      <c r="B569" t="s">
        <v>1260</v>
      </c>
      <c r="C569" t="s">
        <v>3140</v>
      </c>
      <c r="D569" t="s">
        <v>18</v>
      </c>
      <c r="E569">
        <v>9333.0219949999992</v>
      </c>
      <c r="F569">
        <v>626.75</v>
      </c>
      <c r="G569">
        <v>-20.8418489588006</v>
      </c>
      <c r="H569">
        <v>-9.1937728141284492</v>
      </c>
      <c r="I569">
        <v>-40.109182947721003</v>
      </c>
      <c r="J569">
        <v>8.5945416572036493</v>
      </c>
      <c r="K569">
        <v>732.97320461159995</v>
      </c>
      <c r="L569">
        <v>821.79700802110199</v>
      </c>
      <c r="M569">
        <v>54.947914437877699</v>
      </c>
      <c r="N569">
        <v>1.3320390223087299</v>
      </c>
      <c r="O569">
        <v>103.43039489429501</v>
      </c>
      <c r="P569">
        <v>10.8899504600141</v>
      </c>
      <c r="Q569">
        <v>0.15884067905510499</v>
      </c>
    </row>
    <row r="570" spans="1:17" x14ac:dyDescent="0.3">
      <c r="A570" t="s">
        <v>1261</v>
      </c>
      <c r="B570" t="s">
        <v>1262</v>
      </c>
      <c r="C570" t="s">
        <v>3155</v>
      </c>
      <c r="D570" t="s">
        <v>139</v>
      </c>
      <c r="E570">
        <v>9313.2991323360002</v>
      </c>
      <c r="F570">
        <v>172.96</v>
      </c>
      <c r="G570">
        <v>-38.317759481834599</v>
      </c>
      <c r="H570">
        <v>9.3647952671921395</v>
      </c>
      <c r="I570">
        <v>-19.650794370070201</v>
      </c>
      <c r="J570">
        <v>9.7007498705873996</v>
      </c>
      <c r="K570">
        <v>173.04307953761901</v>
      </c>
      <c r="L570">
        <v>187.904179357761</v>
      </c>
      <c r="M570">
        <v>65.608797022264199</v>
      </c>
      <c r="N570">
        <v>0.91940680901651495</v>
      </c>
      <c r="O570">
        <v>64.720166512488404</v>
      </c>
      <c r="P570">
        <v>14.611357762905</v>
      </c>
      <c r="Q570">
        <v>0.119854614548029</v>
      </c>
    </row>
    <row r="571" spans="1:17" hidden="1" x14ac:dyDescent="0.3">
      <c r="A571" t="s">
        <v>1263</v>
      </c>
      <c r="B571" t="s">
        <v>1264</v>
      </c>
      <c r="C571" t="s">
        <v>3157</v>
      </c>
      <c r="D571" t="s">
        <v>269</v>
      </c>
      <c r="E571">
        <v>9309.9293913000001</v>
      </c>
      <c r="F571">
        <v>6048.15</v>
      </c>
      <c r="G571">
        <v>-18.617841263960901</v>
      </c>
      <c r="H571">
        <v>0.442847927137413</v>
      </c>
      <c r="I571">
        <v>3.4305014818344</v>
      </c>
      <c r="J571">
        <v>-1.3871499087467301</v>
      </c>
      <c r="K571">
        <v>6137.7552419644999</v>
      </c>
      <c r="L571">
        <v>5884.7076424282004</v>
      </c>
      <c r="M571">
        <v>46.867436416674003</v>
      </c>
      <c r="N571">
        <v>0.713068017930228</v>
      </c>
      <c r="O571">
        <v>15.721336276382001</v>
      </c>
      <c r="P571">
        <v>30.912337662337599</v>
      </c>
      <c r="Q571">
        <v>7.8896852940175996E-2</v>
      </c>
    </row>
    <row r="572" spans="1:17" hidden="1" x14ac:dyDescent="0.3">
      <c r="A572" t="s">
        <v>1265</v>
      </c>
      <c r="B572" t="s">
        <v>1266</v>
      </c>
      <c r="C572" t="s">
        <v>3157</v>
      </c>
      <c r="D572" t="s">
        <v>85</v>
      </c>
      <c r="E572">
        <v>9244.4516439599993</v>
      </c>
      <c r="F572">
        <v>681.2</v>
      </c>
      <c r="G572">
        <v>-34.4080701456136</v>
      </c>
      <c r="H572">
        <v>-5.0060240988056197</v>
      </c>
      <c r="I572">
        <v>-20.413245513220001</v>
      </c>
      <c r="J572">
        <v>5.5339849191687502</v>
      </c>
      <c r="K572">
        <v>724.14417647058804</v>
      </c>
      <c r="M572">
        <v>51.532904927085298</v>
      </c>
      <c r="O572">
        <v>24.486200822078601</v>
      </c>
      <c r="P572">
        <v>11.489361702127599</v>
      </c>
    </row>
    <row r="573" spans="1:17" x14ac:dyDescent="0.3">
      <c r="A573" t="s">
        <v>1267</v>
      </c>
      <c r="B573" t="s">
        <v>1268</v>
      </c>
      <c r="C573" t="s">
        <v>3151</v>
      </c>
      <c r="D573" t="s">
        <v>276</v>
      </c>
      <c r="E573">
        <v>9231.8396589999993</v>
      </c>
      <c r="F573">
        <v>1344.35</v>
      </c>
      <c r="G573">
        <v>38.082253257540501</v>
      </c>
      <c r="H573">
        <v>-15.175636899340301</v>
      </c>
      <c r="I573">
        <v>17.6608078069243</v>
      </c>
      <c r="J573">
        <v>-2.7141046242364699</v>
      </c>
      <c r="K573">
        <v>1507.28222425594</v>
      </c>
      <c r="L573">
        <v>1316.9698841795901</v>
      </c>
      <c r="M573">
        <v>31.0051843103622</v>
      </c>
      <c r="N573">
        <v>0.53749058954613105</v>
      </c>
      <c r="O573">
        <v>39.915200654591402</v>
      </c>
      <c r="P573">
        <v>63.945121951219498</v>
      </c>
      <c r="Q573">
        <v>1.6822135151050001E-2</v>
      </c>
    </row>
    <row r="574" spans="1:17" x14ac:dyDescent="0.3">
      <c r="A574" t="s">
        <v>1269</v>
      </c>
      <c r="B574" t="s">
        <v>1270</v>
      </c>
      <c r="C574" t="s">
        <v>3141</v>
      </c>
      <c r="D574" t="s">
        <v>21</v>
      </c>
      <c r="E574">
        <v>9226.6419994799999</v>
      </c>
      <c r="F574">
        <v>447.9</v>
      </c>
      <c r="G574">
        <v>-25.481224259305701</v>
      </c>
      <c r="H574">
        <v>2.2114727095688802</v>
      </c>
      <c r="I574">
        <v>-11.317913301751</v>
      </c>
      <c r="J574">
        <v>2.2820902878901701</v>
      </c>
      <c r="K574">
        <v>464.20524844879202</v>
      </c>
      <c r="L574">
        <v>474.81266324971699</v>
      </c>
      <c r="M574">
        <v>43.436712079143803</v>
      </c>
      <c r="N574">
        <v>0.66169648653742696</v>
      </c>
      <c r="O574">
        <v>28.3768698370171</v>
      </c>
      <c r="P574">
        <v>4.1627906976744198</v>
      </c>
      <c r="Q574">
        <v>-7.0131633283654002E-2</v>
      </c>
    </row>
    <row r="575" spans="1:17" x14ac:dyDescent="0.3">
      <c r="A575" t="s">
        <v>1271</v>
      </c>
      <c r="B575" t="s">
        <v>1272</v>
      </c>
      <c r="C575" t="s">
        <v>3147</v>
      </c>
      <c r="D575" t="s">
        <v>57</v>
      </c>
      <c r="E575">
        <v>9208.9553931099999</v>
      </c>
      <c r="F575">
        <v>6892.3</v>
      </c>
      <c r="G575">
        <v>50.260308465273397</v>
      </c>
      <c r="H575">
        <v>9.2835469292714095</v>
      </c>
      <c r="I575">
        <v>-22.236801872306899</v>
      </c>
      <c r="J575">
        <v>3.89881150477418</v>
      </c>
      <c r="K575">
        <v>7145.7397265436402</v>
      </c>
      <c r="L575">
        <v>7067.7768570795897</v>
      </c>
      <c r="M575">
        <v>53.249916542851501</v>
      </c>
      <c r="N575">
        <v>0.52460558179746297</v>
      </c>
      <c r="O575">
        <v>49.120757947274498</v>
      </c>
      <c r="P575">
        <v>106.78967896789599</v>
      </c>
      <c r="Q575">
        <v>0.144183176195677</v>
      </c>
    </row>
    <row r="576" spans="1:17" x14ac:dyDescent="0.3">
      <c r="A576" t="s">
        <v>1273</v>
      </c>
      <c r="B576" t="s">
        <v>1274</v>
      </c>
      <c r="C576" t="s">
        <v>3145</v>
      </c>
      <c r="D576" t="s">
        <v>46</v>
      </c>
      <c r="E576">
        <v>9190.7467280000001</v>
      </c>
      <c r="F576">
        <v>326.8</v>
      </c>
      <c r="G576">
        <v>-7.34385319737126</v>
      </c>
      <c r="H576">
        <v>14.260382874886201</v>
      </c>
      <c r="I576">
        <v>9.9526422924191298</v>
      </c>
      <c r="J576">
        <v>4.49053205520985</v>
      </c>
      <c r="K576">
        <v>314.28174833831901</v>
      </c>
      <c r="L576">
        <v>311.279303928991</v>
      </c>
      <c r="M576">
        <v>67.777040349811799</v>
      </c>
      <c r="N576">
        <v>1.1622306183115101</v>
      </c>
      <c r="O576">
        <v>27.111383108935101</v>
      </c>
      <c r="P576">
        <v>38.035902851108702</v>
      </c>
      <c r="Q576">
        <v>-3.5633236862839999E-3</v>
      </c>
    </row>
    <row r="577" spans="1:17" x14ac:dyDescent="0.3">
      <c r="A577" t="s">
        <v>1275</v>
      </c>
      <c r="B577" t="s">
        <v>1276</v>
      </c>
      <c r="C577" t="s">
        <v>3149</v>
      </c>
      <c r="D577" t="s">
        <v>72</v>
      </c>
      <c r="E577">
        <v>9175.3233963500006</v>
      </c>
      <c r="F577">
        <v>779.75</v>
      </c>
      <c r="G577">
        <v>-20.375873844940099</v>
      </c>
      <c r="H577">
        <v>0.92560846434440103</v>
      </c>
      <c r="I577">
        <v>-8.8501867592065793</v>
      </c>
      <c r="J577">
        <v>2.2583288847404401</v>
      </c>
      <c r="K577">
        <v>779.52544356742396</v>
      </c>
      <c r="L577">
        <v>800.83604570668899</v>
      </c>
      <c r="M577">
        <v>60.7287076935499</v>
      </c>
      <c r="N577">
        <v>0.83892363886594501</v>
      </c>
      <c r="O577">
        <v>28.2334081436357</v>
      </c>
      <c r="P577">
        <v>13.757385659056</v>
      </c>
      <c r="Q577">
        <v>1.3669516506193E-2</v>
      </c>
    </row>
    <row r="578" spans="1:17" x14ac:dyDescent="0.3">
      <c r="A578" t="s">
        <v>1277</v>
      </c>
      <c r="B578" t="s">
        <v>1278</v>
      </c>
      <c r="C578" t="s">
        <v>3151</v>
      </c>
      <c r="D578" t="s">
        <v>1279</v>
      </c>
      <c r="E578">
        <v>9138.7289445749993</v>
      </c>
      <c r="F578">
        <v>840.75</v>
      </c>
      <c r="G578">
        <v>-47.685282831934202</v>
      </c>
      <c r="H578">
        <v>2.2999757650941102</v>
      </c>
      <c r="I578">
        <v>-12.9590563560182</v>
      </c>
      <c r="J578">
        <v>5.91316294945966</v>
      </c>
      <c r="K578">
        <v>856.59516398708104</v>
      </c>
      <c r="L578">
        <v>945.385840885486</v>
      </c>
      <c r="M578">
        <v>64.524726930199506</v>
      </c>
      <c r="N578">
        <v>1.16323539260228</v>
      </c>
      <c r="O578">
        <v>54.267023490930697</v>
      </c>
      <c r="P578">
        <v>8.6170144047542099</v>
      </c>
      <c r="Q578">
        <v>-0.14736676486447201</v>
      </c>
    </row>
    <row r="579" spans="1:17" x14ac:dyDescent="0.3">
      <c r="A579" t="s">
        <v>1280</v>
      </c>
      <c r="B579" t="s">
        <v>1281</v>
      </c>
      <c r="C579" t="s">
        <v>3154</v>
      </c>
      <c r="D579" t="s">
        <v>958</v>
      </c>
      <c r="E579">
        <v>9110.5388808719999</v>
      </c>
      <c r="F579">
        <v>65.91</v>
      </c>
      <c r="G579">
        <v>-34.493835818747002</v>
      </c>
      <c r="H579">
        <v>4.6372491488499499</v>
      </c>
      <c r="I579">
        <v>-21.695836371867902</v>
      </c>
      <c r="J579">
        <v>4.6945218143996401</v>
      </c>
      <c r="K579">
        <v>69.329658394549298</v>
      </c>
      <c r="L579">
        <v>72.603955222148201</v>
      </c>
      <c r="M579">
        <v>56.455968535449799</v>
      </c>
      <c r="N579">
        <v>0.82152217588934995</v>
      </c>
      <c r="O579">
        <v>43.908359884691201</v>
      </c>
      <c r="P579">
        <v>11.334459459459399</v>
      </c>
      <c r="Q579">
        <v>4.4364633124076E-2</v>
      </c>
    </row>
    <row r="580" spans="1:17" x14ac:dyDescent="0.3">
      <c r="A580" t="s">
        <v>1282</v>
      </c>
      <c r="B580" t="s">
        <v>1283</v>
      </c>
      <c r="C580" t="s">
        <v>3143</v>
      </c>
      <c r="D580" t="s">
        <v>21</v>
      </c>
      <c r="E580">
        <v>9069.7765028499998</v>
      </c>
      <c r="F580">
        <v>1440.5</v>
      </c>
      <c r="G580">
        <v>-24.709380118325999</v>
      </c>
      <c r="H580">
        <v>-1.36709766243354</v>
      </c>
      <c r="I580">
        <v>-2.63511217273492</v>
      </c>
      <c r="J580">
        <v>5.7810415171379601</v>
      </c>
      <c r="K580">
        <v>1503.7445495276199</v>
      </c>
      <c r="L580">
        <v>1554.9163220288799</v>
      </c>
      <c r="M580">
        <v>46.823990090444802</v>
      </c>
      <c r="N580">
        <v>0.59756499589907697</v>
      </c>
      <c r="O580">
        <v>34.845539743144698</v>
      </c>
      <c r="P580">
        <v>7.9835082458770499</v>
      </c>
      <c r="Q580">
        <v>-6.3205236751521995E-2</v>
      </c>
    </row>
    <row r="581" spans="1:17" x14ac:dyDescent="0.3">
      <c r="A581" t="s">
        <v>1284</v>
      </c>
      <c r="B581" t="s">
        <v>1285</v>
      </c>
      <c r="C581" t="s">
        <v>3153</v>
      </c>
      <c r="D581" t="s">
        <v>94</v>
      </c>
      <c r="E581">
        <v>9067.88239187</v>
      </c>
      <c r="F581">
        <v>187.57</v>
      </c>
      <c r="G581">
        <v>9.2433610975092204</v>
      </c>
      <c r="H581">
        <v>-2.9090173947219902</v>
      </c>
      <c r="I581">
        <v>-10.8026338356353</v>
      </c>
      <c r="J581">
        <v>8.9336951133015106</v>
      </c>
      <c r="K581">
        <v>196.300735146297</v>
      </c>
      <c r="L581">
        <v>197.92109791618901</v>
      </c>
      <c r="M581">
        <v>62.706834368020601</v>
      </c>
      <c r="N581">
        <v>0.90520396758385002</v>
      </c>
      <c r="O581">
        <v>33.651436796929097</v>
      </c>
      <c r="P581">
        <v>35.920289855072397</v>
      </c>
      <c r="Q581">
        <v>6.6538282532320997E-2</v>
      </c>
    </row>
    <row r="582" spans="1:17" x14ac:dyDescent="0.3">
      <c r="A582" t="s">
        <v>1286</v>
      </c>
      <c r="B582" t="s">
        <v>1287</v>
      </c>
      <c r="C582" t="s">
        <v>3144</v>
      </c>
      <c r="D582" t="s">
        <v>983</v>
      </c>
      <c r="E582">
        <v>9067.3664329799994</v>
      </c>
      <c r="F582">
        <v>42.6</v>
      </c>
      <c r="G582">
        <v>-35.521874182203398</v>
      </c>
      <c r="H582">
        <v>2.8896059621830301</v>
      </c>
      <c r="I582">
        <v>-3.5079726588549001</v>
      </c>
      <c r="J582">
        <v>8.2888610260471101</v>
      </c>
      <c r="K582">
        <v>43.544920002338003</v>
      </c>
      <c r="L582">
        <v>45.764878793764801</v>
      </c>
      <c r="M582">
        <v>59.7557218058815</v>
      </c>
      <c r="N582">
        <v>0.34311783769723297</v>
      </c>
      <c r="O582">
        <v>32.629107981220599</v>
      </c>
      <c r="P582">
        <v>16.5526675786593</v>
      </c>
      <c r="Q582">
        <v>5.0260424144735E-2</v>
      </c>
    </row>
    <row r="583" spans="1:17" x14ac:dyDescent="0.3">
      <c r="A583" t="s">
        <v>1288</v>
      </c>
      <c r="B583" t="s">
        <v>1289</v>
      </c>
      <c r="C583" t="s">
        <v>3156</v>
      </c>
      <c r="D583" t="s">
        <v>375</v>
      </c>
      <c r="E583">
        <v>9055.353713044</v>
      </c>
      <c r="F583">
        <v>103.44</v>
      </c>
      <c r="G583">
        <v>40.168367273872001</v>
      </c>
      <c r="H583">
        <v>10.3023407431191</v>
      </c>
      <c r="I583">
        <v>40.8584253562003</v>
      </c>
      <c r="J583">
        <v>-4.9541425651188096</v>
      </c>
      <c r="K583">
        <v>97.619747002872202</v>
      </c>
      <c r="L583">
        <v>84.645602181677503</v>
      </c>
      <c r="M583">
        <v>65.564532142997194</v>
      </c>
      <c r="N583">
        <v>1.0038135550616101</v>
      </c>
      <c r="O583">
        <v>15.5742459396751</v>
      </c>
      <c r="P583">
        <v>66.973365617433402</v>
      </c>
      <c r="Q583">
        <v>0.10486423919173</v>
      </c>
    </row>
    <row r="584" spans="1:17" x14ac:dyDescent="0.3">
      <c r="A584" t="s">
        <v>1290</v>
      </c>
      <c r="B584" t="s">
        <v>1291</v>
      </c>
      <c r="C584" t="s">
        <v>3146</v>
      </c>
      <c r="D584" t="s">
        <v>51</v>
      </c>
      <c r="E584">
        <v>9009.7941745000007</v>
      </c>
      <c r="F584">
        <v>519.4</v>
      </c>
      <c r="G584">
        <v>23.442094139279</v>
      </c>
      <c r="H584">
        <v>9.8776066912465801</v>
      </c>
      <c r="I584">
        <v>33.086105516481702</v>
      </c>
      <c r="J584">
        <v>-2.8859003772488601</v>
      </c>
      <c r="K584">
        <v>509.88388603468297</v>
      </c>
      <c r="L584">
        <v>447.51651283725602</v>
      </c>
      <c r="M584">
        <v>44.588928429381397</v>
      </c>
      <c r="N584">
        <v>0.91514992279082197</v>
      </c>
      <c r="O584">
        <v>11.551790527531701</v>
      </c>
      <c r="P584">
        <v>62.5665101721439</v>
      </c>
    </row>
    <row r="585" spans="1:17" hidden="1" x14ac:dyDescent="0.3">
      <c r="A585" t="s">
        <v>1292</v>
      </c>
      <c r="B585" t="s">
        <v>1293</v>
      </c>
      <c r="C585" t="s">
        <v>3157</v>
      </c>
      <c r="D585" t="s">
        <v>21</v>
      </c>
      <c r="E585">
        <v>9007.0333312500006</v>
      </c>
      <c r="F585">
        <v>1631.25</v>
      </c>
      <c r="G585">
        <v>68.817153043658294</v>
      </c>
      <c r="H585">
        <v>7.7221333681044904</v>
      </c>
      <c r="I585">
        <v>52.946078414412497</v>
      </c>
      <c r="J585">
        <v>4.4263789835368303</v>
      </c>
      <c r="K585">
        <v>1636.4270749407699</v>
      </c>
      <c r="L585">
        <v>1438.90221954248</v>
      </c>
      <c r="M585">
        <v>53.7545957534726</v>
      </c>
      <c r="N585">
        <v>0.39874755455375899</v>
      </c>
      <c r="O585">
        <v>22.0996168582375</v>
      </c>
      <c r="P585">
        <v>88.5293267841664</v>
      </c>
      <c r="Q585">
        <v>0.22539811989275099</v>
      </c>
    </row>
    <row r="586" spans="1:17" x14ac:dyDescent="0.3">
      <c r="A586" t="s">
        <v>1294</v>
      </c>
      <c r="B586" t="s">
        <v>1295</v>
      </c>
      <c r="C586" t="s">
        <v>3155</v>
      </c>
      <c r="D586" t="s">
        <v>139</v>
      </c>
      <c r="E586">
        <v>8991.5303446899998</v>
      </c>
      <c r="F586">
        <v>368.5</v>
      </c>
      <c r="G586">
        <v>110.381000169431</v>
      </c>
      <c r="H586">
        <v>-4.9690745114983397</v>
      </c>
      <c r="I586">
        <v>-14.3985946675176</v>
      </c>
      <c r="J586">
        <v>11.2573099323508</v>
      </c>
      <c r="K586">
        <v>395.20146251598402</v>
      </c>
      <c r="L586">
        <v>369.36012354014599</v>
      </c>
      <c r="M586">
        <v>58.384594933749597</v>
      </c>
      <c r="N586">
        <v>0.89376773322426495</v>
      </c>
      <c r="O586">
        <v>54.572591587516897</v>
      </c>
      <c r="P586">
        <v>136.749116607773</v>
      </c>
      <c r="Q586">
        <v>0.100917993092507</v>
      </c>
    </row>
    <row r="587" spans="1:17" x14ac:dyDescent="0.3">
      <c r="A587" t="s">
        <v>1296</v>
      </c>
      <c r="B587" t="s">
        <v>1297</v>
      </c>
      <c r="C587" t="s">
        <v>3156</v>
      </c>
      <c r="D587" t="s">
        <v>266</v>
      </c>
      <c r="E587">
        <v>8983.5365184300008</v>
      </c>
      <c r="F587">
        <v>2082.35</v>
      </c>
      <c r="G587">
        <v>106.62317578088199</v>
      </c>
      <c r="H587">
        <v>5.3115602060861304</v>
      </c>
      <c r="I587">
        <v>64.367057399105903</v>
      </c>
      <c r="J587">
        <v>7.1498212303141102</v>
      </c>
      <c r="K587">
        <v>2035.0956841110601</v>
      </c>
      <c r="L587">
        <v>1688.82018793359</v>
      </c>
      <c r="M587">
        <v>60.216240224115602</v>
      </c>
      <c r="N587">
        <v>0.68354457696755</v>
      </c>
      <c r="O587">
        <v>15.5785530770523</v>
      </c>
      <c r="P587">
        <v>134.47246931651799</v>
      </c>
      <c r="Q587">
        <v>9.7968123043584002E-2</v>
      </c>
    </row>
    <row r="588" spans="1:17" x14ac:dyDescent="0.3">
      <c r="A588" t="s">
        <v>1298</v>
      </c>
      <c r="B588" t="s">
        <v>1299</v>
      </c>
      <c r="C588" t="s">
        <v>3145</v>
      </c>
      <c r="D588" t="s">
        <v>46</v>
      </c>
      <c r="E588">
        <v>8977.6191398399897</v>
      </c>
      <c r="F588">
        <v>522.6</v>
      </c>
      <c r="G588">
        <v>68.300848598685306</v>
      </c>
      <c r="H588">
        <v>-3.67748863542622</v>
      </c>
      <c r="I588">
        <v>23.831019461711399</v>
      </c>
      <c r="J588">
        <v>3.5458671772825898</v>
      </c>
      <c r="K588">
        <v>534.46722911958796</v>
      </c>
      <c r="L588">
        <v>463.02258697773999</v>
      </c>
      <c r="M588">
        <v>54.454801847525303</v>
      </c>
      <c r="N588">
        <v>0.65559903817224496</v>
      </c>
      <c r="O588">
        <v>32.854955989284299</v>
      </c>
      <c r="P588">
        <v>104.060913705583</v>
      </c>
      <c r="Q588">
        <v>0.21277737290062701</v>
      </c>
    </row>
    <row r="589" spans="1:17" x14ac:dyDescent="0.3">
      <c r="A589" t="s">
        <v>1300</v>
      </c>
      <c r="B589" t="s">
        <v>1301</v>
      </c>
      <c r="C589" t="s">
        <v>3147</v>
      </c>
      <c r="D589" t="s">
        <v>213</v>
      </c>
      <c r="E589">
        <v>8969.0025870000009</v>
      </c>
      <c r="F589">
        <v>454.95</v>
      </c>
      <c r="G589">
        <v>33.391835766863302</v>
      </c>
      <c r="H589">
        <v>9.8903372108772398</v>
      </c>
      <c r="I589">
        <v>41.664380872543802</v>
      </c>
      <c r="J589">
        <v>0.49385333372148099</v>
      </c>
      <c r="K589">
        <v>431.74504278813299</v>
      </c>
      <c r="L589">
        <v>373.50309936361901</v>
      </c>
      <c r="M589">
        <v>67.193363772503403</v>
      </c>
      <c r="N589">
        <v>0.55553035641826698</v>
      </c>
      <c r="O589">
        <v>6.6710627541488101</v>
      </c>
      <c r="P589">
        <v>89.483548521449293</v>
      </c>
    </row>
    <row r="590" spans="1:17" x14ac:dyDescent="0.3">
      <c r="A590" t="s">
        <v>1302</v>
      </c>
      <c r="B590" t="s">
        <v>1303</v>
      </c>
      <c r="C590" t="s">
        <v>3145</v>
      </c>
      <c r="D590" t="s">
        <v>46</v>
      </c>
      <c r="E590">
        <v>8963.2187819999999</v>
      </c>
      <c r="F590">
        <v>2835</v>
      </c>
      <c r="G590">
        <v>13.6246222167811</v>
      </c>
      <c r="H590">
        <v>1.1695997855045299</v>
      </c>
      <c r="I590">
        <v>9.1041298495037601</v>
      </c>
      <c r="J590">
        <v>11.1113564462659</v>
      </c>
      <c r="K590">
        <v>2884.9358857819202</v>
      </c>
      <c r="L590">
        <v>2741.7848474820698</v>
      </c>
      <c r="M590">
        <v>62.451700583074803</v>
      </c>
      <c r="N590">
        <v>0.80697560282416303</v>
      </c>
      <c r="O590">
        <v>31.3932980599647</v>
      </c>
      <c r="P590">
        <v>44.823887001609101</v>
      </c>
      <c r="Q590">
        <v>0.19017932106956201</v>
      </c>
    </row>
    <row r="591" spans="1:17" x14ac:dyDescent="0.3">
      <c r="A591" t="s">
        <v>1304</v>
      </c>
      <c r="B591" t="s">
        <v>1305</v>
      </c>
      <c r="C591" t="s">
        <v>3151</v>
      </c>
      <c r="D591" t="s">
        <v>85</v>
      </c>
      <c r="E591">
        <v>8948.5740504799996</v>
      </c>
      <c r="F591">
        <v>1151.3499999999999</v>
      </c>
      <c r="G591">
        <v>39.180130508144501</v>
      </c>
      <c r="H591">
        <v>3.5511079116267901</v>
      </c>
      <c r="I591">
        <v>23.725504566347499</v>
      </c>
      <c r="J591">
        <v>2.3679349769543498</v>
      </c>
      <c r="K591">
        <v>1193.7988067317399</v>
      </c>
      <c r="L591">
        <v>1035.21624740836</v>
      </c>
      <c r="M591">
        <v>53.037109431744902</v>
      </c>
      <c r="N591">
        <v>0.55089108257389596</v>
      </c>
      <c r="O591">
        <v>34.103443783384698</v>
      </c>
      <c r="P591">
        <v>68.968300557675306</v>
      </c>
    </row>
    <row r="592" spans="1:17" hidden="1" x14ac:dyDescent="0.3">
      <c r="A592" t="s">
        <v>1306</v>
      </c>
      <c r="B592" t="s">
        <v>1307</v>
      </c>
      <c r="C592" t="s">
        <v>3157</v>
      </c>
      <c r="D592" t="s">
        <v>139</v>
      </c>
      <c r="E592">
        <v>8947.3621349999994</v>
      </c>
      <c r="F592">
        <v>710</v>
      </c>
      <c r="G592">
        <v>11.916766887633599</v>
      </c>
      <c r="H592">
        <v>4.6565962232623797</v>
      </c>
      <c r="I592">
        <v>-1.7992658382298601</v>
      </c>
      <c r="J592">
        <v>0.41473922911655697</v>
      </c>
      <c r="K592">
        <v>715.957016645414</v>
      </c>
      <c r="L592">
        <v>688.59340470896905</v>
      </c>
      <c r="M592">
        <v>42.2052790008618</v>
      </c>
      <c r="N592">
        <v>0.65692281860479795</v>
      </c>
      <c r="O592">
        <v>12.8239436619718</v>
      </c>
      <c r="P592">
        <v>30.670838317843</v>
      </c>
      <c r="Q592">
        <v>1.4968090955311E-2</v>
      </c>
    </row>
    <row r="593" spans="1:17" x14ac:dyDescent="0.3">
      <c r="A593" t="s">
        <v>1308</v>
      </c>
      <c r="B593" t="s">
        <v>1309</v>
      </c>
      <c r="C593" t="s">
        <v>3156</v>
      </c>
      <c r="D593" t="s">
        <v>375</v>
      </c>
      <c r="E593">
        <v>8931.0768798899899</v>
      </c>
      <c r="F593">
        <v>224.13</v>
      </c>
      <c r="G593">
        <v>-6.9220960117131503</v>
      </c>
      <c r="H593">
        <v>9.7930507265368405</v>
      </c>
      <c r="I593">
        <v>-3.4704730738569398</v>
      </c>
      <c r="J593">
        <v>10.559424157138601</v>
      </c>
      <c r="K593">
        <v>209.07341064186201</v>
      </c>
      <c r="L593">
        <v>218.38368523817201</v>
      </c>
      <c r="M593">
        <v>79.158414812058993</v>
      </c>
      <c r="N593">
        <v>1.317090854963</v>
      </c>
      <c r="O593">
        <v>43.778164458126902</v>
      </c>
      <c r="P593">
        <v>20.1769436997319</v>
      </c>
      <c r="Q593">
        <v>6.8341240718190005E-2</v>
      </c>
    </row>
    <row r="594" spans="1:17" x14ac:dyDescent="0.3">
      <c r="A594" t="s">
        <v>1310</v>
      </c>
      <c r="B594" t="s">
        <v>1311</v>
      </c>
      <c r="C594" t="s">
        <v>3151</v>
      </c>
      <c r="D594" t="s">
        <v>276</v>
      </c>
      <c r="E594">
        <v>8847.8959870199997</v>
      </c>
      <c r="F594">
        <v>767.15</v>
      </c>
      <c r="G594">
        <v>-43.247858924943401</v>
      </c>
      <c r="H594">
        <v>-8.7434608610438804</v>
      </c>
      <c r="I594">
        <v>-24.361314730885901</v>
      </c>
      <c r="J594">
        <v>0.12708134376586</v>
      </c>
      <c r="K594">
        <v>859.53009752835203</v>
      </c>
      <c r="L594">
        <v>945.86557439461501</v>
      </c>
      <c r="M594">
        <v>32.937688965585103</v>
      </c>
      <c r="N594">
        <v>1.3455549391255901</v>
      </c>
      <c r="O594">
        <v>44.691390210519401</v>
      </c>
      <c r="P594">
        <v>4.1332971358761998</v>
      </c>
      <c r="Q594">
        <v>-6.2345094116584003E-2</v>
      </c>
    </row>
    <row r="595" spans="1:17" hidden="1" x14ac:dyDescent="0.3">
      <c r="A595" t="s">
        <v>1312</v>
      </c>
      <c r="B595" t="s">
        <v>1313</v>
      </c>
      <c r="C595" t="s">
        <v>3157</v>
      </c>
      <c r="D595" t="s">
        <v>139</v>
      </c>
      <c r="E595">
        <v>8828.9721516600002</v>
      </c>
      <c r="F595">
        <v>548.54999999999995</v>
      </c>
      <c r="G595">
        <v>61.5936153564572</v>
      </c>
      <c r="H595">
        <v>-5.1070481149694702</v>
      </c>
      <c r="I595">
        <v>43.4106007299712</v>
      </c>
      <c r="J595">
        <v>6.8728922316334797</v>
      </c>
      <c r="K595">
        <v>553.12885761951804</v>
      </c>
      <c r="L595">
        <v>467.74292986263703</v>
      </c>
      <c r="M595">
        <v>64.049856495105104</v>
      </c>
      <c r="N595">
        <v>0.54902202349473495</v>
      </c>
      <c r="O595">
        <v>27.381277914501801</v>
      </c>
      <c r="P595">
        <v>123.897959183673</v>
      </c>
    </row>
    <row r="596" spans="1:17" x14ac:dyDescent="0.3">
      <c r="A596" t="s">
        <v>1314</v>
      </c>
      <c r="B596" t="s">
        <v>1315</v>
      </c>
      <c r="C596" t="s">
        <v>3150</v>
      </c>
      <c r="D596" t="s">
        <v>269</v>
      </c>
      <c r="E596">
        <v>8820.0097913399895</v>
      </c>
      <c r="F596">
        <v>75.900000000000006</v>
      </c>
      <c r="G596">
        <v>51.7953529545875</v>
      </c>
      <c r="H596">
        <v>4.8851454837814998</v>
      </c>
      <c r="I596">
        <v>15.106937961995399</v>
      </c>
      <c r="J596">
        <v>11.5655446911966</v>
      </c>
      <c r="K596">
        <v>74.160852748664496</v>
      </c>
      <c r="L596">
        <v>68.210465315074899</v>
      </c>
      <c r="M596">
        <v>69.546428144458005</v>
      </c>
      <c r="N596">
        <v>0.739541217446122</v>
      </c>
      <c r="O596">
        <v>23.056653491436101</v>
      </c>
      <c r="P596">
        <v>91.6666666666666</v>
      </c>
      <c r="Q596">
        <v>0.16883967302278</v>
      </c>
    </row>
    <row r="597" spans="1:17" x14ac:dyDescent="0.3">
      <c r="A597" t="s">
        <v>1316</v>
      </c>
      <c r="B597" t="s">
        <v>1317</v>
      </c>
      <c r="C597" t="s">
        <v>3156</v>
      </c>
      <c r="D597" t="s">
        <v>266</v>
      </c>
      <c r="E597">
        <v>8793.6052040899995</v>
      </c>
      <c r="F597">
        <v>688.7</v>
      </c>
      <c r="G597">
        <v>1.95191394494332</v>
      </c>
      <c r="H597">
        <v>9.8623274836993993</v>
      </c>
      <c r="I597">
        <v>7.0657599160049998</v>
      </c>
      <c r="J597">
        <v>1.15519854835585</v>
      </c>
      <c r="K597">
        <v>681.74857979507499</v>
      </c>
      <c r="L597">
        <v>673.96895022810099</v>
      </c>
      <c r="M597">
        <v>63.020183055680498</v>
      </c>
      <c r="N597">
        <v>0.57928276209993401</v>
      </c>
      <c r="O597">
        <v>21.634964425729599</v>
      </c>
      <c r="P597">
        <v>25.423420142050599</v>
      </c>
      <c r="Q597">
        <v>3.3588689549039999E-2</v>
      </c>
    </row>
    <row r="598" spans="1:17" x14ac:dyDescent="0.3">
      <c r="A598" t="s">
        <v>1318</v>
      </c>
      <c r="B598" t="s">
        <v>1319</v>
      </c>
      <c r="C598" t="s">
        <v>3146</v>
      </c>
      <c r="D598" t="s">
        <v>51</v>
      </c>
      <c r="E598">
        <v>8782.1124929399994</v>
      </c>
      <c r="F598">
        <v>898.05</v>
      </c>
      <c r="G598">
        <v>125.108736652904</v>
      </c>
      <c r="H598">
        <v>11.984787327308</v>
      </c>
      <c r="I598">
        <v>83.394335879726896</v>
      </c>
      <c r="J598">
        <v>-6.9397934150810103</v>
      </c>
      <c r="K598">
        <v>839.44312477703704</v>
      </c>
      <c r="L598">
        <v>670.00539167117495</v>
      </c>
      <c r="M598">
        <v>57.059516640369601</v>
      </c>
      <c r="N598">
        <v>1.79444974640743</v>
      </c>
      <c r="O598">
        <v>6.8426034185178999</v>
      </c>
      <c r="P598">
        <v>186.77949864282201</v>
      </c>
      <c r="Q598">
        <v>4.3554916837671001E-2</v>
      </c>
    </row>
    <row r="599" spans="1:17" hidden="1" x14ac:dyDescent="0.3">
      <c r="A599" t="s">
        <v>1320</v>
      </c>
      <c r="B599" t="s">
        <v>1321</v>
      </c>
      <c r="C599" t="s">
        <v>3157</v>
      </c>
      <c r="D599" t="s">
        <v>85</v>
      </c>
      <c r="E599">
        <v>8780.2436381039897</v>
      </c>
      <c r="F599">
        <v>163.78</v>
      </c>
      <c r="G599">
        <v>424.27986553171098</v>
      </c>
      <c r="H599">
        <v>1.0087445135573301</v>
      </c>
      <c r="I599">
        <v>222.27701146679999</v>
      </c>
      <c r="J599">
        <v>12.273818081077501</v>
      </c>
      <c r="K599">
        <v>146.81282295966301</v>
      </c>
      <c r="L599">
        <v>102.917668013382</v>
      </c>
      <c r="M599">
        <v>70.211452366414306</v>
      </c>
      <c r="N599">
        <v>0.306186166037475</v>
      </c>
      <c r="O599">
        <v>14.2202955183783</v>
      </c>
      <c r="P599">
        <v>491.263537906137</v>
      </c>
      <c r="Q599">
        <v>0.14338154683409499</v>
      </c>
    </row>
    <row r="600" spans="1:17" x14ac:dyDescent="0.3">
      <c r="A600" t="s">
        <v>1322</v>
      </c>
      <c r="B600" t="s">
        <v>1323</v>
      </c>
      <c r="C600" t="s">
        <v>3146</v>
      </c>
      <c r="D600" t="s">
        <v>51</v>
      </c>
      <c r="E600">
        <v>8772.0503199949999</v>
      </c>
      <c r="F600">
        <v>2142.9499999999998</v>
      </c>
      <c r="G600">
        <v>67.907624238260595</v>
      </c>
      <c r="H600">
        <v>31.2491061149376</v>
      </c>
      <c r="I600">
        <v>64.368605695912194</v>
      </c>
      <c r="J600">
        <v>-1.0053744655063099</v>
      </c>
      <c r="K600">
        <v>1838.7803678048199</v>
      </c>
      <c r="L600">
        <v>1482.8248065062601</v>
      </c>
      <c r="M600">
        <v>64.5362409420825</v>
      </c>
      <c r="N600">
        <v>0.89393147124247396</v>
      </c>
      <c r="O600">
        <v>1.9225833547213</v>
      </c>
      <c r="P600">
        <v>113.345612026482</v>
      </c>
      <c r="Q600">
        <v>8.8826631036078005E-2</v>
      </c>
    </row>
    <row r="601" spans="1:17" x14ac:dyDescent="0.3">
      <c r="A601" t="s">
        <v>1324</v>
      </c>
      <c r="B601" t="s">
        <v>1325</v>
      </c>
      <c r="C601" t="s">
        <v>3144</v>
      </c>
      <c r="D601" t="s">
        <v>983</v>
      </c>
      <c r="E601">
        <v>8736.2990000000009</v>
      </c>
      <c r="F601">
        <v>399.1</v>
      </c>
      <c r="G601">
        <v>-16.415870744488998</v>
      </c>
      <c r="H601">
        <v>0.175942040471401</v>
      </c>
      <c r="I601">
        <v>11.620111398924999</v>
      </c>
      <c r="J601">
        <v>7.3739989403993897</v>
      </c>
      <c r="K601">
        <v>410.07456635737901</v>
      </c>
      <c r="L601">
        <v>394.848451967335</v>
      </c>
      <c r="M601">
        <v>60.1958777644317</v>
      </c>
      <c r="N601">
        <v>0.33809682547629399</v>
      </c>
      <c r="O601">
        <v>29.7920320721623</v>
      </c>
      <c r="P601">
        <v>49.196261682242998</v>
      </c>
      <c r="Q601">
        <v>6.5101874571709004E-2</v>
      </c>
    </row>
    <row r="602" spans="1:17" x14ac:dyDescent="0.3">
      <c r="A602" t="s">
        <v>1326</v>
      </c>
      <c r="B602" t="s">
        <v>1327</v>
      </c>
      <c r="C602" t="s">
        <v>3145</v>
      </c>
      <c r="D602" t="s">
        <v>46</v>
      </c>
      <c r="E602">
        <v>8716.6468242999999</v>
      </c>
      <c r="F602">
        <v>234.2</v>
      </c>
      <c r="G602">
        <v>-8.3294198109252893</v>
      </c>
      <c r="H602">
        <v>18.0471810521721</v>
      </c>
      <c r="I602">
        <v>4.0687056522379503</v>
      </c>
      <c r="J602">
        <v>18.652173717239101</v>
      </c>
      <c r="K602">
        <v>190.698344545239</v>
      </c>
      <c r="L602">
        <v>189.94062971538</v>
      </c>
      <c r="M602">
        <v>89.114804140443894</v>
      </c>
      <c r="N602">
        <v>3.5454005995370399</v>
      </c>
      <c r="O602">
        <v>6.4474807856532896</v>
      </c>
      <c r="P602">
        <v>40.105288346494298</v>
      </c>
      <c r="Q602">
        <v>0.102159574829498</v>
      </c>
    </row>
    <row r="603" spans="1:17" x14ac:dyDescent="0.3">
      <c r="A603" t="s">
        <v>1328</v>
      </c>
      <c r="B603" t="s">
        <v>1329</v>
      </c>
      <c r="C603" t="s">
        <v>3155</v>
      </c>
      <c r="D603" t="s">
        <v>139</v>
      </c>
      <c r="E603">
        <v>8708.2524822149899</v>
      </c>
      <c r="F603">
        <v>136.94999999999999</v>
      </c>
      <c r="G603">
        <v>46.332351464545702</v>
      </c>
      <c r="H603">
        <v>27.7195703109421</v>
      </c>
      <c r="I603">
        <v>-5.8062092031710604</v>
      </c>
      <c r="J603">
        <v>12.466427604330599</v>
      </c>
      <c r="K603">
        <v>123.396976281156</v>
      </c>
      <c r="L603">
        <v>121.297844728879</v>
      </c>
      <c r="M603">
        <v>76.593492243985807</v>
      </c>
      <c r="N603">
        <v>1.0500638400823701</v>
      </c>
      <c r="O603">
        <v>20.0146038700255</v>
      </c>
      <c r="P603">
        <v>71.9397363465159</v>
      </c>
      <c r="Q603">
        <v>-1.2898728710648E-2</v>
      </c>
    </row>
    <row r="604" spans="1:17" x14ac:dyDescent="0.3">
      <c r="A604" t="s">
        <v>1330</v>
      </c>
      <c r="B604" t="s">
        <v>1331</v>
      </c>
      <c r="C604" t="s">
        <v>3151</v>
      </c>
      <c r="D604" t="s">
        <v>457</v>
      </c>
      <c r="E604">
        <v>8697.7452643199995</v>
      </c>
      <c r="F604">
        <v>284.8</v>
      </c>
      <c r="G604">
        <v>-18.963639648032601</v>
      </c>
      <c r="H604">
        <v>2.9502791061177698</v>
      </c>
      <c r="I604">
        <v>-10.098677963724899</v>
      </c>
      <c r="J604">
        <v>10.696564813712699</v>
      </c>
      <c r="K604">
        <v>292.40435245526999</v>
      </c>
      <c r="L604">
        <v>290.46843561859799</v>
      </c>
      <c r="M604">
        <v>57.069852871798801</v>
      </c>
      <c r="N604">
        <v>0.40732532874376798</v>
      </c>
      <c r="O604">
        <v>30.5828651685393</v>
      </c>
      <c r="P604">
        <v>33.708920187793403</v>
      </c>
      <c r="Q604">
        <v>-5.7065474207704997E-2</v>
      </c>
    </row>
    <row r="605" spans="1:17" hidden="1" x14ac:dyDescent="0.3">
      <c r="A605" t="s">
        <v>1332</v>
      </c>
      <c r="B605" t="s">
        <v>1333</v>
      </c>
      <c r="C605" t="s">
        <v>3157</v>
      </c>
      <c r="D605" t="s">
        <v>1334</v>
      </c>
      <c r="E605">
        <v>8696.6308800000006</v>
      </c>
      <c r="F605">
        <v>4161</v>
      </c>
      <c r="G605">
        <v>573.26555719497696</v>
      </c>
      <c r="H605">
        <v>25.482383969339601</v>
      </c>
      <c r="I605">
        <v>77.114475389505898</v>
      </c>
      <c r="J605">
        <v>1.3974154848296401</v>
      </c>
      <c r="K605">
        <v>3868.24877562345</v>
      </c>
      <c r="L605">
        <v>2867.04757069674</v>
      </c>
      <c r="M605">
        <v>51.261790774458397</v>
      </c>
      <c r="N605">
        <v>0.702733077905491</v>
      </c>
      <c r="O605">
        <v>14.155251141552499</v>
      </c>
      <c r="P605">
        <v>599.15147441821398</v>
      </c>
      <c r="Q605">
        <v>0.37126857032091098</v>
      </c>
    </row>
    <row r="606" spans="1:17" x14ac:dyDescent="0.3">
      <c r="A606" t="s">
        <v>1335</v>
      </c>
      <c r="B606" t="s">
        <v>1336</v>
      </c>
      <c r="C606" t="s">
        <v>3145</v>
      </c>
      <c r="D606" t="s">
        <v>46</v>
      </c>
      <c r="E606">
        <v>8675.2524407649998</v>
      </c>
      <c r="F606">
        <v>1331.15</v>
      </c>
      <c r="G606">
        <v>35.952916327384898</v>
      </c>
      <c r="H606">
        <v>2.5174329174876302</v>
      </c>
      <c r="I606">
        <v>-15.508368066852199</v>
      </c>
      <c r="J606">
        <v>4.0126927613844199</v>
      </c>
      <c r="K606">
        <v>1381.25370714525</v>
      </c>
      <c r="L606">
        <v>1348.98110447829</v>
      </c>
      <c r="M606">
        <v>58.375640679628397</v>
      </c>
      <c r="N606">
        <v>0.68592166024699996</v>
      </c>
      <c r="O606">
        <v>41.223753897006297</v>
      </c>
      <c r="P606">
        <v>65.339709352875403</v>
      </c>
      <c r="Q606">
        <v>8.4610310090627999E-2</v>
      </c>
    </row>
    <row r="607" spans="1:17" hidden="1" x14ac:dyDescent="0.3">
      <c r="A607" t="s">
        <v>1337</v>
      </c>
      <c r="B607" t="s">
        <v>1338</v>
      </c>
      <c r="C607" t="s">
        <v>3157</v>
      </c>
      <c r="D607" t="s">
        <v>752</v>
      </c>
      <c r="E607">
        <v>8642.3479203879997</v>
      </c>
      <c r="F607">
        <v>535.86</v>
      </c>
      <c r="G607">
        <v>-2.4509719879396399</v>
      </c>
      <c r="H607">
        <v>2.81576256942405</v>
      </c>
      <c r="I607">
        <v>1.51482421925041</v>
      </c>
      <c r="J607">
        <v>2.87056383835625</v>
      </c>
      <c r="K607">
        <v>530.11652147215898</v>
      </c>
      <c r="L607">
        <v>513.23940547295001</v>
      </c>
      <c r="M607">
        <v>73.886051750125603</v>
      </c>
      <c r="N607">
        <v>0.57293423756669404</v>
      </c>
      <c r="O607">
        <v>4.6859254282834897</v>
      </c>
      <c r="P607">
        <v>19.446301992777801</v>
      </c>
      <c r="Q607">
        <v>-1.0545973830429E-2</v>
      </c>
    </row>
    <row r="608" spans="1:17" hidden="1" x14ac:dyDescent="0.3">
      <c r="A608" t="s">
        <v>1339</v>
      </c>
      <c r="B608" t="s">
        <v>1340</v>
      </c>
      <c r="C608" t="s">
        <v>3157</v>
      </c>
      <c r="D608" t="s">
        <v>139</v>
      </c>
      <c r="E608">
        <v>8616</v>
      </c>
      <c r="F608">
        <v>4308</v>
      </c>
      <c r="G608">
        <v>-26.443715995406599</v>
      </c>
      <c r="H608">
        <v>-0.42135775321295499</v>
      </c>
      <c r="I608">
        <v>-14.6345249399665</v>
      </c>
      <c r="J608">
        <v>2.0439478450068198</v>
      </c>
      <c r="K608">
        <v>4451.4141537298001</v>
      </c>
      <c r="L608">
        <v>4643.8386984877998</v>
      </c>
      <c r="M608">
        <v>46.548673878794197</v>
      </c>
      <c r="N608">
        <v>0.47026461354462501</v>
      </c>
      <c r="O608">
        <v>61.884865366759499</v>
      </c>
      <c r="P608">
        <v>7.4314214463840402</v>
      </c>
      <c r="Q608">
        <v>-5.1691938054736999E-2</v>
      </c>
    </row>
    <row r="609" spans="1:17" x14ac:dyDescent="0.3">
      <c r="A609" t="s">
        <v>1341</v>
      </c>
      <c r="B609" t="s">
        <v>1342</v>
      </c>
      <c r="C609" t="s">
        <v>3150</v>
      </c>
      <c r="D609" t="s">
        <v>471</v>
      </c>
      <c r="E609">
        <v>8606.1019596999995</v>
      </c>
      <c r="F609">
        <v>642.25</v>
      </c>
      <c r="G609">
        <v>-49.606768011787501</v>
      </c>
      <c r="H609">
        <v>8.7582958711141696</v>
      </c>
      <c r="I609">
        <v>-14.174493236543301</v>
      </c>
      <c r="J609">
        <v>0.95256204243018106</v>
      </c>
      <c r="K609">
        <v>629.96022322967497</v>
      </c>
      <c r="L609">
        <v>681.387256322947</v>
      </c>
      <c r="M609">
        <v>58.955529395268499</v>
      </c>
      <c r="N609">
        <v>0.68003312771777003</v>
      </c>
      <c r="O609">
        <v>70.805760996496602</v>
      </c>
      <c r="P609">
        <v>13.3715798764342</v>
      </c>
      <c r="Q609">
        <v>0.107815606817228</v>
      </c>
    </row>
    <row r="610" spans="1:17" x14ac:dyDescent="0.3">
      <c r="A610" t="s">
        <v>1343</v>
      </c>
      <c r="B610" t="s">
        <v>1344</v>
      </c>
      <c r="C610" t="s">
        <v>3146</v>
      </c>
      <c r="D610" t="s">
        <v>51</v>
      </c>
      <c r="E610">
        <v>8593.5830583099996</v>
      </c>
      <c r="F610">
        <v>5177.05</v>
      </c>
      <c r="G610">
        <v>-19.807820921008499</v>
      </c>
      <c r="H610">
        <v>5.1667464061771904</v>
      </c>
      <c r="I610">
        <v>1.8634506266692501</v>
      </c>
      <c r="J610">
        <v>-0.67736502150525202</v>
      </c>
      <c r="K610">
        <v>5240.1294950691999</v>
      </c>
      <c r="L610">
        <v>5136.3829062289997</v>
      </c>
      <c r="M610">
        <v>45.3508766522733</v>
      </c>
      <c r="N610">
        <v>1.7369282876974399</v>
      </c>
      <c r="O610">
        <v>12.6761379550129</v>
      </c>
      <c r="P610">
        <v>11.657374556512901</v>
      </c>
      <c r="Q610">
        <v>-5.4274627731152998E-2</v>
      </c>
    </row>
    <row r="611" spans="1:17" x14ac:dyDescent="0.3">
      <c r="A611" t="s">
        <v>1345</v>
      </c>
      <c r="B611" t="s">
        <v>1346</v>
      </c>
      <c r="C611" t="s">
        <v>3144</v>
      </c>
      <c r="D611" t="s">
        <v>195</v>
      </c>
      <c r="E611">
        <v>8573.7296383699995</v>
      </c>
      <c r="F611">
        <v>263.95</v>
      </c>
      <c r="G611">
        <v>-60.802807892425001</v>
      </c>
      <c r="H611">
        <v>-35.465235078279299</v>
      </c>
      <c r="I611">
        <v>-44.590217839931803</v>
      </c>
      <c r="J611">
        <v>7.75371402254539</v>
      </c>
      <c r="K611">
        <v>368.89311404064199</v>
      </c>
      <c r="L611">
        <v>416.98251681525397</v>
      </c>
      <c r="M611">
        <v>38.680767270532897</v>
      </c>
      <c r="N611">
        <v>1.4679346811602201</v>
      </c>
      <c r="O611">
        <v>107.23621898086699</v>
      </c>
      <c r="P611">
        <v>18.629213483146</v>
      </c>
    </row>
    <row r="612" spans="1:17" x14ac:dyDescent="0.3">
      <c r="A612" t="s">
        <v>1347</v>
      </c>
      <c r="B612" t="s">
        <v>1348</v>
      </c>
      <c r="C612" t="s">
        <v>3160</v>
      </c>
      <c r="D612" t="s">
        <v>1349</v>
      </c>
      <c r="E612">
        <v>8557.8319231200003</v>
      </c>
      <c r="F612">
        <v>1000.9</v>
      </c>
      <c r="G612">
        <v>8.7770479421459893</v>
      </c>
      <c r="H612">
        <v>13.4791745315115</v>
      </c>
      <c r="I612">
        <v>41.354200494098997</v>
      </c>
      <c r="J612">
        <v>10.449244885914901</v>
      </c>
      <c r="K612">
        <v>938.63609716993699</v>
      </c>
      <c r="L612">
        <v>872.48225782766201</v>
      </c>
      <c r="M612">
        <v>67.051900263710095</v>
      </c>
      <c r="N612">
        <v>0.59796091345835001</v>
      </c>
      <c r="O612">
        <v>11.5995603956439</v>
      </c>
      <c r="P612">
        <v>69.213863060016905</v>
      </c>
      <c r="Q612">
        <v>-2.9335174162064999E-2</v>
      </c>
    </row>
    <row r="613" spans="1:17" x14ac:dyDescent="0.3">
      <c r="A613" t="s">
        <v>1350</v>
      </c>
      <c r="B613" t="s">
        <v>1351</v>
      </c>
      <c r="C613" t="s">
        <v>3150</v>
      </c>
      <c r="D613" t="s">
        <v>232</v>
      </c>
      <c r="E613">
        <v>8532.5014889499998</v>
      </c>
      <c r="F613">
        <v>442.15</v>
      </c>
      <c r="G613">
        <v>8.2778413380854197</v>
      </c>
      <c r="H613">
        <v>3.79077175663123</v>
      </c>
      <c r="I613">
        <v>-9.0659796358268796</v>
      </c>
      <c r="J613">
        <v>6.8070359853996996</v>
      </c>
      <c r="K613">
        <v>435.18334134311903</v>
      </c>
      <c r="L613">
        <v>418.79306970120803</v>
      </c>
      <c r="M613">
        <v>66.549728699066307</v>
      </c>
      <c r="N613">
        <v>0.16837583647363799</v>
      </c>
      <c r="O613">
        <v>24.075539975121501</v>
      </c>
      <c r="P613">
        <v>40.632951653943998</v>
      </c>
      <c r="Q613">
        <v>1.6363558676828999E-2</v>
      </c>
    </row>
    <row r="614" spans="1:17" x14ac:dyDescent="0.3">
      <c r="A614" t="s">
        <v>1352</v>
      </c>
      <c r="B614" t="s">
        <v>1353</v>
      </c>
      <c r="C614" t="s">
        <v>3150</v>
      </c>
      <c r="D614" t="s">
        <v>776</v>
      </c>
      <c r="E614">
        <v>8506.2567287879992</v>
      </c>
      <c r="F614">
        <v>212.94</v>
      </c>
      <c r="G614">
        <v>32.181617784335401</v>
      </c>
      <c r="H614">
        <v>5.4178379641074104</v>
      </c>
      <c r="I614">
        <v>-0.661228397812891</v>
      </c>
      <c r="J614">
        <v>9.7286282241446393</v>
      </c>
      <c r="K614">
        <v>211.042913945073</v>
      </c>
      <c r="L614">
        <v>204.05280537830799</v>
      </c>
      <c r="M614">
        <v>59.5638075878515</v>
      </c>
      <c r="N614">
        <v>0.61496099290872597</v>
      </c>
      <c r="O614">
        <v>39.23640462102</v>
      </c>
      <c r="P614">
        <v>57.674935209181697</v>
      </c>
      <c r="Q614">
        <v>0.18201317006922499</v>
      </c>
    </row>
    <row r="615" spans="1:17" x14ac:dyDescent="0.3">
      <c r="A615" t="s">
        <v>1354</v>
      </c>
      <c r="B615" t="s">
        <v>1355</v>
      </c>
      <c r="C615" t="s">
        <v>3146</v>
      </c>
      <c r="D615" t="s">
        <v>51</v>
      </c>
      <c r="E615">
        <v>8502.8043577249991</v>
      </c>
      <c r="F615">
        <v>1676.45</v>
      </c>
      <c r="G615">
        <v>164.71050482081699</v>
      </c>
      <c r="H615">
        <v>27.756667770302101</v>
      </c>
      <c r="I615">
        <v>56.732963992361498</v>
      </c>
      <c r="J615">
        <v>8.7832677481358807</v>
      </c>
      <c r="K615">
        <v>1432.3793168326399</v>
      </c>
      <c r="L615">
        <v>1218.0572015473999</v>
      </c>
      <c r="M615">
        <v>82.417125555645796</v>
      </c>
      <c r="N615">
        <v>1.2716858464067999</v>
      </c>
      <c r="O615">
        <v>0.51000626323480702</v>
      </c>
      <c r="P615">
        <v>201.05953129208899</v>
      </c>
      <c r="Q615">
        <v>0.14036418858990299</v>
      </c>
    </row>
    <row r="616" spans="1:17" hidden="1" x14ac:dyDescent="0.3">
      <c r="A616" t="s">
        <v>1356</v>
      </c>
      <c r="B616" t="s">
        <v>1357</v>
      </c>
      <c r="C616" t="s">
        <v>3157</v>
      </c>
      <c r="D616" t="s">
        <v>752</v>
      </c>
      <c r="E616">
        <v>8375.5088797930002</v>
      </c>
      <c r="F616">
        <v>254.98</v>
      </c>
      <c r="G616">
        <v>0.76157646564040904</v>
      </c>
      <c r="H616">
        <v>0.14336237835902199</v>
      </c>
      <c r="I616">
        <v>-0.16756313284015401</v>
      </c>
      <c r="J616">
        <v>1.8521308005524999</v>
      </c>
      <c r="K616">
        <v>257.43956699542099</v>
      </c>
      <c r="L616">
        <v>248.08665375916601</v>
      </c>
      <c r="M616">
        <v>59.785019392106697</v>
      </c>
      <c r="N616">
        <v>0.63440962321215</v>
      </c>
      <c r="O616">
        <v>8.7340183543807406</v>
      </c>
      <c r="P616">
        <v>22.498198414604801</v>
      </c>
      <c r="Q616">
        <v>1.1816369177710001E-3</v>
      </c>
    </row>
    <row r="617" spans="1:17" hidden="1" x14ac:dyDescent="0.3">
      <c r="A617" t="s">
        <v>1358</v>
      </c>
      <c r="B617" t="s">
        <v>1359</v>
      </c>
      <c r="C617" t="s">
        <v>3157</v>
      </c>
      <c r="D617" t="s">
        <v>1360</v>
      </c>
      <c r="E617">
        <v>8369.7008711939998</v>
      </c>
      <c r="F617">
        <v>1230.3900000000001</v>
      </c>
      <c r="K617">
        <v>1221.0284065276701</v>
      </c>
      <c r="L617">
        <v>1201.49851616978</v>
      </c>
      <c r="M617">
        <v>68.273684852772604</v>
      </c>
      <c r="N617">
        <v>1</v>
      </c>
      <c r="Q617">
        <v>-6.1080809493942997E-2</v>
      </c>
    </row>
    <row r="618" spans="1:17" hidden="1" x14ac:dyDescent="0.3">
      <c r="A618" t="s">
        <v>1361</v>
      </c>
      <c r="B618" t="s">
        <v>1362</v>
      </c>
      <c r="C618" t="s">
        <v>3157</v>
      </c>
      <c r="D618" t="s">
        <v>117</v>
      </c>
      <c r="E618">
        <v>8368.8295773249993</v>
      </c>
      <c r="F618">
        <v>346.85</v>
      </c>
      <c r="G618">
        <v>225.74036441643699</v>
      </c>
      <c r="H618">
        <v>6.9783981272788296</v>
      </c>
      <c r="I618">
        <v>24.0878314801949</v>
      </c>
      <c r="J618">
        <v>4.0994158064404296</v>
      </c>
      <c r="K618">
        <v>334.76472023998798</v>
      </c>
      <c r="L618">
        <v>295.90387593487299</v>
      </c>
      <c r="M618">
        <v>74.115285606748301</v>
      </c>
      <c r="N618">
        <v>0.91270759454708295</v>
      </c>
      <c r="O618">
        <v>15.136226034308701</v>
      </c>
      <c r="P618">
        <v>264.338235294117</v>
      </c>
      <c r="Q618">
        <v>0.15395922291744901</v>
      </c>
    </row>
    <row r="619" spans="1:17" x14ac:dyDescent="0.3">
      <c r="A619" t="s">
        <v>1363</v>
      </c>
      <c r="B619" t="s">
        <v>1364</v>
      </c>
      <c r="C619" t="s">
        <v>3146</v>
      </c>
      <c r="D619" t="s">
        <v>51</v>
      </c>
      <c r="E619">
        <v>8330.9919982800002</v>
      </c>
      <c r="F619">
        <v>511.7</v>
      </c>
      <c r="G619">
        <v>9.8239942765366095</v>
      </c>
      <c r="H619">
        <v>0.85248438461404996</v>
      </c>
      <c r="I619">
        <v>3.7369509979121598</v>
      </c>
      <c r="J619">
        <v>6.7199231535412904</v>
      </c>
      <c r="K619">
        <v>520.09933490558001</v>
      </c>
      <c r="L619">
        <v>487.95432701980098</v>
      </c>
      <c r="M619">
        <v>55.323465101069203</v>
      </c>
      <c r="N619">
        <v>0.107692817957665</v>
      </c>
      <c r="O619">
        <v>28.757084229040402</v>
      </c>
      <c r="P619">
        <v>35.298783712321502</v>
      </c>
      <c r="Q619">
        <v>6.0275035603700997E-2</v>
      </c>
    </row>
    <row r="620" spans="1:17" x14ac:dyDescent="0.3">
      <c r="A620" t="s">
        <v>1365</v>
      </c>
      <c r="B620" t="s">
        <v>1366</v>
      </c>
      <c r="C620" t="s">
        <v>3147</v>
      </c>
      <c r="D620" t="s">
        <v>213</v>
      </c>
      <c r="E620">
        <v>8274.707805</v>
      </c>
      <c r="F620">
        <v>1157</v>
      </c>
      <c r="G620">
        <v>82.850990364112903</v>
      </c>
      <c r="H620">
        <v>75.9704587071178</v>
      </c>
      <c r="I620">
        <v>81.710126114772805</v>
      </c>
      <c r="J620">
        <v>10.341171812143299</v>
      </c>
      <c r="K620">
        <v>828.60816727648796</v>
      </c>
      <c r="L620">
        <v>688.45768089855801</v>
      </c>
      <c r="M620">
        <v>86.889346479298297</v>
      </c>
      <c r="N620">
        <v>4.3321347395162704</v>
      </c>
      <c r="O620">
        <v>2.7528089887640399</v>
      </c>
      <c r="P620">
        <v>125.9765625</v>
      </c>
      <c r="Q620">
        <v>0.18908644072309</v>
      </c>
    </row>
    <row r="621" spans="1:17" x14ac:dyDescent="0.3">
      <c r="A621" t="s">
        <v>1367</v>
      </c>
      <c r="B621" t="s">
        <v>1368</v>
      </c>
      <c r="C621" t="s">
        <v>3141</v>
      </c>
      <c r="D621" t="s">
        <v>251</v>
      </c>
      <c r="E621">
        <v>8273.1535162</v>
      </c>
      <c r="F621">
        <v>701.9</v>
      </c>
      <c r="G621">
        <v>-13.753609059761599</v>
      </c>
      <c r="H621">
        <v>-1.52498303845087</v>
      </c>
      <c r="I621">
        <v>-6.9824421061752799</v>
      </c>
      <c r="J621">
        <v>1.3955247894809499</v>
      </c>
      <c r="K621">
        <v>736.26167606956903</v>
      </c>
      <c r="L621">
        <v>725.43389459585796</v>
      </c>
      <c r="M621">
        <v>41.283130947579998</v>
      </c>
      <c r="N621">
        <v>0.93906641689763704</v>
      </c>
      <c r="O621">
        <v>31.315002137056499</v>
      </c>
      <c r="P621">
        <v>10.4397765714735</v>
      </c>
      <c r="Q621">
        <v>7.5680221880145004E-2</v>
      </c>
    </row>
    <row r="622" spans="1:17" x14ac:dyDescent="0.3">
      <c r="A622" t="s">
        <v>1369</v>
      </c>
      <c r="B622" t="s">
        <v>1370</v>
      </c>
      <c r="C622" t="s">
        <v>3142</v>
      </c>
      <c r="D622" t="s">
        <v>500</v>
      </c>
      <c r="E622">
        <v>8264.9758637489995</v>
      </c>
      <c r="F622">
        <v>250.23</v>
      </c>
      <c r="G622">
        <v>-6.7943210929517903</v>
      </c>
      <c r="H622">
        <v>-1.7618286685271201</v>
      </c>
      <c r="I622">
        <v>10.7111885419635</v>
      </c>
      <c r="J622">
        <v>-1.60971394323289</v>
      </c>
      <c r="K622">
        <v>256.08778906766997</v>
      </c>
      <c r="L622">
        <v>244.65730851315999</v>
      </c>
      <c r="M622">
        <v>53.729976289338801</v>
      </c>
      <c r="N622">
        <v>0.55057321822419103</v>
      </c>
      <c r="O622">
        <v>18.930583862846198</v>
      </c>
      <c r="P622">
        <v>24.1220238095238</v>
      </c>
      <c r="Q622">
        <v>4.1530533650894999E-2</v>
      </c>
    </row>
    <row r="623" spans="1:17" hidden="1" x14ac:dyDescent="0.3">
      <c r="A623" t="s">
        <v>1371</v>
      </c>
      <c r="B623" t="s">
        <v>1372</v>
      </c>
      <c r="C623" t="s">
        <v>3157</v>
      </c>
      <c r="D623" t="s">
        <v>60</v>
      </c>
      <c r="E623">
        <v>8200.6008175679999</v>
      </c>
      <c r="F623">
        <v>114.72</v>
      </c>
      <c r="G623">
        <v>143.60026392160501</v>
      </c>
      <c r="H623">
        <v>-3.37825054219691</v>
      </c>
      <c r="I623">
        <v>71.028264926511696</v>
      </c>
      <c r="J623">
        <v>15.43811894153</v>
      </c>
      <c r="K623">
        <v>118.056850751545</v>
      </c>
      <c r="L623">
        <v>97.026445420960698</v>
      </c>
      <c r="M623">
        <v>63.3032038732388</v>
      </c>
      <c r="N623">
        <v>0.37400838104350598</v>
      </c>
      <c r="O623">
        <v>47.533124128312402</v>
      </c>
      <c r="P623">
        <v>197.20207253885999</v>
      </c>
      <c r="Q623">
        <v>0.10098409544482</v>
      </c>
    </row>
    <row r="624" spans="1:17" hidden="1" x14ac:dyDescent="0.3">
      <c r="A624" t="s">
        <v>1373</v>
      </c>
      <c r="B624" t="s">
        <v>1374</v>
      </c>
      <c r="C624" t="s">
        <v>3157</v>
      </c>
      <c r="D624" t="s">
        <v>447</v>
      </c>
      <c r="E624">
        <v>8184.7570459199997</v>
      </c>
      <c r="F624">
        <v>1068.5999999999999</v>
      </c>
      <c r="G624">
        <v>4.02631345710091</v>
      </c>
      <c r="H624">
        <v>1.4425785203705901</v>
      </c>
      <c r="I624">
        <v>15.5370257652348</v>
      </c>
      <c r="J624">
        <v>-3.3945192982543602</v>
      </c>
      <c r="K624">
        <v>1089.1180485109601</v>
      </c>
      <c r="L624">
        <v>987.83052490014404</v>
      </c>
      <c r="M624">
        <v>38.0132210715893</v>
      </c>
      <c r="N624">
        <v>0.68263345462238101</v>
      </c>
      <c r="O624">
        <v>16.4514317798989</v>
      </c>
      <c r="P624">
        <v>41.041377944961297</v>
      </c>
      <c r="Q624">
        <v>3.7456528075511003E-2</v>
      </c>
    </row>
    <row r="625" spans="1:17" x14ac:dyDescent="0.3">
      <c r="A625" t="s">
        <v>1375</v>
      </c>
      <c r="B625" t="s">
        <v>1376</v>
      </c>
      <c r="C625" t="s">
        <v>3150</v>
      </c>
      <c r="D625" t="s">
        <v>1377</v>
      </c>
      <c r="E625">
        <v>8161.5001851500001</v>
      </c>
      <c r="F625">
        <v>256.10000000000002</v>
      </c>
      <c r="G625">
        <v>11.7774510523055</v>
      </c>
      <c r="H625">
        <v>0.20524751211663</v>
      </c>
      <c r="I625">
        <v>34.819528695294103</v>
      </c>
      <c r="J625">
        <v>-5.75922243145916E-2</v>
      </c>
      <c r="K625">
        <v>259.21028421989502</v>
      </c>
      <c r="L625">
        <v>230.57907198412201</v>
      </c>
      <c r="M625">
        <v>41.662686953627798</v>
      </c>
      <c r="N625">
        <v>0.47509225971194302</v>
      </c>
      <c r="O625">
        <v>9.3713393205778992</v>
      </c>
      <c r="P625">
        <v>51.002358490566003</v>
      </c>
      <c r="Q625">
        <v>7.5731441263799998E-3</v>
      </c>
    </row>
    <row r="626" spans="1:17" x14ac:dyDescent="0.3">
      <c r="A626" t="s">
        <v>1378</v>
      </c>
      <c r="B626" t="s">
        <v>1379</v>
      </c>
      <c r="C626" t="s">
        <v>3140</v>
      </c>
      <c r="D626" t="s">
        <v>128</v>
      </c>
      <c r="E626">
        <v>8159.2693029899901</v>
      </c>
      <c r="F626">
        <v>505.2</v>
      </c>
      <c r="G626">
        <v>70.703418856020093</v>
      </c>
      <c r="H626">
        <v>20.859261715450501</v>
      </c>
      <c r="I626">
        <v>-11.4536807680522</v>
      </c>
      <c r="J626">
        <v>18.056104563191202</v>
      </c>
      <c r="K626">
        <v>464.579650654391</v>
      </c>
      <c r="L626">
        <v>462.15081911684803</v>
      </c>
      <c r="M626">
        <v>77.094728288838098</v>
      </c>
      <c r="N626">
        <v>1.6176341962787</v>
      </c>
      <c r="O626">
        <v>25.653206650831301</v>
      </c>
      <c r="P626">
        <v>100.46293234574399</v>
      </c>
    </row>
    <row r="627" spans="1:17" x14ac:dyDescent="0.3">
      <c r="A627" t="s">
        <v>1380</v>
      </c>
      <c r="B627" t="s">
        <v>1381</v>
      </c>
      <c r="C627" t="s">
        <v>3153</v>
      </c>
      <c r="D627" t="s">
        <v>251</v>
      </c>
      <c r="E627">
        <v>8150.8623831899904</v>
      </c>
      <c r="F627">
        <v>495.9</v>
      </c>
      <c r="G627">
        <v>0.58377825658520099</v>
      </c>
      <c r="H627">
        <v>-1.18978471799115</v>
      </c>
      <c r="I627">
        <v>10.3450697467908</v>
      </c>
      <c r="J627">
        <v>0.639051348637803</v>
      </c>
      <c r="K627">
        <v>527.29489511255895</v>
      </c>
      <c r="L627">
        <v>492.394919735896</v>
      </c>
      <c r="M627">
        <v>50.546074900832302</v>
      </c>
      <c r="N627">
        <v>1.0603201290895801</v>
      </c>
      <c r="O627">
        <v>24.3194192377495</v>
      </c>
      <c r="P627">
        <v>39.650802590819403</v>
      </c>
      <c r="Q627">
        <v>9.8247058456729E-2</v>
      </c>
    </row>
    <row r="628" spans="1:17" hidden="1" x14ac:dyDescent="0.3">
      <c r="A628" t="s">
        <v>1382</v>
      </c>
      <c r="B628" t="s">
        <v>1383</v>
      </c>
      <c r="C628" t="s">
        <v>3157</v>
      </c>
      <c r="D628" t="s">
        <v>46</v>
      </c>
      <c r="E628">
        <v>8145.2134075000004</v>
      </c>
      <c r="F628">
        <v>744.25</v>
      </c>
      <c r="G628">
        <v>181.61196483484699</v>
      </c>
      <c r="H628">
        <v>0.21868130397316701</v>
      </c>
      <c r="I628">
        <v>147.05909787137301</v>
      </c>
      <c r="J628">
        <v>-5.91664180708863</v>
      </c>
      <c r="K628">
        <v>737.48267702304997</v>
      </c>
      <c r="L628">
        <v>536.95209109554696</v>
      </c>
      <c r="M628">
        <v>49.848622231359897</v>
      </c>
      <c r="N628">
        <v>0.64008606429859605</v>
      </c>
      <c r="O628">
        <v>19.173664763184401</v>
      </c>
      <c r="P628">
        <v>381.55936590100202</v>
      </c>
    </row>
    <row r="629" spans="1:17" x14ac:dyDescent="0.3">
      <c r="A629" t="s">
        <v>1384</v>
      </c>
      <c r="B629" t="s">
        <v>1385</v>
      </c>
      <c r="C629" t="s">
        <v>3161</v>
      </c>
      <c r="D629" t="s">
        <v>1386</v>
      </c>
      <c r="E629">
        <v>8144.1423125000001</v>
      </c>
      <c r="F629">
        <v>662.5</v>
      </c>
      <c r="G629">
        <v>-9.1392376020911694</v>
      </c>
      <c r="H629">
        <v>1.94590833257333</v>
      </c>
      <c r="I629">
        <v>17.479882110202499</v>
      </c>
      <c r="J629">
        <v>1.54392591815425</v>
      </c>
      <c r="K629">
        <v>651.94173593263895</v>
      </c>
      <c r="L629">
        <v>607.21157105524503</v>
      </c>
      <c r="M629">
        <v>63.677472033549897</v>
      </c>
      <c r="N629">
        <v>0.46843573482217199</v>
      </c>
      <c r="O629">
        <v>15.984905660377301</v>
      </c>
      <c r="P629">
        <v>62.796412335667704</v>
      </c>
      <c r="Q629">
        <v>0.13503313507186299</v>
      </c>
    </row>
    <row r="630" spans="1:17" hidden="1" x14ac:dyDescent="0.3">
      <c r="A630" t="s">
        <v>1387</v>
      </c>
      <c r="B630" t="s">
        <v>1388</v>
      </c>
      <c r="C630" t="s">
        <v>3157</v>
      </c>
      <c r="D630" t="s">
        <v>91</v>
      </c>
      <c r="E630">
        <v>8143.62521775</v>
      </c>
      <c r="F630">
        <v>2535</v>
      </c>
      <c r="G630">
        <v>-31.8870732960095</v>
      </c>
      <c r="H630">
        <v>1.71662023379262</v>
      </c>
      <c r="I630">
        <v>-3.4801773670212102</v>
      </c>
      <c r="J630">
        <v>1.18226659864504</v>
      </c>
      <c r="K630">
        <v>2601.3446285526902</v>
      </c>
      <c r="L630">
        <v>2662.82733018105</v>
      </c>
      <c r="M630">
        <v>44.485559654470698</v>
      </c>
      <c r="N630">
        <v>0.69946925415658501</v>
      </c>
      <c r="O630">
        <v>22.209072978303698</v>
      </c>
      <c r="P630">
        <v>7.9182630906768896</v>
      </c>
      <c r="Q630">
        <v>2.986296793572E-3</v>
      </c>
    </row>
    <row r="631" spans="1:17" x14ac:dyDescent="0.3">
      <c r="A631" t="s">
        <v>1389</v>
      </c>
      <c r="B631" t="s">
        <v>1390</v>
      </c>
      <c r="C631" t="s">
        <v>3156</v>
      </c>
      <c r="D631" t="s">
        <v>493</v>
      </c>
      <c r="E631">
        <v>8052.00557622</v>
      </c>
      <c r="F631">
        <v>735.65</v>
      </c>
      <c r="G631">
        <v>-44.409663801359002</v>
      </c>
      <c r="H631">
        <v>6.5108170380835801</v>
      </c>
      <c r="I631">
        <v>-7.8772848690540798</v>
      </c>
      <c r="J631">
        <v>-2.6437243515259099</v>
      </c>
      <c r="K631">
        <v>736.45383236001305</v>
      </c>
      <c r="L631">
        <v>793.746213130868</v>
      </c>
      <c r="M631">
        <v>53.002486484425901</v>
      </c>
      <c r="N631">
        <v>0.96450136024122102</v>
      </c>
      <c r="O631">
        <v>50.3840141371576</v>
      </c>
      <c r="P631">
        <v>9.34155766944113</v>
      </c>
      <c r="Q631">
        <v>-4.1736449312216997E-2</v>
      </c>
    </row>
    <row r="632" spans="1:17" x14ac:dyDescent="0.3">
      <c r="A632" t="s">
        <v>1391</v>
      </c>
      <c r="B632" t="s">
        <v>1392</v>
      </c>
      <c r="C632" t="s">
        <v>3151</v>
      </c>
      <c r="D632" t="s">
        <v>85</v>
      </c>
      <c r="E632">
        <v>8024.5668131849998</v>
      </c>
      <c r="F632">
        <v>3277.95</v>
      </c>
      <c r="G632">
        <v>40.049928477774102</v>
      </c>
      <c r="H632">
        <v>18.835423008680198</v>
      </c>
      <c r="I632">
        <v>28.000093744712601</v>
      </c>
      <c r="J632">
        <v>7.7907061651536598</v>
      </c>
      <c r="K632">
        <v>3030.7453353065098</v>
      </c>
      <c r="L632">
        <v>2782.80095379459</v>
      </c>
      <c r="M632">
        <v>82.143165882021293</v>
      </c>
      <c r="N632">
        <v>1.0613072575035301</v>
      </c>
      <c r="O632">
        <v>7.5351973031925397</v>
      </c>
      <c r="P632">
        <v>83.844643858665094</v>
      </c>
      <c r="Q632">
        <v>0.17916014686541801</v>
      </c>
    </row>
    <row r="633" spans="1:17" x14ac:dyDescent="0.3">
      <c r="A633" t="s">
        <v>1393</v>
      </c>
      <c r="B633" t="s">
        <v>1394</v>
      </c>
      <c r="C633" t="s">
        <v>3142</v>
      </c>
      <c r="D633" t="s">
        <v>24</v>
      </c>
      <c r="E633">
        <v>8010.5721735999996</v>
      </c>
      <c r="F633">
        <v>212</v>
      </c>
      <c r="G633">
        <v>-22.964527269193098</v>
      </c>
      <c r="H633">
        <v>4.6522491145678799</v>
      </c>
      <c r="I633">
        <v>-8.3526572906027408</v>
      </c>
      <c r="J633">
        <v>3.0835736510537402</v>
      </c>
      <c r="K633">
        <v>215.297598939831</v>
      </c>
      <c r="L633">
        <v>220.64613618636</v>
      </c>
      <c r="M633">
        <v>61.427096073272203</v>
      </c>
      <c r="N633">
        <v>0.55343015145274399</v>
      </c>
      <c r="O633">
        <v>35.165094339622598</v>
      </c>
      <c r="P633">
        <v>10.4166666666666</v>
      </c>
      <c r="Q633">
        <v>0.122580174377822</v>
      </c>
    </row>
    <row r="634" spans="1:17" x14ac:dyDescent="0.3">
      <c r="A634" t="s">
        <v>1395</v>
      </c>
      <c r="B634" t="s">
        <v>1396</v>
      </c>
      <c r="C634" t="s">
        <v>3144</v>
      </c>
      <c r="D634" t="s">
        <v>370</v>
      </c>
      <c r="E634">
        <v>7987.4000587500004</v>
      </c>
      <c r="F634">
        <v>586.25</v>
      </c>
      <c r="G634">
        <v>28.835558865080799</v>
      </c>
      <c r="H634">
        <v>3.6511914505371599</v>
      </c>
      <c r="I634">
        <v>8.80397644941743</v>
      </c>
      <c r="J634">
        <v>-2.45289043198779</v>
      </c>
      <c r="K634">
        <v>603.97366685985196</v>
      </c>
      <c r="L634">
        <v>582.98321019690195</v>
      </c>
      <c r="M634">
        <v>49.350196693952</v>
      </c>
      <c r="N634">
        <v>1.84217654955249</v>
      </c>
      <c r="O634">
        <v>35.2665245202558</v>
      </c>
      <c r="P634">
        <v>51.662139438623697</v>
      </c>
      <c r="Q634">
        <v>-8.4334654585550006E-3</v>
      </c>
    </row>
    <row r="635" spans="1:17" hidden="1" x14ac:dyDescent="0.3">
      <c r="A635" t="s">
        <v>1397</v>
      </c>
      <c r="B635" t="s">
        <v>1398</v>
      </c>
      <c r="C635" t="s">
        <v>3154</v>
      </c>
      <c r="D635" t="s">
        <v>222</v>
      </c>
      <c r="E635">
        <v>7985.6105617599997</v>
      </c>
      <c r="F635">
        <v>358.9</v>
      </c>
      <c r="G635">
        <v>-30.635933670756199</v>
      </c>
      <c r="H635">
        <v>10.0258201410852</v>
      </c>
      <c r="I635">
        <v>-26.018506131335101</v>
      </c>
      <c r="J635">
        <v>16.397442145536001</v>
      </c>
      <c r="K635">
        <v>355.031418059163</v>
      </c>
      <c r="M635">
        <v>68.475020414627906</v>
      </c>
      <c r="N635">
        <v>1.4366278978799301</v>
      </c>
      <c r="O635">
        <v>49.972137085539103</v>
      </c>
      <c r="P635">
        <v>17.287581699346301</v>
      </c>
    </row>
    <row r="636" spans="1:17" hidden="1" x14ac:dyDescent="0.3">
      <c r="A636" t="s">
        <v>1399</v>
      </c>
      <c r="B636" t="s">
        <v>1400</v>
      </c>
      <c r="C636" t="s">
        <v>3157</v>
      </c>
      <c r="D636" t="s">
        <v>232</v>
      </c>
      <c r="E636">
        <v>7951.9932953999996</v>
      </c>
      <c r="F636">
        <v>1509</v>
      </c>
      <c r="G636">
        <v>1245.5862641753999</v>
      </c>
      <c r="H636">
        <v>-7.3399517029645196</v>
      </c>
      <c r="I636">
        <v>38.6826003206384</v>
      </c>
      <c r="J636">
        <v>2.4218422027730599</v>
      </c>
      <c r="K636">
        <v>1512.6264800984</v>
      </c>
      <c r="L636">
        <v>1098.42587746715</v>
      </c>
      <c r="M636">
        <v>51.751470244474099</v>
      </c>
      <c r="N636">
        <v>0.69465805523880297</v>
      </c>
      <c r="O636">
        <v>25.907886017229899</v>
      </c>
    </row>
    <row r="637" spans="1:17" hidden="1" x14ac:dyDescent="0.3">
      <c r="A637" t="s">
        <v>1401</v>
      </c>
      <c r="B637" t="s">
        <v>1402</v>
      </c>
      <c r="C637" t="s">
        <v>3157</v>
      </c>
      <c r="D637" t="s">
        <v>156</v>
      </c>
      <c r="E637">
        <v>7937.4795586789996</v>
      </c>
      <c r="F637">
        <v>61.93</v>
      </c>
      <c r="G637">
        <v>21.5759661997248</v>
      </c>
      <c r="H637">
        <v>9.6679170956336602</v>
      </c>
      <c r="I637">
        <v>2.6002721164069702</v>
      </c>
      <c r="J637">
        <v>11.7695555064824</v>
      </c>
      <c r="K637">
        <v>60.0573574960939</v>
      </c>
      <c r="L637">
        <v>58.378258948585596</v>
      </c>
      <c r="M637">
        <v>68.250692125053007</v>
      </c>
      <c r="N637">
        <v>0.478642581193996</v>
      </c>
      <c r="O637">
        <v>29.016631680930001</v>
      </c>
      <c r="P637">
        <v>47.277051129607599</v>
      </c>
      <c r="Q637">
        <v>-1.1158913797694001E-2</v>
      </c>
    </row>
    <row r="638" spans="1:17" x14ac:dyDescent="0.3">
      <c r="A638" t="s">
        <v>1403</v>
      </c>
      <c r="B638" t="s">
        <v>1404</v>
      </c>
      <c r="C638" t="s">
        <v>3147</v>
      </c>
      <c r="D638" t="s">
        <v>213</v>
      </c>
      <c r="E638">
        <v>7934.9616839999999</v>
      </c>
      <c r="F638">
        <v>517.54999999999995</v>
      </c>
      <c r="G638">
        <v>-25.433494386145199</v>
      </c>
      <c r="H638">
        <v>1.2853923348480101</v>
      </c>
      <c r="I638">
        <v>-10.5461806634532</v>
      </c>
      <c r="J638">
        <v>2.1304858589082101</v>
      </c>
      <c r="K638">
        <v>538.34206863829797</v>
      </c>
      <c r="L638">
        <v>546.08931221236696</v>
      </c>
      <c r="M638">
        <v>54.887729747148903</v>
      </c>
      <c r="N638">
        <v>0.67121951425989601</v>
      </c>
      <c r="O638">
        <v>36.759733359095698</v>
      </c>
      <c r="P638">
        <v>19.526558891454901</v>
      </c>
      <c r="Q638">
        <v>5.8670156539164998E-2</v>
      </c>
    </row>
    <row r="639" spans="1:17" x14ac:dyDescent="0.3">
      <c r="A639" t="s">
        <v>1405</v>
      </c>
      <c r="B639" t="s">
        <v>1406</v>
      </c>
      <c r="C639" t="s">
        <v>3156</v>
      </c>
      <c r="D639" t="s">
        <v>471</v>
      </c>
      <c r="E639">
        <v>7908.6408914800004</v>
      </c>
      <c r="F639">
        <v>500.2</v>
      </c>
      <c r="G639">
        <v>-8.9607154054727296</v>
      </c>
      <c r="H639">
        <v>14.6035574387274</v>
      </c>
      <c r="I639">
        <v>-2.1391558734069198</v>
      </c>
      <c r="J639">
        <v>0.88871393657556297</v>
      </c>
      <c r="K639">
        <v>490.04276688323398</v>
      </c>
      <c r="L639">
        <v>493.31920877438898</v>
      </c>
      <c r="M639">
        <v>67.471308455704303</v>
      </c>
      <c r="N639">
        <v>0.47491066159686302</v>
      </c>
      <c r="O639">
        <v>26.729308276689299</v>
      </c>
      <c r="P639">
        <v>24.180734856007899</v>
      </c>
      <c r="Q639">
        <v>-3.1455102366922998E-2</v>
      </c>
    </row>
    <row r="640" spans="1:17" x14ac:dyDescent="0.3">
      <c r="A640" t="s">
        <v>1407</v>
      </c>
      <c r="B640" t="s">
        <v>1408</v>
      </c>
      <c r="C640" t="s">
        <v>3144</v>
      </c>
      <c r="D640" t="s">
        <v>229</v>
      </c>
      <c r="E640">
        <v>7891.9156966</v>
      </c>
      <c r="F640">
        <v>409</v>
      </c>
      <c r="G640">
        <v>42.755978095378097</v>
      </c>
      <c r="H640">
        <v>52.094286582370401</v>
      </c>
      <c r="I640">
        <v>79.355661681243106</v>
      </c>
      <c r="J640">
        <v>19.502155772898</v>
      </c>
      <c r="K640">
        <v>324.66665026931298</v>
      </c>
      <c r="L640">
        <v>271.15782080276603</v>
      </c>
      <c r="M640">
        <v>79.416395722665399</v>
      </c>
      <c r="N640">
        <v>1.1254566556357599</v>
      </c>
      <c r="O640">
        <v>4.86552567237164</v>
      </c>
      <c r="P640">
        <v>124.663553968689</v>
      </c>
      <c r="Q640">
        <v>0.170173452388024</v>
      </c>
    </row>
    <row r="641" spans="1:17" x14ac:dyDescent="0.3">
      <c r="A641" t="s">
        <v>1409</v>
      </c>
      <c r="B641" t="s">
        <v>1410</v>
      </c>
      <c r="C641" t="s">
        <v>3154</v>
      </c>
      <c r="D641" t="s">
        <v>111</v>
      </c>
      <c r="E641">
        <v>7827.7464528</v>
      </c>
      <c r="F641">
        <v>3968.95</v>
      </c>
      <c r="G641">
        <v>103.86792813112901</v>
      </c>
      <c r="H641">
        <v>-8.0124382746264207</v>
      </c>
      <c r="I641">
        <v>77.908708544139401</v>
      </c>
      <c r="J641">
        <v>9.4027009680003495</v>
      </c>
      <c r="K641">
        <v>3946.39448431145</v>
      </c>
      <c r="L641">
        <v>3264.9967029350801</v>
      </c>
      <c r="M641">
        <v>56.091293258686299</v>
      </c>
      <c r="N641">
        <v>0.73240065766282103</v>
      </c>
      <c r="O641">
        <v>13.8840247420602</v>
      </c>
      <c r="P641">
        <v>128.75792507204599</v>
      </c>
      <c r="Q641">
        <v>-2.0620681654925001E-2</v>
      </c>
    </row>
    <row r="642" spans="1:17" hidden="1" x14ac:dyDescent="0.3">
      <c r="A642" t="s">
        <v>1411</v>
      </c>
      <c r="B642" t="s">
        <v>1412</v>
      </c>
      <c r="C642" t="s">
        <v>3157</v>
      </c>
      <c r="D642" t="s">
        <v>573</v>
      </c>
      <c r="E642">
        <v>7811.3275487999999</v>
      </c>
      <c r="F642">
        <v>555.20000000000005</v>
      </c>
      <c r="G642">
        <v>-27.57133348448</v>
      </c>
      <c r="H642">
        <v>13.3104386048607</v>
      </c>
      <c r="I642">
        <v>21.926312177149001</v>
      </c>
      <c r="J642">
        <v>4.7066673953839002</v>
      </c>
      <c r="K642">
        <v>528.14849797285603</v>
      </c>
      <c r="L642">
        <v>515.80336843569205</v>
      </c>
      <c r="M642">
        <v>71.720117991765306</v>
      </c>
      <c r="N642">
        <v>1.13955322273369</v>
      </c>
      <c r="O642">
        <v>12.2118155619596</v>
      </c>
      <c r="P642">
        <v>40.663795287560099</v>
      </c>
      <c r="Q642">
        <v>5.9218333634793001E-2</v>
      </c>
    </row>
    <row r="643" spans="1:17" x14ac:dyDescent="0.3">
      <c r="A643" t="s">
        <v>1413</v>
      </c>
      <c r="B643" t="s">
        <v>1414</v>
      </c>
      <c r="C643" t="s">
        <v>3153</v>
      </c>
      <c r="D643" t="s">
        <v>447</v>
      </c>
      <c r="E643">
        <v>7796.6281127410002</v>
      </c>
      <c r="F643">
        <v>176.93</v>
      </c>
      <c r="G643">
        <v>-35.217913724616203</v>
      </c>
      <c r="H643">
        <v>0.77242188999060302</v>
      </c>
      <c r="I643">
        <v>-4.3801008287868104</v>
      </c>
      <c r="J643">
        <v>-2.7525957428538499</v>
      </c>
      <c r="K643">
        <v>185.61284710483301</v>
      </c>
      <c r="L643">
        <v>190.37640948649801</v>
      </c>
      <c r="M643">
        <v>35.839261835925903</v>
      </c>
      <c r="N643">
        <v>0.337150501790555</v>
      </c>
      <c r="O643">
        <v>22.975187927428902</v>
      </c>
      <c r="P643">
        <v>22.020689655172401</v>
      </c>
    </row>
    <row r="644" spans="1:17" x14ac:dyDescent="0.3">
      <c r="A644" t="s">
        <v>1415</v>
      </c>
      <c r="B644" t="s">
        <v>1416</v>
      </c>
      <c r="C644" t="s">
        <v>3155</v>
      </c>
      <c r="D644" t="s">
        <v>139</v>
      </c>
      <c r="E644">
        <v>7675.20703082</v>
      </c>
      <c r="F644">
        <v>494.9</v>
      </c>
      <c r="G644">
        <v>-27.246206643925198</v>
      </c>
      <c r="H644">
        <v>0.16939420505226399</v>
      </c>
      <c r="I644">
        <v>-18.7669266466471</v>
      </c>
      <c r="J644">
        <v>4.9345570356903297</v>
      </c>
      <c r="K644">
        <v>505.90259882604499</v>
      </c>
      <c r="L644">
        <v>545.00752269128702</v>
      </c>
      <c r="M644">
        <v>60.6559559358287</v>
      </c>
      <c r="N644">
        <v>0.64774069271866397</v>
      </c>
      <c r="O644">
        <v>37.159022024651399</v>
      </c>
      <c r="P644">
        <v>9.2253365702935106</v>
      </c>
      <c r="Q644">
        <v>7.8156398188996001E-2</v>
      </c>
    </row>
    <row r="645" spans="1:17" x14ac:dyDescent="0.3">
      <c r="A645" t="s">
        <v>1417</v>
      </c>
      <c r="B645" t="s">
        <v>1418</v>
      </c>
      <c r="C645" t="s">
        <v>3145</v>
      </c>
      <c r="D645" t="s">
        <v>46</v>
      </c>
      <c r="E645">
        <v>7594.8419798249997</v>
      </c>
      <c r="F645">
        <v>296.05</v>
      </c>
      <c r="G645">
        <v>-32.349957238232101</v>
      </c>
      <c r="H645">
        <v>-6.8362244665440404</v>
      </c>
      <c r="I645">
        <v>-50.1242938936063</v>
      </c>
      <c r="J645">
        <v>-0.37212783808119199</v>
      </c>
      <c r="K645">
        <v>355.68421168052299</v>
      </c>
      <c r="L645">
        <v>409.83582033843498</v>
      </c>
      <c r="M645">
        <v>41.160736828084303</v>
      </c>
      <c r="N645">
        <v>0.78074121360516102</v>
      </c>
      <c r="O645">
        <v>94.156392501266595</v>
      </c>
      <c r="P645">
        <v>5.1313920454545396</v>
      </c>
      <c r="Q645">
        <v>-1.8259453085765001E-2</v>
      </c>
    </row>
    <row r="646" spans="1:17" x14ac:dyDescent="0.3">
      <c r="A646" t="s">
        <v>1419</v>
      </c>
      <c r="B646" t="s">
        <v>1420</v>
      </c>
      <c r="C646" t="s">
        <v>3150</v>
      </c>
      <c r="D646" t="s">
        <v>1044</v>
      </c>
      <c r="E646">
        <v>7591.3281146399904</v>
      </c>
      <c r="F646">
        <v>799.55</v>
      </c>
      <c r="G646">
        <v>19.4871785292871</v>
      </c>
      <c r="H646">
        <v>5.1942194063256899</v>
      </c>
      <c r="I646">
        <v>-17.429790410873199</v>
      </c>
      <c r="J646">
        <v>1.6971674961602301</v>
      </c>
      <c r="K646">
        <v>797.65905309331902</v>
      </c>
      <c r="L646">
        <v>765.992892777885</v>
      </c>
      <c r="M646">
        <v>66.8584082299068</v>
      </c>
      <c r="N646">
        <v>0.60596297042659897</v>
      </c>
      <c r="O646">
        <v>32.449502845350501</v>
      </c>
      <c r="P646">
        <v>56.743775730248899</v>
      </c>
      <c r="Q646">
        <v>0.120905245579458</v>
      </c>
    </row>
    <row r="647" spans="1:17" x14ac:dyDescent="0.3">
      <c r="A647" t="s">
        <v>1421</v>
      </c>
      <c r="B647" t="s">
        <v>1422</v>
      </c>
      <c r="C647" t="s">
        <v>3154</v>
      </c>
      <c r="D647" t="s">
        <v>573</v>
      </c>
      <c r="E647">
        <v>7582.0513749000002</v>
      </c>
      <c r="F647">
        <v>569</v>
      </c>
      <c r="G647">
        <v>12.6968914334318</v>
      </c>
      <c r="H647">
        <v>0.394248650299445</v>
      </c>
      <c r="I647">
        <v>20.825699420738399</v>
      </c>
      <c r="J647">
        <v>-0.35610706623893101</v>
      </c>
      <c r="K647">
        <v>569.088823354022</v>
      </c>
      <c r="L647">
        <v>513.05732801215004</v>
      </c>
      <c r="M647">
        <v>48.2862286417297</v>
      </c>
      <c r="N647">
        <v>0.43720455735959701</v>
      </c>
      <c r="O647">
        <v>12.4253075571177</v>
      </c>
      <c r="P647">
        <v>48.350932081866702</v>
      </c>
      <c r="Q647">
        <v>7.6609789956708002E-2</v>
      </c>
    </row>
    <row r="648" spans="1:17" x14ac:dyDescent="0.3">
      <c r="A648" t="s">
        <v>1423</v>
      </c>
      <c r="B648" t="s">
        <v>1424</v>
      </c>
      <c r="C648" t="s">
        <v>3155</v>
      </c>
      <c r="D648" t="s">
        <v>139</v>
      </c>
      <c r="E648">
        <v>7546.3851622599996</v>
      </c>
      <c r="F648">
        <v>515.15</v>
      </c>
      <c r="G648">
        <v>-17.815309142549999</v>
      </c>
      <c r="H648">
        <v>-3.2897397402840398</v>
      </c>
      <c r="I648">
        <v>-4.8633445595297198E-2</v>
      </c>
      <c r="J648">
        <v>1.05868562236922</v>
      </c>
      <c r="K648">
        <v>543.30544203252305</v>
      </c>
      <c r="L648">
        <v>523.01255571319598</v>
      </c>
      <c r="M648">
        <v>45.740592933454302</v>
      </c>
      <c r="N648">
        <v>0.57523503949449695</v>
      </c>
      <c r="O648">
        <v>35.688634378336403</v>
      </c>
      <c r="P648">
        <v>35.547954216550401</v>
      </c>
      <c r="Q648">
        <v>9.6299392515009994E-3</v>
      </c>
    </row>
    <row r="649" spans="1:17" hidden="1" x14ac:dyDescent="0.3">
      <c r="A649" t="s">
        <v>1425</v>
      </c>
      <c r="B649" t="s">
        <v>1426</v>
      </c>
      <c r="C649" t="s">
        <v>3157</v>
      </c>
      <c r="D649" t="s">
        <v>269</v>
      </c>
      <c r="E649">
        <v>7523.16456672</v>
      </c>
      <c r="F649">
        <v>62.48</v>
      </c>
      <c r="G649">
        <v>6.1466870570698999</v>
      </c>
      <c r="H649">
        <v>-5.9755611652359004</v>
      </c>
      <c r="I649">
        <v>4.7931558761940103</v>
      </c>
      <c r="J649">
        <v>0.70119302635528802</v>
      </c>
      <c r="K649">
        <v>72.392780751829903</v>
      </c>
      <c r="L649">
        <v>69.049738728880698</v>
      </c>
      <c r="M649">
        <v>29.281204317218101</v>
      </c>
      <c r="N649">
        <v>0.80101343465464703</v>
      </c>
      <c r="O649">
        <v>68.053777208706805</v>
      </c>
      <c r="P649">
        <v>52.204628501827003</v>
      </c>
      <c r="Q649">
        <v>7.7083015144029002E-2</v>
      </c>
    </row>
    <row r="650" spans="1:17" x14ac:dyDescent="0.3">
      <c r="A650" t="s">
        <v>1427</v>
      </c>
      <c r="B650" t="s">
        <v>1428</v>
      </c>
      <c r="C650" t="s">
        <v>3142</v>
      </c>
      <c r="D650" t="s">
        <v>21</v>
      </c>
      <c r="E650">
        <v>7502.9979132079998</v>
      </c>
      <c r="F650">
        <v>27.02</v>
      </c>
      <c r="G650">
        <v>20.038257938295899</v>
      </c>
      <c r="H650">
        <v>0.71580977948865399</v>
      </c>
      <c r="I650">
        <v>-13.627610407330801</v>
      </c>
      <c r="J650">
        <v>4.1968263762352196</v>
      </c>
      <c r="K650">
        <v>27.795393983068799</v>
      </c>
      <c r="L650">
        <v>27.936611778646402</v>
      </c>
      <c r="M650">
        <v>51.992319362340602</v>
      </c>
      <c r="N650">
        <v>0.65713009904216002</v>
      </c>
      <c r="O650">
        <v>49.899309015874799</v>
      </c>
      <c r="P650">
        <v>42.117120387174801</v>
      </c>
      <c r="Q650">
        <v>3.4750634152802003E-2</v>
      </c>
    </row>
    <row r="651" spans="1:17" hidden="1" x14ac:dyDescent="0.3">
      <c r="A651" t="s">
        <v>1429</v>
      </c>
      <c r="B651" t="s">
        <v>1430</v>
      </c>
      <c r="C651" t="s">
        <v>3157</v>
      </c>
      <c r="D651" t="s">
        <v>24</v>
      </c>
      <c r="E651">
        <v>7495.5660750899997</v>
      </c>
      <c r="F651">
        <v>473.35</v>
      </c>
      <c r="G651">
        <v>-29.091139095030901</v>
      </c>
      <c r="H651">
        <v>6.1648098518293297</v>
      </c>
      <c r="I651">
        <v>-4.9195925112104302</v>
      </c>
      <c r="J651">
        <v>4.8064247487500804</v>
      </c>
      <c r="K651">
        <v>451.30411119552002</v>
      </c>
      <c r="L651">
        <v>467.27724353340602</v>
      </c>
      <c r="M651">
        <v>83.705569201147796</v>
      </c>
      <c r="N651">
        <v>0.99051420438358995</v>
      </c>
      <c r="O651">
        <v>15.1896059997887</v>
      </c>
      <c r="P651">
        <v>13.2145419756039</v>
      </c>
      <c r="Q651">
        <v>-9.0427180177062999E-2</v>
      </c>
    </row>
    <row r="652" spans="1:17" hidden="1" x14ac:dyDescent="0.3">
      <c r="A652" t="s">
        <v>1431</v>
      </c>
      <c r="B652" t="s">
        <v>1432</v>
      </c>
      <c r="C652" t="s">
        <v>3157</v>
      </c>
      <c r="D652" t="s">
        <v>251</v>
      </c>
      <c r="E652">
        <v>7493.0741774099997</v>
      </c>
      <c r="F652">
        <v>4437.8999999999996</v>
      </c>
      <c r="G652">
        <v>547.27446483484698</v>
      </c>
      <c r="H652">
        <v>21.149962929463999</v>
      </c>
      <c r="I652">
        <v>268.65106882906503</v>
      </c>
      <c r="J652">
        <v>3.59376937193466</v>
      </c>
      <c r="K652">
        <v>3891.72590683509</v>
      </c>
      <c r="L652">
        <v>2399.54136578316</v>
      </c>
      <c r="M652">
        <v>48.253206947655798</v>
      </c>
      <c r="N652">
        <v>1.2401480001084899</v>
      </c>
      <c r="O652">
        <v>23.654205818066998</v>
      </c>
      <c r="P652">
        <v>631.24073158675196</v>
      </c>
      <c r="Q652">
        <v>0.30662992700703401</v>
      </c>
    </row>
    <row r="653" spans="1:17" hidden="1" x14ac:dyDescent="0.3">
      <c r="A653" t="s">
        <v>1433</v>
      </c>
      <c r="B653" t="s">
        <v>1434</v>
      </c>
      <c r="C653" t="s">
        <v>3157</v>
      </c>
      <c r="D653" t="s">
        <v>493</v>
      </c>
      <c r="E653">
        <v>7455.3127536299999</v>
      </c>
      <c r="F653">
        <v>1841.75</v>
      </c>
      <c r="G653">
        <v>25.207260448951899</v>
      </c>
      <c r="H653">
        <v>11.0002411121968</v>
      </c>
      <c r="I653">
        <v>57.130936020030603</v>
      </c>
      <c r="J653">
        <v>2.01224777623553</v>
      </c>
      <c r="K653">
        <v>1706.59814558366</v>
      </c>
      <c r="L653">
        <v>1468.2032884319899</v>
      </c>
      <c r="M653">
        <v>70.391497961097599</v>
      </c>
      <c r="N653">
        <v>0.69518690948161999</v>
      </c>
      <c r="O653">
        <v>9.5154065426903802</v>
      </c>
      <c r="P653">
        <v>88.897435897435898</v>
      </c>
      <c r="Q653">
        <v>4.4057781015770002E-3</v>
      </c>
    </row>
    <row r="654" spans="1:17" x14ac:dyDescent="0.3">
      <c r="A654" t="s">
        <v>1435</v>
      </c>
      <c r="B654" t="s">
        <v>1436</v>
      </c>
      <c r="C654" t="s">
        <v>3154</v>
      </c>
      <c r="D654" t="s">
        <v>222</v>
      </c>
      <c r="E654">
        <v>7447.5263109149901</v>
      </c>
      <c r="F654">
        <v>369.45</v>
      </c>
      <c r="G654">
        <v>-25.8012171003041</v>
      </c>
      <c r="H654">
        <v>0.479528549476611</v>
      </c>
      <c r="I654">
        <v>-15.1164527330321</v>
      </c>
      <c r="J654">
        <v>4.0801558825079001</v>
      </c>
      <c r="K654">
        <v>377.34699820776802</v>
      </c>
      <c r="L654">
        <v>396.81530451159898</v>
      </c>
      <c r="M654">
        <v>63.604038684952798</v>
      </c>
      <c r="N654">
        <v>0.49600425306513601</v>
      </c>
      <c r="O654">
        <v>36.6896738394911</v>
      </c>
      <c r="P654">
        <v>6.4697406340057597</v>
      </c>
      <c r="Q654">
        <v>5.8361024252315999E-2</v>
      </c>
    </row>
    <row r="655" spans="1:17" x14ac:dyDescent="0.3">
      <c r="A655" t="s">
        <v>1437</v>
      </c>
      <c r="B655" t="s">
        <v>1438</v>
      </c>
      <c r="C655" t="s">
        <v>3153</v>
      </c>
      <c r="D655" t="s">
        <v>139</v>
      </c>
      <c r="E655">
        <v>7441.6286754000002</v>
      </c>
      <c r="F655">
        <v>1056.1500000000001</v>
      </c>
      <c r="G655">
        <v>10.3430925286797</v>
      </c>
      <c r="H655">
        <v>15.8039102162218</v>
      </c>
      <c r="I655">
        <v>14.2119360569927</v>
      </c>
      <c r="J655">
        <v>5.04193402310651</v>
      </c>
      <c r="K655">
        <v>979.25744738799995</v>
      </c>
      <c r="L655">
        <v>907.40860345070598</v>
      </c>
      <c r="M655">
        <v>74.069686523440097</v>
      </c>
      <c r="N655">
        <v>1.2387312424525301</v>
      </c>
      <c r="O655">
        <v>1.7847843582824401</v>
      </c>
      <c r="P655">
        <v>41.083355597114597</v>
      </c>
      <c r="Q655">
        <v>6.0483920906297998E-2</v>
      </c>
    </row>
    <row r="656" spans="1:17" x14ac:dyDescent="0.3">
      <c r="A656" t="s">
        <v>1439</v>
      </c>
      <c r="B656" t="s">
        <v>1440</v>
      </c>
      <c r="C656" t="s">
        <v>3144</v>
      </c>
      <c r="D656" t="s">
        <v>123</v>
      </c>
      <c r="E656">
        <v>7413.3828089649996</v>
      </c>
      <c r="F656">
        <v>1228.8499999999999</v>
      </c>
      <c r="G656">
        <v>30.025660787009599</v>
      </c>
      <c r="H656">
        <v>1.4417746735299199</v>
      </c>
      <c r="I656">
        <v>36.539729172179001</v>
      </c>
      <c r="J656">
        <v>1.7230691266956599</v>
      </c>
      <c r="K656">
        <v>1206.98846077693</v>
      </c>
      <c r="L656">
        <v>1086.74277297052</v>
      </c>
      <c r="M656">
        <v>62.094514082799797</v>
      </c>
      <c r="N656">
        <v>0.729412337900883</v>
      </c>
      <c r="O656">
        <v>9.5414411848476295</v>
      </c>
      <c r="P656">
        <v>55.334344583491301</v>
      </c>
      <c r="Q656">
        <v>8.7950114870544993E-2</v>
      </c>
    </row>
    <row r="657" spans="1:17" x14ac:dyDescent="0.3">
      <c r="A657" t="s">
        <v>1441</v>
      </c>
      <c r="B657" t="s">
        <v>1442</v>
      </c>
      <c r="C657" t="s">
        <v>3149</v>
      </c>
      <c r="D657" t="s">
        <v>72</v>
      </c>
      <c r="E657">
        <v>7392.0556465130003</v>
      </c>
      <c r="F657">
        <v>182.89</v>
      </c>
      <c r="G657">
        <v>-14.039714269629901</v>
      </c>
      <c r="H657">
        <v>-10.949401662669899</v>
      </c>
      <c r="I657">
        <v>-24.716383605882701</v>
      </c>
      <c r="J657">
        <v>0.73520558241530998</v>
      </c>
      <c r="K657">
        <v>196.46973528081099</v>
      </c>
      <c r="L657">
        <v>200.846434039851</v>
      </c>
      <c r="M657">
        <v>49.781617861619601</v>
      </c>
      <c r="N657">
        <v>0.72883962741230901</v>
      </c>
      <c r="O657">
        <v>39.974848269451499</v>
      </c>
      <c r="P657">
        <v>13.0346106304078</v>
      </c>
      <c r="Q657">
        <v>6.7970259943323993E-2</v>
      </c>
    </row>
    <row r="658" spans="1:17" x14ac:dyDescent="0.3">
      <c r="A658" t="s">
        <v>1443</v>
      </c>
      <c r="B658" t="s">
        <v>1444</v>
      </c>
      <c r="C658" t="s">
        <v>3156</v>
      </c>
      <c r="D658" t="s">
        <v>169</v>
      </c>
      <c r="E658">
        <v>7379.27871375</v>
      </c>
      <c r="F658">
        <v>1065.95</v>
      </c>
      <c r="G658">
        <v>110.729418395219</v>
      </c>
      <c r="H658">
        <v>11.3511901061252</v>
      </c>
      <c r="I658">
        <v>23.385882094771901</v>
      </c>
      <c r="J658">
        <v>12.8494458436475</v>
      </c>
      <c r="K658">
        <v>998.11379429644398</v>
      </c>
      <c r="L658">
        <v>867.81187678716799</v>
      </c>
      <c r="M658">
        <v>70.590090831615896</v>
      </c>
      <c r="N658">
        <v>0.51888524908064204</v>
      </c>
      <c r="O658">
        <v>15.8074956611473</v>
      </c>
      <c r="P658">
        <v>137.617030762371</v>
      </c>
      <c r="Q658">
        <v>6.4442647140905002E-2</v>
      </c>
    </row>
    <row r="659" spans="1:17" x14ac:dyDescent="0.3">
      <c r="A659" t="s">
        <v>1445</v>
      </c>
      <c r="B659" t="s">
        <v>1446</v>
      </c>
      <c r="C659" t="s">
        <v>3151</v>
      </c>
      <c r="D659" t="s">
        <v>457</v>
      </c>
      <c r="E659">
        <v>7311.5843028899899</v>
      </c>
      <c r="F659">
        <v>500.2</v>
      </c>
      <c r="G659">
        <v>-37.8328518372996</v>
      </c>
      <c r="H659">
        <v>7.0446004028656297</v>
      </c>
      <c r="I659">
        <v>-6.3523227639684601</v>
      </c>
      <c r="J659">
        <v>1.29134533829502</v>
      </c>
      <c r="K659">
        <v>492.41978081650501</v>
      </c>
      <c r="L659">
        <v>512.61889168283096</v>
      </c>
      <c r="M659">
        <v>73.454358204106398</v>
      </c>
      <c r="N659">
        <v>0.57795231162472405</v>
      </c>
      <c r="O659">
        <v>33.506597361055498</v>
      </c>
      <c r="P659">
        <v>16.732788798133001</v>
      </c>
      <c r="Q659">
        <v>-3.2993744118328998E-2</v>
      </c>
    </row>
    <row r="660" spans="1:17" hidden="1" x14ac:dyDescent="0.3">
      <c r="A660" t="s">
        <v>1447</v>
      </c>
      <c r="B660" t="s">
        <v>1448</v>
      </c>
      <c r="C660" t="s">
        <v>3157</v>
      </c>
      <c r="D660" t="s">
        <v>573</v>
      </c>
      <c r="E660">
        <v>7311.2013599899901</v>
      </c>
      <c r="F660">
        <v>3655.15</v>
      </c>
      <c r="G660">
        <v>147.57548186872299</v>
      </c>
      <c r="H660">
        <v>27.066119993137502</v>
      </c>
      <c r="I660">
        <v>105.677935499971</v>
      </c>
      <c r="J660">
        <v>-1.2642332571006201</v>
      </c>
      <c r="K660">
        <v>3031.0904086492801</v>
      </c>
      <c r="L660">
        <v>2207.3726565143202</v>
      </c>
      <c r="M660">
        <v>60.9443535803413</v>
      </c>
      <c r="N660">
        <v>1.3621177950044401</v>
      </c>
      <c r="O660">
        <v>4.5771035388424401</v>
      </c>
      <c r="P660">
        <v>193.82825217548501</v>
      </c>
      <c r="Q660">
        <v>0.221015767149396</v>
      </c>
    </row>
    <row r="661" spans="1:17" x14ac:dyDescent="0.3">
      <c r="A661" t="s">
        <v>1449</v>
      </c>
      <c r="B661" t="s">
        <v>1450</v>
      </c>
      <c r="C661" t="s">
        <v>3141</v>
      </c>
      <c r="D661" t="s">
        <v>21</v>
      </c>
      <c r="E661">
        <v>7306.8909671450001</v>
      </c>
      <c r="F661">
        <v>882.35</v>
      </c>
      <c r="G661">
        <v>73.508919893466796</v>
      </c>
      <c r="H661">
        <v>3.0079653662663799</v>
      </c>
      <c r="I661">
        <v>11.8446503239854</v>
      </c>
      <c r="J661">
        <v>0.96653029639843602</v>
      </c>
      <c r="K661">
        <v>884.559128939978</v>
      </c>
      <c r="L661">
        <v>784.39663662951398</v>
      </c>
      <c r="M661">
        <v>44.913192860173602</v>
      </c>
      <c r="N661">
        <v>0.665094176878952</v>
      </c>
      <c r="O661">
        <v>12.5347084490281</v>
      </c>
      <c r="P661">
        <v>112.614457831325</v>
      </c>
      <c r="Q661">
        <v>0.129150397000172</v>
      </c>
    </row>
    <row r="662" spans="1:17" hidden="1" x14ac:dyDescent="0.3">
      <c r="A662" t="s">
        <v>1451</v>
      </c>
      <c r="B662" t="s">
        <v>1452</v>
      </c>
      <c r="C662" t="s">
        <v>3157</v>
      </c>
      <c r="D662" t="s">
        <v>1453</v>
      </c>
      <c r="E662">
        <v>7288.931976885</v>
      </c>
      <c r="F662">
        <v>571.35</v>
      </c>
      <c r="G662">
        <v>-25.252765826929799</v>
      </c>
      <c r="H662">
        <v>6.8188668634681697</v>
      </c>
      <c r="I662">
        <v>-13.9191034807051</v>
      </c>
      <c r="J662">
        <v>4.9316914789141197</v>
      </c>
      <c r="K662">
        <v>534.97560578601599</v>
      </c>
      <c r="L662">
        <v>538.74470794884598</v>
      </c>
      <c r="M662">
        <v>70.056337143168307</v>
      </c>
      <c r="N662">
        <v>0.60900053100477902</v>
      </c>
      <c r="O662">
        <v>15.8659315655902</v>
      </c>
      <c r="P662">
        <v>32.563805104408303</v>
      </c>
      <c r="Q662">
        <v>6.4233988052595004E-2</v>
      </c>
    </row>
    <row r="663" spans="1:17" x14ac:dyDescent="0.3">
      <c r="A663" t="s">
        <v>1454</v>
      </c>
      <c r="B663" t="s">
        <v>1455</v>
      </c>
      <c r="C663" t="s">
        <v>3156</v>
      </c>
      <c r="D663" t="s">
        <v>493</v>
      </c>
      <c r="E663">
        <v>7273.6332788999998</v>
      </c>
      <c r="F663">
        <v>263</v>
      </c>
      <c r="G663">
        <v>-22.452032171140299</v>
      </c>
      <c r="H663">
        <v>3.9883152757725502</v>
      </c>
      <c r="I663">
        <v>0.93091721336350297</v>
      </c>
      <c r="J663">
        <v>4.7565418731523197</v>
      </c>
      <c r="K663">
        <v>267.51384622757098</v>
      </c>
      <c r="L663">
        <v>268.44420701683299</v>
      </c>
      <c r="M663">
        <v>57.727777534039603</v>
      </c>
      <c r="N663">
        <v>0.29896990441937399</v>
      </c>
      <c r="O663">
        <v>23.764258555133001</v>
      </c>
      <c r="P663">
        <v>19.545454545454501</v>
      </c>
      <c r="Q663">
        <v>-9.0783893294495002E-2</v>
      </c>
    </row>
    <row r="664" spans="1:17" hidden="1" x14ac:dyDescent="0.3">
      <c r="A664" t="s">
        <v>1456</v>
      </c>
      <c r="B664" t="s">
        <v>1457</v>
      </c>
      <c r="C664" t="s">
        <v>3157</v>
      </c>
      <c r="D664" t="s">
        <v>375</v>
      </c>
      <c r="E664">
        <v>7270.4185895749997</v>
      </c>
      <c r="F664">
        <v>805.85</v>
      </c>
      <c r="G664">
        <v>73.693517389414097</v>
      </c>
      <c r="H664">
        <v>21.431195112110402</v>
      </c>
      <c r="I664">
        <v>96.830391751010197</v>
      </c>
      <c r="J664">
        <v>-2.3202166317385902</v>
      </c>
      <c r="K664">
        <v>694.72909495366002</v>
      </c>
      <c r="L664">
        <v>549.91218647175697</v>
      </c>
      <c r="M664">
        <v>55.344944462976997</v>
      </c>
      <c r="N664">
        <v>1.2024378861335301</v>
      </c>
      <c r="O664">
        <v>8.2397468511509597</v>
      </c>
      <c r="P664">
        <v>153.372111303254</v>
      </c>
      <c r="Q664">
        <v>8.5574307837969002E-2</v>
      </c>
    </row>
    <row r="665" spans="1:17" x14ac:dyDescent="0.3">
      <c r="A665" t="s">
        <v>1458</v>
      </c>
      <c r="B665" t="s">
        <v>1459</v>
      </c>
      <c r="C665" t="s">
        <v>3145</v>
      </c>
      <c r="D665" t="s">
        <v>46</v>
      </c>
      <c r="E665">
        <v>7269.3603825</v>
      </c>
      <c r="F665">
        <v>513.75</v>
      </c>
      <c r="G665">
        <v>33.145460957722698</v>
      </c>
      <c r="H665">
        <v>1.4599329521122</v>
      </c>
      <c r="I665">
        <v>6.7912219779510998</v>
      </c>
      <c r="J665">
        <v>12.399212531436699</v>
      </c>
      <c r="K665">
        <v>509.42773938423198</v>
      </c>
      <c r="L665">
        <v>461.347705722912</v>
      </c>
      <c r="M665">
        <v>73.048912259140906</v>
      </c>
      <c r="N665">
        <v>0.78929042593863796</v>
      </c>
      <c r="O665">
        <v>20.486618004866099</v>
      </c>
      <c r="P665">
        <v>82.4720298348428</v>
      </c>
      <c r="Q665">
        <v>0.197503914674037</v>
      </c>
    </row>
    <row r="666" spans="1:17" hidden="1" x14ac:dyDescent="0.3">
      <c r="A666" t="s">
        <v>1460</v>
      </c>
      <c r="B666" t="s">
        <v>1461</v>
      </c>
      <c r="C666" t="s">
        <v>3157</v>
      </c>
      <c r="D666" t="s">
        <v>1462</v>
      </c>
      <c r="E666">
        <v>7196.519697705</v>
      </c>
      <c r="F666">
        <v>1775.15</v>
      </c>
      <c r="G666">
        <v>24.7097409084673</v>
      </c>
      <c r="H666">
        <v>-3.7949411192718299</v>
      </c>
      <c r="I666">
        <v>50.825990991713397</v>
      </c>
      <c r="J666">
        <v>3.0991761121211798</v>
      </c>
      <c r="K666">
        <v>1854.9004771903401</v>
      </c>
      <c r="L666">
        <v>1582.2085250740799</v>
      </c>
      <c r="M666">
        <v>41.9145889331093</v>
      </c>
      <c r="N666">
        <v>2.7562126681567101</v>
      </c>
      <c r="O666">
        <v>25.3415204348928</v>
      </c>
      <c r="P666">
        <v>93.203090988245506</v>
      </c>
    </row>
    <row r="667" spans="1:17" x14ac:dyDescent="0.3">
      <c r="A667" t="s">
        <v>1463</v>
      </c>
      <c r="B667" t="s">
        <v>1464</v>
      </c>
      <c r="C667" t="s">
        <v>3145</v>
      </c>
      <c r="D667" t="s">
        <v>46</v>
      </c>
      <c r="E667">
        <v>7193.2495170880002</v>
      </c>
      <c r="F667">
        <v>42.82</v>
      </c>
      <c r="G667">
        <v>25.054164661283401</v>
      </c>
      <c r="H667">
        <v>13.852517686333499</v>
      </c>
      <c r="I667">
        <v>6.58417892037426</v>
      </c>
      <c r="J667">
        <v>18.2268530698592</v>
      </c>
      <c r="K667">
        <v>40.485787328371899</v>
      </c>
      <c r="L667">
        <v>40.167326677316197</v>
      </c>
      <c r="M667">
        <v>77.886008890157299</v>
      </c>
      <c r="N667">
        <v>1.1865615400554601</v>
      </c>
      <c r="O667">
        <v>34.2830453059318</v>
      </c>
      <c r="P667">
        <v>61.031401727756403</v>
      </c>
      <c r="Q667">
        <v>0.11828684684516901</v>
      </c>
    </row>
    <row r="668" spans="1:17" x14ac:dyDescent="0.3">
      <c r="A668" t="s">
        <v>1465</v>
      </c>
      <c r="B668" t="s">
        <v>1466</v>
      </c>
      <c r="C668" t="s">
        <v>3159</v>
      </c>
      <c r="D668" t="s">
        <v>1467</v>
      </c>
      <c r="E668">
        <v>7172.4952449599996</v>
      </c>
      <c r="F668">
        <v>423.4</v>
      </c>
      <c r="G668">
        <v>-6.17121208614431</v>
      </c>
      <c r="H668">
        <v>-4.20014267293167</v>
      </c>
      <c r="I668">
        <v>4.9776187150675701</v>
      </c>
      <c r="J668">
        <v>2.2811605660428298</v>
      </c>
      <c r="K668">
        <v>447.23491793340997</v>
      </c>
      <c r="L668">
        <v>442.07300294058001</v>
      </c>
      <c r="M668">
        <v>53.348186452543104</v>
      </c>
      <c r="N668">
        <v>0.44641479834029701</v>
      </c>
      <c r="O668">
        <v>50.862068965517203</v>
      </c>
      <c r="P668">
        <v>32.685678470698797</v>
      </c>
      <c r="Q668">
        <v>7.7248737778855006E-2</v>
      </c>
    </row>
    <row r="669" spans="1:17" hidden="1" x14ac:dyDescent="0.3">
      <c r="A669" t="s">
        <v>1468</v>
      </c>
      <c r="B669" t="s">
        <v>1469</v>
      </c>
      <c r="C669" t="s">
        <v>3157</v>
      </c>
      <c r="D669" t="s">
        <v>60</v>
      </c>
      <c r="E669">
        <v>7147.6108996599996</v>
      </c>
      <c r="F669">
        <v>13.31</v>
      </c>
      <c r="G669">
        <v>27.574738058891299</v>
      </c>
      <c r="H669">
        <v>2.7986913481470301</v>
      </c>
      <c r="I669">
        <v>-29.788146805798299</v>
      </c>
      <c r="J669">
        <v>5.6935074076849403</v>
      </c>
      <c r="K669">
        <v>14.2116782560171</v>
      </c>
      <c r="L669">
        <v>13.5380888307148</v>
      </c>
      <c r="M669">
        <v>50.851656312002603</v>
      </c>
      <c r="N669">
        <v>0.62025757941277404</v>
      </c>
      <c r="O669">
        <v>58.5274229902329</v>
      </c>
      <c r="P669">
        <v>68.481012658227797</v>
      </c>
      <c r="Q669">
        <v>0.109101500890066</v>
      </c>
    </row>
    <row r="670" spans="1:17" hidden="1" x14ac:dyDescent="0.3">
      <c r="A670" t="s">
        <v>1470</v>
      </c>
      <c r="B670" t="s">
        <v>1471</v>
      </c>
      <c r="C670" t="s">
        <v>3157</v>
      </c>
      <c r="D670" t="s">
        <v>983</v>
      </c>
      <c r="E670">
        <v>7135.8231391999998</v>
      </c>
      <c r="F670">
        <v>756.4</v>
      </c>
      <c r="G670">
        <v>232.08431699469901</v>
      </c>
      <c r="H670">
        <v>13.155517598066099</v>
      </c>
      <c r="I670">
        <v>-4.5405416975142296</v>
      </c>
      <c r="J670">
        <v>3.7683434832116198</v>
      </c>
      <c r="K670">
        <v>732.47001601582895</v>
      </c>
      <c r="L670">
        <v>636.22367685491702</v>
      </c>
      <c r="M670">
        <v>58.879499924000399</v>
      </c>
      <c r="N670">
        <v>0.819515098029717</v>
      </c>
      <c r="O670">
        <v>20.399259650978301</v>
      </c>
      <c r="P670">
        <v>260.19047619047598</v>
      </c>
      <c r="Q670">
        <v>0.23716559926696701</v>
      </c>
    </row>
    <row r="671" spans="1:17" hidden="1" x14ac:dyDescent="0.3">
      <c r="A671" t="s">
        <v>1472</v>
      </c>
      <c r="B671" t="s">
        <v>1473</v>
      </c>
      <c r="C671" t="s">
        <v>3157</v>
      </c>
      <c r="D671" t="s">
        <v>117</v>
      </c>
      <c r="E671">
        <v>7124.0785957600001</v>
      </c>
      <c r="F671">
        <v>455.05</v>
      </c>
      <c r="G671">
        <v>8.6671507203906994</v>
      </c>
      <c r="H671">
        <v>14.587626367503701</v>
      </c>
      <c r="I671">
        <v>22.460286206181401</v>
      </c>
      <c r="J671">
        <v>7.5021873980418396</v>
      </c>
      <c r="K671">
        <v>414.18681290717501</v>
      </c>
      <c r="M671">
        <v>80.172649372389301</v>
      </c>
      <c r="N671">
        <v>0.70724682249614701</v>
      </c>
      <c r="O671">
        <v>2.98868256235578</v>
      </c>
      <c r="P671">
        <v>39.972316210396698</v>
      </c>
    </row>
    <row r="672" spans="1:17" x14ac:dyDescent="0.3">
      <c r="A672" t="s">
        <v>1474</v>
      </c>
      <c r="B672" t="s">
        <v>1475</v>
      </c>
      <c r="C672" t="s">
        <v>3142</v>
      </c>
      <c r="D672" t="s">
        <v>24</v>
      </c>
      <c r="E672">
        <v>7099.9133955489997</v>
      </c>
      <c r="F672">
        <v>62.33</v>
      </c>
      <c r="G672">
        <v>-53.021146366013902</v>
      </c>
      <c r="H672">
        <v>-8.8130532796872192</v>
      </c>
      <c r="I672">
        <v>-40.2285169535295</v>
      </c>
      <c r="J672">
        <v>-2.0904770440871498</v>
      </c>
      <c r="K672">
        <v>70.389353963334997</v>
      </c>
      <c r="L672">
        <v>82.792671084176405</v>
      </c>
      <c r="M672">
        <v>32.2354719371681</v>
      </c>
      <c r="N672">
        <v>0.851058652523349</v>
      </c>
      <c r="O672">
        <v>86.908390823038602</v>
      </c>
      <c r="P672">
        <v>0.93927125506072495</v>
      </c>
      <c r="Q672">
        <v>-2.0155220775756998E-2</v>
      </c>
    </row>
    <row r="673" spans="1:17" x14ac:dyDescent="0.3">
      <c r="A673" t="s">
        <v>1476</v>
      </c>
      <c r="B673" t="s">
        <v>1477</v>
      </c>
      <c r="C673" t="s">
        <v>3144</v>
      </c>
      <c r="D673" t="s">
        <v>370</v>
      </c>
      <c r="E673">
        <v>7055.5309208999997</v>
      </c>
      <c r="F673">
        <v>308.25</v>
      </c>
      <c r="G673">
        <v>-32.716390409301397</v>
      </c>
      <c r="H673">
        <v>11.018683779381499</v>
      </c>
      <c r="I673">
        <v>6.6710631275274404</v>
      </c>
      <c r="J673">
        <v>4.0645413598271203</v>
      </c>
      <c r="K673">
        <v>290.575880437781</v>
      </c>
      <c r="L673">
        <v>304.91517842589201</v>
      </c>
      <c r="M673">
        <v>72.851862059663702</v>
      </c>
      <c r="N673">
        <v>0.93254289973607996</v>
      </c>
      <c r="O673">
        <v>25.2879156528791</v>
      </c>
      <c r="P673">
        <v>19.4073213248111</v>
      </c>
      <c r="Q673">
        <v>1.5541284033952E-2</v>
      </c>
    </row>
    <row r="674" spans="1:17" x14ac:dyDescent="0.3">
      <c r="A674" t="s">
        <v>1478</v>
      </c>
      <c r="B674" t="s">
        <v>1479</v>
      </c>
      <c r="C674" t="s">
        <v>3145</v>
      </c>
      <c r="D674" t="s">
        <v>46</v>
      </c>
      <c r="E674">
        <v>7046.8305273449996</v>
      </c>
      <c r="F674">
        <v>481.95</v>
      </c>
      <c r="G674">
        <v>2.5546634110934501</v>
      </c>
      <c r="H674">
        <v>4.0277798197864696</v>
      </c>
      <c r="I674">
        <v>14.671037127733801</v>
      </c>
      <c r="J674">
        <v>11.9646734984878</v>
      </c>
      <c r="K674">
        <v>487.35544688908101</v>
      </c>
      <c r="L674">
        <v>472.25618519632098</v>
      </c>
      <c r="M674">
        <v>60.741915321317599</v>
      </c>
      <c r="N674">
        <v>1.0860042253378399</v>
      </c>
      <c r="O674">
        <v>22.004357298474901</v>
      </c>
      <c r="P674">
        <v>41.272167668181098</v>
      </c>
      <c r="Q674">
        <v>-1.9005745680189E-2</v>
      </c>
    </row>
    <row r="675" spans="1:17" x14ac:dyDescent="0.3">
      <c r="A675" t="s">
        <v>1480</v>
      </c>
      <c r="B675" t="s">
        <v>1481</v>
      </c>
      <c r="C675" t="s">
        <v>3146</v>
      </c>
      <c r="D675" t="s">
        <v>51</v>
      </c>
      <c r="E675">
        <v>7024.9188154359999</v>
      </c>
      <c r="F675">
        <v>216.47</v>
      </c>
      <c r="G675">
        <v>-46.441630746757298</v>
      </c>
      <c r="H675">
        <v>-1.3949288294700899</v>
      </c>
      <c r="I675">
        <v>-4.1979856260722102</v>
      </c>
      <c r="J675">
        <v>5.11562120548935</v>
      </c>
      <c r="K675">
        <v>210.32924569277401</v>
      </c>
      <c r="L675">
        <v>237.75657024870699</v>
      </c>
      <c r="M675">
        <v>64.083167602977795</v>
      </c>
      <c r="N675">
        <v>1.62680608811324</v>
      </c>
      <c r="O675">
        <v>118.413636993578</v>
      </c>
      <c r="P675">
        <v>14.0816864295125</v>
      </c>
      <c r="Q675">
        <v>-1.4856204043544E-2</v>
      </c>
    </row>
    <row r="676" spans="1:17" x14ac:dyDescent="0.3">
      <c r="A676" t="s">
        <v>1482</v>
      </c>
      <c r="B676" t="s">
        <v>1483</v>
      </c>
      <c r="C676" t="s">
        <v>3149</v>
      </c>
      <c r="D676" t="s">
        <v>72</v>
      </c>
      <c r="E676">
        <v>7021.9373237949903</v>
      </c>
      <c r="F676">
        <v>342.35</v>
      </c>
      <c r="G676">
        <v>11.974739775931701</v>
      </c>
      <c r="H676">
        <v>0.53168093705757802</v>
      </c>
      <c r="I676">
        <v>48.2212767912267</v>
      </c>
      <c r="J676">
        <v>3.2632702401676701</v>
      </c>
      <c r="K676">
        <v>325.97132223366401</v>
      </c>
      <c r="L676">
        <v>284.33854043897099</v>
      </c>
      <c r="M676">
        <v>61.832014839153999</v>
      </c>
      <c r="N676">
        <v>0.32863829946775402</v>
      </c>
      <c r="O676">
        <v>10.7054184314298</v>
      </c>
      <c r="P676">
        <v>88.104395604395606</v>
      </c>
      <c r="Q676">
        <v>8.2942272299051004E-2</v>
      </c>
    </row>
    <row r="677" spans="1:17" x14ac:dyDescent="0.3">
      <c r="A677" t="s">
        <v>1484</v>
      </c>
      <c r="B677" t="s">
        <v>1485</v>
      </c>
      <c r="C677" t="s">
        <v>3151</v>
      </c>
      <c r="D677" t="s">
        <v>85</v>
      </c>
      <c r="E677">
        <v>7019.8055252249997</v>
      </c>
      <c r="F677">
        <v>237.75</v>
      </c>
      <c r="G677">
        <v>-51.271805017986303</v>
      </c>
      <c r="H677">
        <v>-1.5271798654477999</v>
      </c>
      <c r="I677">
        <v>-27.0323996793615</v>
      </c>
      <c r="J677">
        <v>0.59022658291131602</v>
      </c>
      <c r="K677">
        <v>258.93123497020702</v>
      </c>
      <c r="L677">
        <v>305.99036838975297</v>
      </c>
      <c r="M677">
        <v>45.269699405275297</v>
      </c>
      <c r="N677">
        <v>1.1777839390043401</v>
      </c>
      <c r="O677">
        <v>69.337539432176598</v>
      </c>
      <c r="P677">
        <v>3.7077426390403398</v>
      </c>
      <c r="Q677">
        <v>-0.13735604697667</v>
      </c>
    </row>
    <row r="678" spans="1:17" hidden="1" x14ac:dyDescent="0.3">
      <c r="A678" t="s">
        <v>1486</v>
      </c>
      <c r="B678" t="s">
        <v>1487</v>
      </c>
      <c r="C678" t="s">
        <v>3157</v>
      </c>
      <c r="D678" t="s">
        <v>370</v>
      </c>
      <c r="E678">
        <v>7017.4901422499997</v>
      </c>
      <c r="F678">
        <v>1177.45</v>
      </c>
      <c r="G678">
        <v>173.796296278933</v>
      </c>
      <c r="H678">
        <v>28.913533383927401</v>
      </c>
      <c r="I678">
        <v>83.091138980640096</v>
      </c>
      <c r="J678">
        <v>11.0232517797865</v>
      </c>
      <c r="K678">
        <v>977.93840150747997</v>
      </c>
      <c r="L678">
        <v>739.16218958689797</v>
      </c>
      <c r="M678">
        <v>72.932974927747495</v>
      </c>
      <c r="N678">
        <v>0.78660225937256201</v>
      </c>
      <c r="O678">
        <v>6.1616204509745698</v>
      </c>
      <c r="P678">
        <v>290.46592604874797</v>
      </c>
      <c r="Q678">
        <v>0.19903160121687</v>
      </c>
    </row>
    <row r="679" spans="1:17" x14ac:dyDescent="0.3">
      <c r="A679" t="s">
        <v>1488</v>
      </c>
      <c r="B679" t="s">
        <v>1489</v>
      </c>
      <c r="C679" t="s">
        <v>3145</v>
      </c>
      <c r="D679" t="s">
        <v>46</v>
      </c>
      <c r="E679">
        <v>7003.2020944989999</v>
      </c>
      <c r="F679">
        <v>249.47</v>
      </c>
      <c r="G679">
        <v>57.637902102850603</v>
      </c>
      <c r="H679">
        <v>6.2255281718301099</v>
      </c>
      <c r="I679">
        <v>29.372847737712899</v>
      </c>
      <c r="J679">
        <v>1.60383164572377</v>
      </c>
      <c r="K679">
        <v>237.10806309316601</v>
      </c>
      <c r="L679">
        <v>212.30469990689599</v>
      </c>
      <c r="M679">
        <v>68.865182188147301</v>
      </c>
      <c r="N679">
        <v>1.07876227635885</v>
      </c>
      <c r="O679">
        <v>14.137972501703601</v>
      </c>
      <c r="P679">
        <v>90.653419946503604</v>
      </c>
      <c r="Q679">
        <v>9.6178640460008999E-2</v>
      </c>
    </row>
    <row r="680" spans="1:17" x14ac:dyDescent="0.3">
      <c r="A680" t="s">
        <v>1490</v>
      </c>
      <c r="B680" t="s">
        <v>1491</v>
      </c>
      <c r="C680" t="s">
        <v>3146</v>
      </c>
      <c r="D680" t="s">
        <v>261</v>
      </c>
      <c r="E680">
        <v>7002.7894659200001</v>
      </c>
      <c r="F680">
        <v>502.4</v>
      </c>
      <c r="G680">
        <v>17.0399808977321</v>
      </c>
      <c r="H680">
        <v>16.982916896008899</v>
      </c>
      <c r="I680">
        <v>32.968257032929301</v>
      </c>
      <c r="J680">
        <v>8.7804487526698392</v>
      </c>
      <c r="K680">
        <v>447.67396681935202</v>
      </c>
      <c r="L680">
        <v>397.27234473033002</v>
      </c>
      <c r="M680">
        <v>83.027537213897205</v>
      </c>
      <c r="N680">
        <v>1.08266546965023</v>
      </c>
      <c r="O680">
        <v>3.4036624203821599</v>
      </c>
      <c r="P680">
        <v>59.999999999999901</v>
      </c>
      <c r="Q680">
        <v>8.0720333033361999E-2</v>
      </c>
    </row>
    <row r="681" spans="1:17" hidden="1" x14ac:dyDescent="0.3">
      <c r="A681" t="s">
        <v>1492</v>
      </c>
      <c r="B681" t="s">
        <v>1493</v>
      </c>
      <c r="C681" t="s">
        <v>3157</v>
      </c>
      <c r="D681" t="s">
        <v>421</v>
      </c>
      <c r="E681">
        <v>6936.3444683399903</v>
      </c>
      <c r="F681">
        <v>314.3</v>
      </c>
      <c r="G681">
        <v>84.143065026602201</v>
      </c>
      <c r="H681">
        <v>-0.35028198692288698</v>
      </c>
      <c r="I681">
        <v>1.8943397822941199</v>
      </c>
      <c r="J681">
        <v>4.0414947405299504</v>
      </c>
      <c r="K681">
        <v>329.16951847021397</v>
      </c>
      <c r="L681">
        <v>284.04416066178402</v>
      </c>
      <c r="M681">
        <v>46.238634357198698</v>
      </c>
      <c r="N681">
        <v>0.39867881897082103</v>
      </c>
      <c r="O681">
        <v>37.7664651606745</v>
      </c>
      <c r="P681">
        <v>120.406732117812</v>
      </c>
      <c r="Q681">
        <v>0.146927478877768</v>
      </c>
    </row>
    <row r="682" spans="1:17" hidden="1" x14ac:dyDescent="0.3">
      <c r="A682" t="s">
        <v>1494</v>
      </c>
      <c r="B682" t="s">
        <v>1495</v>
      </c>
      <c r="C682" t="s">
        <v>3157</v>
      </c>
      <c r="D682" t="s">
        <v>256</v>
      </c>
      <c r="E682">
        <v>6929.8799450449997</v>
      </c>
      <c r="F682">
        <v>578.9</v>
      </c>
      <c r="G682">
        <v>104.088708344247</v>
      </c>
      <c r="H682">
        <v>4.7985080923845604</v>
      </c>
      <c r="I682">
        <v>86.352991834953698</v>
      </c>
      <c r="J682">
        <v>3.4468507236347601</v>
      </c>
      <c r="K682">
        <v>518.87162936844697</v>
      </c>
      <c r="L682">
        <v>407.33894253029302</v>
      </c>
      <c r="M682">
        <v>70.301044265790196</v>
      </c>
      <c r="N682">
        <v>0.52158638129810797</v>
      </c>
      <c r="O682">
        <v>6.9096562446018197</v>
      </c>
      <c r="P682">
        <v>179.50521359436499</v>
      </c>
      <c r="Q682">
        <v>0.19296727743901701</v>
      </c>
    </row>
    <row r="683" spans="1:17" x14ac:dyDescent="0.3">
      <c r="A683" t="s">
        <v>1496</v>
      </c>
      <c r="B683" t="s">
        <v>1497</v>
      </c>
      <c r="C683" t="s">
        <v>3154</v>
      </c>
      <c r="D683" t="s">
        <v>276</v>
      </c>
      <c r="E683">
        <v>6928.1709573339904</v>
      </c>
      <c r="F683">
        <v>180.07</v>
      </c>
      <c r="G683">
        <v>-41.0695709504405</v>
      </c>
      <c r="H683">
        <v>-4.6353036686294198</v>
      </c>
      <c r="I683">
        <v>-17.993088398196299</v>
      </c>
      <c r="J683">
        <v>10.762611317189</v>
      </c>
      <c r="K683">
        <v>193.20709265730599</v>
      </c>
      <c r="L683">
        <v>201.125454218138</v>
      </c>
      <c r="M683">
        <v>55.444174147885803</v>
      </c>
      <c r="N683">
        <v>0.94547350881597803</v>
      </c>
      <c r="O683">
        <v>45.498972621758199</v>
      </c>
      <c r="P683">
        <v>17.027360759082299</v>
      </c>
      <c r="Q683">
        <v>9.4450678402359003E-2</v>
      </c>
    </row>
    <row r="684" spans="1:17" x14ac:dyDescent="0.3">
      <c r="A684" t="s">
        <v>1498</v>
      </c>
      <c r="B684" t="s">
        <v>1499</v>
      </c>
      <c r="C684" t="s">
        <v>3142</v>
      </c>
      <c r="D684" t="s">
        <v>570</v>
      </c>
      <c r="E684">
        <v>6893.2457359199998</v>
      </c>
      <c r="F684">
        <v>640.79999999999995</v>
      </c>
      <c r="G684">
        <v>-2.6072039736707699</v>
      </c>
      <c r="H684">
        <v>-4.2754531347565603</v>
      </c>
      <c r="I684">
        <v>3.3497645635811399</v>
      </c>
      <c r="J684">
        <v>-1.35652760904526</v>
      </c>
      <c r="K684">
        <v>687.09950525523004</v>
      </c>
      <c r="L684">
        <v>658.25924184436099</v>
      </c>
      <c r="M684">
        <v>36.608950534998399</v>
      </c>
      <c r="N684">
        <v>0.74500590097466002</v>
      </c>
      <c r="O684">
        <v>24.687890137328299</v>
      </c>
      <c r="P684">
        <v>23.432533949725499</v>
      </c>
    </row>
    <row r="685" spans="1:17" x14ac:dyDescent="0.3">
      <c r="A685" t="s">
        <v>1500</v>
      </c>
      <c r="B685" t="s">
        <v>1501</v>
      </c>
      <c r="C685" t="s">
        <v>3142</v>
      </c>
      <c r="D685" t="s">
        <v>24</v>
      </c>
      <c r="E685">
        <v>6890.7809423440003</v>
      </c>
      <c r="F685">
        <v>35.840000000000003</v>
      </c>
      <c r="G685">
        <v>-54.2536802523883</v>
      </c>
      <c r="H685">
        <v>-0.83783057623298796</v>
      </c>
      <c r="I685">
        <v>-35.241765387983897</v>
      </c>
      <c r="J685">
        <v>8.8003541088383095</v>
      </c>
      <c r="K685">
        <v>37.692518853619802</v>
      </c>
      <c r="L685">
        <v>43.647748628562098</v>
      </c>
      <c r="M685">
        <v>59.693889713145502</v>
      </c>
      <c r="N685">
        <v>1.4831175025755601</v>
      </c>
      <c r="O685">
        <v>75.781249999999901</v>
      </c>
      <c r="P685">
        <v>11.9650109340831</v>
      </c>
      <c r="Q685">
        <v>6.3068296326628998E-2</v>
      </c>
    </row>
    <row r="686" spans="1:17" x14ac:dyDescent="0.3">
      <c r="A686" t="s">
        <v>1502</v>
      </c>
      <c r="B686" t="s">
        <v>1503</v>
      </c>
      <c r="C686" t="s">
        <v>573</v>
      </c>
      <c r="D686" t="s">
        <v>457</v>
      </c>
      <c r="E686">
        <v>6875.4308805049995</v>
      </c>
      <c r="F686">
        <v>962.05</v>
      </c>
      <c r="G686">
        <v>-18.441285580412401</v>
      </c>
      <c r="H686">
        <v>13.801877867011299</v>
      </c>
      <c r="I686">
        <v>7.7422471496135197</v>
      </c>
      <c r="J686">
        <v>4.5528005658098003</v>
      </c>
      <c r="K686">
        <v>899.19269531487998</v>
      </c>
      <c r="L686">
        <v>871.59841551125101</v>
      </c>
      <c r="M686">
        <v>78.602299637757397</v>
      </c>
      <c r="N686">
        <v>1.1551092025406999</v>
      </c>
      <c r="O686">
        <v>17.2496232004573</v>
      </c>
      <c r="P686">
        <v>40.0975680792194</v>
      </c>
      <c r="Q686">
        <v>0.126929817202938</v>
      </c>
    </row>
    <row r="687" spans="1:17" x14ac:dyDescent="0.3">
      <c r="A687" t="s">
        <v>1504</v>
      </c>
      <c r="B687" t="s">
        <v>1505</v>
      </c>
      <c r="C687" t="s">
        <v>3156</v>
      </c>
      <c r="D687" t="s">
        <v>375</v>
      </c>
      <c r="E687">
        <v>6838.1563591800004</v>
      </c>
      <c r="F687">
        <v>1516.95</v>
      </c>
      <c r="G687">
        <v>43.968503502946497</v>
      </c>
      <c r="H687">
        <v>6.7325491478597597</v>
      </c>
      <c r="I687">
        <v>14.2395881647571</v>
      </c>
      <c r="J687">
        <v>2.2388124881131501</v>
      </c>
      <c r="K687">
        <v>1543.5251813770701</v>
      </c>
      <c r="L687">
        <v>1441.09005570759</v>
      </c>
      <c r="M687">
        <v>47.071836228282002</v>
      </c>
      <c r="N687">
        <v>0.84420111355795902</v>
      </c>
      <c r="O687">
        <v>26.952107847984401</v>
      </c>
      <c r="P687">
        <v>67.600265164070194</v>
      </c>
      <c r="Q687">
        <v>7.8085886768598997E-2</v>
      </c>
    </row>
    <row r="688" spans="1:17" x14ac:dyDescent="0.3">
      <c r="A688" t="s">
        <v>1506</v>
      </c>
      <c r="B688" t="s">
        <v>1507</v>
      </c>
      <c r="C688" t="s">
        <v>3151</v>
      </c>
      <c r="D688" t="s">
        <v>114</v>
      </c>
      <c r="E688">
        <v>6828.6734219849995</v>
      </c>
      <c r="F688">
        <v>1433.55</v>
      </c>
      <c r="G688">
        <v>-23.842140176082101</v>
      </c>
      <c r="H688">
        <v>-12.3964187812687</v>
      </c>
      <c r="I688">
        <v>-1.58257496419939</v>
      </c>
      <c r="J688">
        <v>-5.5720663652216098</v>
      </c>
      <c r="K688">
        <v>1520.79001633383</v>
      </c>
      <c r="L688">
        <v>1469.5249504539199</v>
      </c>
      <c r="M688">
        <v>24.6057885448405</v>
      </c>
      <c r="N688">
        <v>0.15276481924747001</v>
      </c>
      <c r="O688">
        <v>20.002790275888501</v>
      </c>
      <c r="P688">
        <v>14.6839999999999</v>
      </c>
      <c r="Q688">
        <v>-0.10477980665395099</v>
      </c>
    </row>
    <row r="689" spans="1:17" x14ac:dyDescent="0.3">
      <c r="A689" t="s">
        <v>1508</v>
      </c>
      <c r="B689" t="s">
        <v>1509</v>
      </c>
      <c r="C689" t="s">
        <v>3150</v>
      </c>
      <c r="D689" t="s">
        <v>166</v>
      </c>
      <c r="E689">
        <v>6811.9482373800001</v>
      </c>
      <c r="F689">
        <v>436.15</v>
      </c>
      <c r="G689">
        <v>40.284825195208001</v>
      </c>
      <c r="H689">
        <v>18.856411421008801</v>
      </c>
      <c r="I689">
        <v>24.673913186574499</v>
      </c>
      <c r="J689">
        <v>-0.99137473812445298</v>
      </c>
      <c r="K689">
        <v>418.34467401037898</v>
      </c>
      <c r="L689">
        <v>369.52914229801002</v>
      </c>
      <c r="M689">
        <v>48.791176032808401</v>
      </c>
      <c r="N689">
        <v>1.4846865589554701</v>
      </c>
      <c r="O689">
        <v>9.9392410867820793</v>
      </c>
      <c r="P689">
        <v>69.741194784977594</v>
      </c>
      <c r="Q689">
        <v>0.17682544035033401</v>
      </c>
    </row>
    <row r="690" spans="1:17" x14ac:dyDescent="0.3">
      <c r="A690" t="s">
        <v>1510</v>
      </c>
      <c r="B690" t="s">
        <v>1511</v>
      </c>
      <c r="C690" t="s">
        <v>3151</v>
      </c>
      <c r="D690" t="s">
        <v>213</v>
      </c>
      <c r="E690">
        <v>6807.7655099399999</v>
      </c>
      <c r="F690">
        <v>1680.15</v>
      </c>
      <c r="G690">
        <v>45.028032153604897</v>
      </c>
      <c r="H690">
        <v>3.2751384679311402</v>
      </c>
      <c r="I690">
        <v>26.4885513657212</v>
      </c>
      <c r="J690">
        <v>9.4255205302279403</v>
      </c>
      <c r="K690">
        <v>1748.0077511406</v>
      </c>
      <c r="L690">
        <v>1621.76701218783</v>
      </c>
      <c r="M690">
        <v>57.228617617358701</v>
      </c>
      <c r="N690">
        <v>0.71983645060619506</v>
      </c>
      <c r="O690">
        <v>40.457697229414002</v>
      </c>
      <c r="P690">
        <v>87.600491290754803</v>
      </c>
      <c r="Q690">
        <v>3.5171816438205002E-2</v>
      </c>
    </row>
    <row r="691" spans="1:17" hidden="1" x14ac:dyDescent="0.3">
      <c r="A691" t="s">
        <v>1512</v>
      </c>
      <c r="B691" t="s">
        <v>1513</v>
      </c>
      <c r="C691" t="s">
        <v>3157</v>
      </c>
      <c r="D691" t="s">
        <v>1053</v>
      </c>
      <c r="E691">
        <v>6746.8437323999997</v>
      </c>
      <c r="F691">
        <v>131</v>
      </c>
      <c r="G691">
        <v>-9.5270119584012605</v>
      </c>
      <c r="H691">
        <v>1.37226492172061</v>
      </c>
      <c r="I691">
        <v>-2.9293424801504799</v>
      </c>
      <c r="K691">
        <v>124.25804268591099</v>
      </c>
      <c r="M691">
        <v>1.05563603616817</v>
      </c>
      <c r="N691">
        <v>1.265625</v>
      </c>
      <c r="O691">
        <v>1.0381679389313001</v>
      </c>
      <c r="P691">
        <v>10.548523206751</v>
      </c>
    </row>
    <row r="692" spans="1:17" x14ac:dyDescent="0.3">
      <c r="A692" t="s">
        <v>1514</v>
      </c>
      <c r="B692" t="s">
        <v>1515</v>
      </c>
      <c r="C692" t="s">
        <v>3149</v>
      </c>
      <c r="D692" t="s">
        <v>426</v>
      </c>
      <c r="E692">
        <v>6741.0908234369999</v>
      </c>
      <c r="F692">
        <v>216.99</v>
      </c>
      <c r="G692">
        <v>40.699775335412198</v>
      </c>
      <c r="H692">
        <v>3.0575779424299601</v>
      </c>
      <c r="I692">
        <v>12.032758444956899</v>
      </c>
      <c r="J692">
        <v>0.98675007661821901</v>
      </c>
      <c r="K692">
        <v>212.218287109371</v>
      </c>
      <c r="L692">
        <v>192.478665269609</v>
      </c>
      <c r="M692">
        <v>61.091270668444501</v>
      </c>
      <c r="N692">
        <v>0.98993556773051194</v>
      </c>
      <c r="O692">
        <v>5.8389787547813201</v>
      </c>
      <c r="P692">
        <v>69.5234375</v>
      </c>
      <c r="Q692">
        <v>0.15154779115181299</v>
      </c>
    </row>
    <row r="693" spans="1:17" x14ac:dyDescent="0.3">
      <c r="A693" t="s">
        <v>1516</v>
      </c>
      <c r="B693" t="s">
        <v>1517</v>
      </c>
      <c r="C693" t="s">
        <v>3151</v>
      </c>
      <c r="D693" t="s">
        <v>1518</v>
      </c>
      <c r="E693">
        <v>6739.8639923199999</v>
      </c>
      <c r="F693">
        <v>252.8</v>
      </c>
      <c r="G693">
        <v>-41.609918449106701</v>
      </c>
      <c r="H693">
        <v>-3.7738236739438502</v>
      </c>
      <c r="I693">
        <v>-24.773452395789</v>
      </c>
      <c r="J693">
        <v>-1.21377432961368</v>
      </c>
      <c r="K693">
        <v>266.44326395603798</v>
      </c>
      <c r="L693">
        <v>277.586114575301</v>
      </c>
      <c r="M693">
        <v>35.767391765341799</v>
      </c>
      <c r="N693">
        <v>0.69313154945758004</v>
      </c>
      <c r="O693">
        <v>34.276107594936597</v>
      </c>
      <c r="P693">
        <v>1.5261044176706899</v>
      </c>
      <c r="Q693">
        <v>8.8334053266777998E-2</v>
      </c>
    </row>
    <row r="694" spans="1:17" x14ac:dyDescent="0.3">
      <c r="A694" t="s">
        <v>1519</v>
      </c>
      <c r="B694" t="s">
        <v>1520</v>
      </c>
      <c r="C694" t="s">
        <v>3145</v>
      </c>
      <c r="D694" t="s">
        <v>46</v>
      </c>
      <c r="E694">
        <v>6706.7945072000002</v>
      </c>
      <c r="F694">
        <v>1001.2</v>
      </c>
      <c r="G694">
        <v>1.7937601981189299</v>
      </c>
      <c r="H694">
        <v>-1.8834591629088799</v>
      </c>
      <c r="I694">
        <v>-32.724248184247202</v>
      </c>
      <c r="J694">
        <v>5.0487501498899103</v>
      </c>
      <c r="K694">
        <v>1070.08228227631</v>
      </c>
      <c r="L694">
        <v>1097.8540467631001</v>
      </c>
      <c r="M694">
        <v>53.172983019636597</v>
      </c>
      <c r="N694">
        <v>0.69341518289336701</v>
      </c>
      <c r="O694">
        <v>54.060127846584002</v>
      </c>
      <c r="P694">
        <v>33.886065792992802</v>
      </c>
      <c r="Q694">
        <v>9.7188534143144004E-2</v>
      </c>
    </row>
    <row r="695" spans="1:17" hidden="1" x14ac:dyDescent="0.3">
      <c r="A695" t="s">
        <v>1521</v>
      </c>
      <c r="B695" t="s">
        <v>1522</v>
      </c>
      <c r="C695" t="s">
        <v>3157</v>
      </c>
      <c r="D695" t="s">
        <v>208</v>
      </c>
      <c r="E695">
        <v>6698.6558887499996</v>
      </c>
      <c r="F695">
        <v>6049.95</v>
      </c>
      <c r="G695">
        <v>105.559650676877</v>
      </c>
      <c r="H695">
        <v>-18.477867704274001</v>
      </c>
      <c r="I695">
        <v>52.861896726052002</v>
      </c>
      <c r="J695">
        <v>-4.7475560056644603</v>
      </c>
      <c r="K695">
        <v>5992.2651690846396</v>
      </c>
      <c r="L695">
        <v>4836.3653023923198</v>
      </c>
      <c r="M695">
        <v>42.124358608512502</v>
      </c>
      <c r="N695">
        <v>0.81616092688830799</v>
      </c>
      <c r="O695">
        <v>35.661451747535097</v>
      </c>
      <c r="P695">
        <v>129.59090736594399</v>
      </c>
      <c r="Q695">
        <v>0.13557167639741699</v>
      </c>
    </row>
    <row r="696" spans="1:17" x14ac:dyDescent="0.3">
      <c r="A696" t="s">
        <v>1523</v>
      </c>
      <c r="B696" t="s">
        <v>1524</v>
      </c>
      <c r="C696" t="s">
        <v>3156</v>
      </c>
      <c r="D696" t="s">
        <v>493</v>
      </c>
      <c r="E696">
        <v>6688.7004349999997</v>
      </c>
      <c r="F696">
        <v>2064.35</v>
      </c>
      <c r="G696">
        <v>-18.8494378699972</v>
      </c>
      <c r="H696">
        <v>1.37226492172061</v>
      </c>
      <c r="I696">
        <v>-11.3002958351743</v>
      </c>
      <c r="J696">
        <v>1.9591587138806901</v>
      </c>
      <c r="K696">
        <v>2115.9838819002398</v>
      </c>
      <c r="L696">
        <v>2209.7861357798101</v>
      </c>
      <c r="M696">
        <v>59.916738032255203</v>
      </c>
      <c r="N696">
        <v>0.63598450478429802</v>
      </c>
      <c r="O696">
        <v>32.487223581272502</v>
      </c>
      <c r="P696">
        <v>5.8613881695341199</v>
      </c>
      <c r="Q696">
        <v>-7.7319648493342996E-2</v>
      </c>
    </row>
    <row r="697" spans="1:17" hidden="1" x14ac:dyDescent="0.3">
      <c r="A697" t="s">
        <v>1525</v>
      </c>
      <c r="B697" t="s">
        <v>1526</v>
      </c>
      <c r="C697" t="s">
        <v>3157</v>
      </c>
      <c r="D697" t="s">
        <v>266</v>
      </c>
      <c r="E697">
        <v>6687.9849842699996</v>
      </c>
      <c r="F697">
        <v>518.9</v>
      </c>
      <c r="G697">
        <v>341.66416398461803</v>
      </c>
      <c r="H697">
        <v>8.3419618914175793</v>
      </c>
      <c r="I697">
        <v>253.26652720314101</v>
      </c>
      <c r="J697">
        <v>2.8872025653059898</v>
      </c>
      <c r="K697">
        <v>467.41959770121201</v>
      </c>
      <c r="L697">
        <v>317.627260764445</v>
      </c>
      <c r="M697">
        <v>72.213870802640201</v>
      </c>
      <c r="N697">
        <v>0.24620846181086201</v>
      </c>
      <c r="O697">
        <v>15.629215648487101</v>
      </c>
      <c r="P697">
        <v>397.98464491362699</v>
      </c>
      <c r="Q697">
        <v>0.24177197110175999</v>
      </c>
    </row>
    <row r="698" spans="1:17" hidden="1" x14ac:dyDescent="0.3">
      <c r="A698" t="s">
        <v>1527</v>
      </c>
      <c r="B698" t="s">
        <v>1528</v>
      </c>
      <c r="C698" t="s">
        <v>3157</v>
      </c>
      <c r="D698" t="s">
        <v>269</v>
      </c>
      <c r="E698">
        <v>6658.0880256</v>
      </c>
      <c r="F698">
        <v>3029.4</v>
      </c>
      <c r="G698">
        <v>9.2818516836948195</v>
      </c>
      <c r="H698">
        <v>3.10329245697918</v>
      </c>
      <c r="I698">
        <v>-20.838263907359199</v>
      </c>
      <c r="J698">
        <v>4.8673153541301903E-2</v>
      </c>
      <c r="K698">
        <v>3083.39898516004</v>
      </c>
      <c r="L698">
        <v>2986.9769028887299</v>
      </c>
      <c r="M698">
        <v>45.761899789681301</v>
      </c>
      <c r="N698">
        <v>1.0102857626508901</v>
      </c>
      <c r="O698">
        <v>28.408265663167601</v>
      </c>
      <c r="P698">
        <v>37.2912465160544</v>
      </c>
      <c r="Q698">
        <v>6.3705090722964E-2</v>
      </c>
    </row>
    <row r="699" spans="1:17" hidden="1" x14ac:dyDescent="0.3">
      <c r="A699" t="s">
        <v>1529</v>
      </c>
      <c r="B699" t="s">
        <v>1530</v>
      </c>
      <c r="C699" t="s">
        <v>3157</v>
      </c>
      <c r="D699" t="s">
        <v>1360</v>
      </c>
      <c r="E699">
        <v>6636.6662775300001</v>
      </c>
      <c r="F699">
        <v>1432.99</v>
      </c>
      <c r="G699">
        <v>-10.622126039514299</v>
      </c>
      <c r="H699">
        <v>1.2679526525114999</v>
      </c>
      <c r="I699">
        <v>-1.63264651720804</v>
      </c>
      <c r="J699">
        <v>-0.85550919476884302</v>
      </c>
      <c r="K699">
        <v>1422.49027286316</v>
      </c>
      <c r="L699">
        <v>1386.0258543713101</v>
      </c>
      <c r="M699">
        <v>77.088001342421407</v>
      </c>
      <c r="N699">
        <v>1.2729333219722201</v>
      </c>
      <c r="O699">
        <v>2.9351216686787698</v>
      </c>
      <c r="P699">
        <v>12.8738529400181</v>
      </c>
      <c r="Q699">
        <v>-5.5078309021881003E-2</v>
      </c>
    </row>
    <row r="700" spans="1:17" hidden="1" x14ac:dyDescent="0.3">
      <c r="A700" t="s">
        <v>1531</v>
      </c>
      <c r="B700" t="s">
        <v>1532</v>
      </c>
      <c r="C700" t="s">
        <v>3157</v>
      </c>
      <c r="D700" t="s">
        <v>380</v>
      </c>
      <c r="E700">
        <v>6587.6661249700001</v>
      </c>
      <c r="F700">
        <v>6847.7</v>
      </c>
      <c r="G700">
        <v>7.2106666700047797E-2</v>
      </c>
      <c r="H700">
        <v>-3.0016742348272301</v>
      </c>
      <c r="I700">
        <v>23.0842465209879</v>
      </c>
      <c r="J700">
        <v>5.1735724621431203</v>
      </c>
      <c r="K700">
        <v>6718.0523650090399</v>
      </c>
      <c r="L700">
        <v>6165.6382851826502</v>
      </c>
      <c r="M700">
        <v>60.5808020195933</v>
      </c>
      <c r="N700">
        <v>0.55692257768685405</v>
      </c>
      <c r="O700">
        <v>12.963476787826499</v>
      </c>
      <c r="P700">
        <v>37.410201870209001</v>
      </c>
      <c r="Q700">
        <v>7.9372668797631996E-2</v>
      </c>
    </row>
    <row r="701" spans="1:17" hidden="1" x14ac:dyDescent="0.3">
      <c r="A701" t="s">
        <v>1533</v>
      </c>
      <c r="B701" t="s">
        <v>1534</v>
      </c>
      <c r="C701" t="s">
        <v>3157</v>
      </c>
      <c r="D701" t="s">
        <v>111</v>
      </c>
      <c r="E701">
        <v>6569.8355999599999</v>
      </c>
      <c r="F701">
        <v>597.20000000000005</v>
      </c>
      <c r="G701">
        <v>-31.736389567942201</v>
      </c>
      <c r="H701">
        <v>-10.365539956328099</v>
      </c>
      <c r="I701">
        <v>-24.8312267388268</v>
      </c>
      <c r="J701">
        <v>-0.37392506000595499</v>
      </c>
      <c r="K701">
        <v>688.23991777379297</v>
      </c>
      <c r="L701">
        <v>734.51698943348697</v>
      </c>
      <c r="M701">
        <v>29.012205927409301</v>
      </c>
      <c r="N701">
        <v>0.29001372074577902</v>
      </c>
      <c r="O701">
        <v>57.970529135967801</v>
      </c>
      <c r="P701">
        <v>0.53025839575795397</v>
      </c>
      <c r="Q701">
        <v>5.9699176918845E-2</v>
      </c>
    </row>
    <row r="702" spans="1:17" hidden="1" x14ac:dyDescent="0.3">
      <c r="A702" t="s">
        <v>1535</v>
      </c>
      <c r="B702" t="s">
        <v>1536</v>
      </c>
      <c r="C702" t="s">
        <v>3157</v>
      </c>
      <c r="D702" t="s">
        <v>269</v>
      </c>
      <c r="E702">
        <v>6557.1291579999997</v>
      </c>
      <c r="F702">
        <v>671.35</v>
      </c>
      <c r="G702">
        <v>103.568614039491</v>
      </c>
      <c r="H702">
        <v>70.743411654149696</v>
      </c>
      <c r="I702">
        <v>66.944626162131897</v>
      </c>
      <c r="J702">
        <v>16.465382555250599</v>
      </c>
      <c r="K702">
        <v>529.68745976554601</v>
      </c>
      <c r="L702">
        <v>441.65263148557398</v>
      </c>
      <c r="M702">
        <v>74.359269267011101</v>
      </c>
      <c r="N702">
        <v>1.34503238390943</v>
      </c>
      <c r="O702">
        <v>5.0122886720786299</v>
      </c>
      <c r="P702">
        <v>124.700861852564</v>
      </c>
      <c r="Q702">
        <v>0.16901856689949399</v>
      </c>
    </row>
    <row r="703" spans="1:17" hidden="1" x14ac:dyDescent="0.3">
      <c r="A703" t="s">
        <v>1537</v>
      </c>
      <c r="B703" t="s">
        <v>1538</v>
      </c>
      <c r="C703" t="s">
        <v>3157</v>
      </c>
      <c r="D703" t="s">
        <v>1360</v>
      </c>
      <c r="E703">
        <v>6496.9056107910001</v>
      </c>
      <c r="F703">
        <v>1207.07</v>
      </c>
      <c r="G703">
        <v>-9.7521702691628391</v>
      </c>
      <c r="H703">
        <v>1.5819155040833399</v>
      </c>
      <c r="I703">
        <v>-1.1762983061825001</v>
      </c>
      <c r="J703">
        <v>-1.05904658111873</v>
      </c>
      <c r="K703">
        <v>1198.3516194630599</v>
      </c>
      <c r="L703">
        <v>1164.2866634260699</v>
      </c>
      <c r="M703">
        <v>63.340787818078198</v>
      </c>
      <c r="N703">
        <v>1.65874510144173</v>
      </c>
      <c r="O703">
        <v>9.8014199673589903</v>
      </c>
      <c r="P703">
        <v>10.914370250576599</v>
      </c>
    </row>
    <row r="704" spans="1:17" x14ac:dyDescent="0.3">
      <c r="A704" t="s">
        <v>1539</v>
      </c>
      <c r="B704" t="s">
        <v>1540</v>
      </c>
      <c r="C704" t="s">
        <v>3150</v>
      </c>
      <c r="D704" t="s">
        <v>151</v>
      </c>
      <c r="E704">
        <v>6489.4575999999997</v>
      </c>
      <c r="F704">
        <v>346.4</v>
      </c>
      <c r="G704">
        <v>-28.209442129389998</v>
      </c>
      <c r="H704">
        <v>6.4468458843532401</v>
      </c>
      <c r="I704">
        <v>-28.6838333711178</v>
      </c>
      <c r="J704">
        <v>8.4792055794820396</v>
      </c>
      <c r="K704">
        <v>352.27902334798199</v>
      </c>
      <c r="L704">
        <v>393.41468084587598</v>
      </c>
      <c r="M704">
        <v>70.122358800755194</v>
      </c>
      <c r="N704">
        <v>2.0686192818329499</v>
      </c>
      <c r="O704">
        <v>58.054272517321003</v>
      </c>
      <c r="P704">
        <v>13.648293963254501</v>
      </c>
      <c r="Q704">
        <v>6.1702414880410998E-2</v>
      </c>
    </row>
    <row r="705" spans="1:17" x14ac:dyDescent="0.3">
      <c r="A705" t="s">
        <v>1541</v>
      </c>
      <c r="B705" t="s">
        <v>1542</v>
      </c>
      <c r="C705" t="s">
        <v>3155</v>
      </c>
      <c r="D705" t="s">
        <v>139</v>
      </c>
      <c r="E705">
        <v>6475.2988789049996</v>
      </c>
      <c r="F705">
        <v>219.43</v>
      </c>
      <c r="G705">
        <v>73.627191308022702</v>
      </c>
      <c r="H705">
        <v>-0.130418441427858</v>
      </c>
      <c r="I705">
        <v>23.213026700101398</v>
      </c>
      <c r="J705">
        <v>7.0244574672667897</v>
      </c>
      <c r="K705">
        <v>224.65718997414001</v>
      </c>
      <c r="L705">
        <v>196.94366565137099</v>
      </c>
      <c r="M705">
        <v>59.026019491203698</v>
      </c>
      <c r="N705">
        <v>1.2792316002309501</v>
      </c>
      <c r="O705">
        <v>23.023287608804601</v>
      </c>
      <c r="P705">
        <v>103.647331786542</v>
      </c>
      <c r="Q705">
        <v>0.15815481513874999</v>
      </c>
    </row>
    <row r="706" spans="1:17" x14ac:dyDescent="0.3">
      <c r="A706" t="s">
        <v>1543</v>
      </c>
      <c r="B706" t="s">
        <v>1544</v>
      </c>
      <c r="C706" t="s">
        <v>3156</v>
      </c>
      <c r="D706" t="s">
        <v>375</v>
      </c>
      <c r="E706">
        <v>6466.0905924999997</v>
      </c>
      <c r="F706">
        <v>332.5</v>
      </c>
      <c r="G706">
        <v>21.9223166071355</v>
      </c>
      <c r="H706">
        <v>1.82819197339234</v>
      </c>
      <c r="I706">
        <v>21.577627238538799</v>
      </c>
      <c r="J706">
        <v>6.71839628057712</v>
      </c>
      <c r="K706">
        <v>326.66724744776002</v>
      </c>
      <c r="L706">
        <v>305.95002709867902</v>
      </c>
      <c r="M706">
        <v>64.678970270754306</v>
      </c>
      <c r="N706">
        <v>0.43659090171913001</v>
      </c>
      <c r="O706">
        <v>13.8947368421052</v>
      </c>
      <c r="P706">
        <v>47.026309971258001</v>
      </c>
      <c r="Q706">
        <v>1.4075653380172E-2</v>
      </c>
    </row>
    <row r="707" spans="1:17" x14ac:dyDescent="0.3">
      <c r="A707" t="s">
        <v>1545</v>
      </c>
      <c r="B707" t="s">
        <v>1546</v>
      </c>
      <c r="C707" t="s">
        <v>573</v>
      </c>
      <c r="D707" t="s">
        <v>573</v>
      </c>
      <c r="E707">
        <v>6429.8341480999998</v>
      </c>
      <c r="F707">
        <v>324.64999999999998</v>
      </c>
      <c r="G707">
        <v>-14.8285219265343</v>
      </c>
      <c r="H707">
        <v>-8.5365244646807099</v>
      </c>
      <c r="I707">
        <v>-14.3656386374589</v>
      </c>
      <c r="J707">
        <v>3.20105334523458</v>
      </c>
      <c r="K707">
        <v>359.94954231683602</v>
      </c>
      <c r="L707">
        <v>355.19909462987198</v>
      </c>
      <c r="M707">
        <v>39.565487030490701</v>
      </c>
      <c r="N707">
        <v>0.93041135111973505</v>
      </c>
      <c r="O707">
        <v>38.811027260126203</v>
      </c>
      <c r="P707">
        <v>27.0894499902133</v>
      </c>
      <c r="Q707">
        <v>2.6564716123792999E-2</v>
      </c>
    </row>
    <row r="708" spans="1:17" x14ac:dyDescent="0.3">
      <c r="A708" t="s">
        <v>1547</v>
      </c>
      <c r="B708" t="s">
        <v>1548</v>
      </c>
      <c r="C708" t="s">
        <v>3152</v>
      </c>
      <c r="D708" t="s">
        <v>1549</v>
      </c>
      <c r="E708">
        <v>6425.0455373249997</v>
      </c>
      <c r="F708">
        <v>315.75</v>
      </c>
      <c r="G708">
        <v>-10.422365850270999</v>
      </c>
      <c r="H708">
        <v>-0.98586682938238301</v>
      </c>
      <c r="I708">
        <v>-41.974864037813603</v>
      </c>
      <c r="J708">
        <v>11.286089659923499</v>
      </c>
      <c r="K708">
        <v>344.25077793680998</v>
      </c>
      <c r="L708">
        <v>371.41034758968198</v>
      </c>
      <c r="M708">
        <v>55.053222166350103</v>
      </c>
      <c r="N708">
        <v>1.03667756202886</v>
      </c>
      <c r="O708">
        <v>86.223277909738698</v>
      </c>
      <c r="P708">
        <v>21.676300578034599</v>
      </c>
      <c r="Q708">
        <v>6.1484888009378999E-2</v>
      </c>
    </row>
    <row r="709" spans="1:17" x14ac:dyDescent="0.3">
      <c r="A709" t="s">
        <v>1550</v>
      </c>
      <c r="B709" t="s">
        <v>1551</v>
      </c>
      <c r="C709" t="s">
        <v>3150</v>
      </c>
      <c r="D709" t="s">
        <v>573</v>
      </c>
      <c r="E709">
        <v>6416.4626171999998</v>
      </c>
      <c r="F709">
        <v>365.6</v>
      </c>
      <c r="G709">
        <v>-3.2592478935909002</v>
      </c>
      <c r="H709">
        <v>14.261498074315501</v>
      </c>
      <c r="I709">
        <v>17.184221804880998</v>
      </c>
      <c r="J709">
        <v>23.4152089897187</v>
      </c>
      <c r="K709">
        <v>338.97343820009502</v>
      </c>
      <c r="L709">
        <v>334.20336492108601</v>
      </c>
      <c r="M709">
        <v>73.302318087138005</v>
      </c>
      <c r="N709">
        <v>1.59165433110137</v>
      </c>
      <c r="O709">
        <v>19.8851203501094</v>
      </c>
      <c r="P709">
        <v>46.797831760690599</v>
      </c>
      <c r="Q709">
        <v>0.10896498933522999</v>
      </c>
    </row>
    <row r="710" spans="1:17" hidden="1" x14ac:dyDescent="0.3">
      <c r="A710" t="s">
        <v>1552</v>
      </c>
      <c r="B710" t="s">
        <v>1553</v>
      </c>
      <c r="C710" t="s">
        <v>3157</v>
      </c>
      <c r="D710" t="s">
        <v>120</v>
      </c>
      <c r="E710">
        <v>6414.4057380000004</v>
      </c>
      <c r="F710">
        <v>8415</v>
      </c>
      <c r="G710">
        <v>228.242724327199</v>
      </c>
      <c r="H710">
        <v>20.027516273627398</v>
      </c>
      <c r="I710">
        <v>66.198927266499496</v>
      </c>
      <c r="J710">
        <v>8.1392420868199107</v>
      </c>
      <c r="K710">
        <v>7136.0680325660496</v>
      </c>
      <c r="L710">
        <v>5647.9617376220504</v>
      </c>
      <c r="M710">
        <v>70.169995349738599</v>
      </c>
      <c r="N710">
        <v>0.84970135661900204</v>
      </c>
      <c r="O710">
        <v>4.1372549019607696</v>
      </c>
      <c r="P710">
        <v>280.57980190855199</v>
      </c>
      <c r="Q710">
        <v>0.33697705281064799</v>
      </c>
    </row>
    <row r="711" spans="1:17" x14ac:dyDescent="0.3">
      <c r="A711" t="s">
        <v>1554</v>
      </c>
      <c r="B711" t="s">
        <v>1555</v>
      </c>
      <c r="C711" t="s">
        <v>3154</v>
      </c>
      <c r="D711" t="s">
        <v>97</v>
      </c>
      <c r="E711">
        <v>6412.1689726000004</v>
      </c>
      <c r="F711">
        <v>1355.6</v>
      </c>
      <c r="G711">
        <v>49.9046476642282</v>
      </c>
      <c r="H711">
        <v>28.603232910619599</v>
      </c>
      <c r="I711">
        <v>47.7193043819846</v>
      </c>
      <c r="J711">
        <v>4.4958698228513603</v>
      </c>
      <c r="K711">
        <v>1111.0141032489</v>
      </c>
      <c r="L711">
        <v>909.63405069004295</v>
      </c>
      <c r="M711">
        <v>72.087683553770802</v>
      </c>
      <c r="N711">
        <v>1.095680283891</v>
      </c>
      <c r="O711">
        <v>2.90646208321039</v>
      </c>
      <c r="P711">
        <v>117.278410001602</v>
      </c>
      <c r="Q711">
        <v>3.8730692538707999E-2</v>
      </c>
    </row>
    <row r="712" spans="1:17" x14ac:dyDescent="0.3">
      <c r="A712" t="s">
        <v>1556</v>
      </c>
      <c r="B712" t="s">
        <v>1557</v>
      </c>
      <c r="C712" t="s">
        <v>3154</v>
      </c>
      <c r="D712" t="s">
        <v>1558</v>
      </c>
      <c r="E712">
        <v>6392.4832164899999</v>
      </c>
      <c r="F712">
        <v>470.1</v>
      </c>
      <c r="G712">
        <v>-3.07804772796639</v>
      </c>
      <c r="H712">
        <v>10.8339480434883</v>
      </c>
      <c r="I712">
        <v>0.55481495870201103</v>
      </c>
      <c r="J712">
        <v>5.8641318691376201</v>
      </c>
      <c r="K712">
        <v>466.28481625325998</v>
      </c>
      <c r="L712">
        <v>463.12822486452899</v>
      </c>
      <c r="M712">
        <v>64.298232124876506</v>
      </c>
      <c r="N712">
        <v>0.62594864642286796</v>
      </c>
      <c r="O712">
        <v>22.7185705169112</v>
      </c>
      <c r="P712">
        <v>24.3650793650793</v>
      </c>
    </row>
    <row r="713" spans="1:17" x14ac:dyDescent="0.3">
      <c r="A713" t="s">
        <v>1559</v>
      </c>
      <c r="B713" t="s">
        <v>1560</v>
      </c>
      <c r="C713" t="s">
        <v>3150</v>
      </c>
      <c r="D713" t="s">
        <v>120</v>
      </c>
      <c r="E713">
        <v>6382.6467652800002</v>
      </c>
      <c r="F713">
        <v>964.9</v>
      </c>
      <c r="G713">
        <v>65.456505974088103</v>
      </c>
      <c r="H713">
        <v>64.923829737342601</v>
      </c>
      <c r="I713">
        <v>91.808341441558099</v>
      </c>
      <c r="J713">
        <v>7.6342750053931399</v>
      </c>
      <c r="K713">
        <v>696.70217243982597</v>
      </c>
      <c r="L713">
        <v>578.00524183073298</v>
      </c>
      <c r="M713">
        <v>89.272314832417607</v>
      </c>
      <c r="N713">
        <v>1.0979243578876701</v>
      </c>
      <c r="O713">
        <v>0.51818841330708498</v>
      </c>
      <c r="P713">
        <v>127.035294117647</v>
      </c>
    </row>
    <row r="714" spans="1:17" x14ac:dyDescent="0.3">
      <c r="A714" t="s">
        <v>1561</v>
      </c>
      <c r="B714" t="s">
        <v>1562</v>
      </c>
      <c r="C714" t="s">
        <v>3154</v>
      </c>
      <c r="D714" t="s">
        <v>896</v>
      </c>
      <c r="E714">
        <v>6375.8021435640003</v>
      </c>
      <c r="F714">
        <v>17.989999999999998</v>
      </c>
      <c r="G714">
        <v>-35.380334127538802</v>
      </c>
      <c r="H714">
        <v>10.972802014704801</v>
      </c>
      <c r="I714">
        <v>-30.855147947259901</v>
      </c>
      <c r="J714">
        <v>8.7010136505191191</v>
      </c>
      <c r="K714">
        <v>16.821900687040301</v>
      </c>
      <c r="L714">
        <v>19.442169131195399</v>
      </c>
      <c r="M714">
        <v>74.883278528835007</v>
      </c>
      <c r="N714">
        <v>0.62661682302424404</v>
      </c>
      <c r="O714">
        <v>50.083379655364098</v>
      </c>
      <c r="P714">
        <v>26.645547342484999</v>
      </c>
      <c r="Q714">
        <v>1.5312481758452999E-2</v>
      </c>
    </row>
    <row r="715" spans="1:17" x14ac:dyDescent="0.3">
      <c r="A715" t="s">
        <v>1563</v>
      </c>
      <c r="B715" t="s">
        <v>1564</v>
      </c>
      <c r="C715" t="s">
        <v>573</v>
      </c>
      <c r="D715" t="s">
        <v>573</v>
      </c>
      <c r="E715">
        <v>6367.525302</v>
      </c>
      <c r="F715">
        <v>317.55</v>
      </c>
      <c r="G715">
        <v>-24.943719706793999</v>
      </c>
      <c r="H715">
        <v>16.4086576076783</v>
      </c>
      <c r="I715">
        <v>-10.244292919948199</v>
      </c>
      <c r="J715">
        <v>-0.28395033201321701</v>
      </c>
      <c r="K715">
        <v>318.01275151302701</v>
      </c>
      <c r="L715">
        <v>335.913010092729</v>
      </c>
      <c r="M715">
        <v>54.157805796984803</v>
      </c>
      <c r="N715">
        <v>2.2291490916283401</v>
      </c>
      <c r="O715">
        <v>37.600377893245103</v>
      </c>
      <c r="P715">
        <v>18.599439775910302</v>
      </c>
      <c r="Q715">
        <v>4.6655797996539003E-2</v>
      </c>
    </row>
    <row r="716" spans="1:17" x14ac:dyDescent="0.3">
      <c r="A716" t="s">
        <v>1565</v>
      </c>
      <c r="B716" t="s">
        <v>1566</v>
      </c>
      <c r="C716" t="s">
        <v>3147</v>
      </c>
      <c r="D716" t="s">
        <v>213</v>
      </c>
      <c r="E716">
        <v>6366.2994208</v>
      </c>
      <c r="F716">
        <v>443.2</v>
      </c>
      <c r="G716">
        <v>-12.7195743003135</v>
      </c>
      <c r="H716">
        <v>3.3573481116230699</v>
      </c>
      <c r="I716">
        <v>13.469018856169299</v>
      </c>
      <c r="J716">
        <v>4.7850957775450897</v>
      </c>
      <c r="K716">
        <v>455.27898662326203</v>
      </c>
      <c r="L716">
        <v>433.29462411275199</v>
      </c>
      <c r="M716">
        <v>56.639010619980098</v>
      </c>
      <c r="N716">
        <v>0.433151892796591</v>
      </c>
      <c r="O716">
        <v>26.252256317689501</v>
      </c>
      <c r="P716">
        <v>63.211194991714201</v>
      </c>
      <c r="Q716">
        <v>0.13484675616482</v>
      </c>
    </row>
    <row r="717" spans="1:17" x14ac:dyDescent="0.3">
      <c r="A717" t="s">
        <v>1567</v>
      </c>
      <c r="B717" t="s">
        <v>1568</v>
      </c>
      <c r="C717" t="s">
        <v>3147</v>
      </c>
      <c r="D717" t="s">
        <v>213</v>
      </c>
      <c r="E717">
        <v>6355.2220355250001</v>
      </c>
      <c r="F717">
        <v>463.65</v>
      </c>
      <c r="G717">
        <v>4.1640839832211203</v>
      </c>
      <c r="H717">
        <v>-2.2391026785666499</v>
      </c>
      <c r="I717">
        <v>6.2540080876287503</v>
      </c>
      <c r="J717">
        <v>3.1057551025999799</v>
      </c>
      <c r="K717">
        <v>491.71902804150699</v>
      </c>
      <c r="L717">
        <v>477.33820780383797</v>
      </c>
      <c r="M717">
        <v>46.968244144781799</v>
      </c>
      <c r="N717">
        <v>0.56629860794167597</v>
      </c>
      <c r="O717">
        <v>37.948883856357099</v>
      </c>
      <c r="P717">
        <v>29.656040268456302</v>
      </c>
      <c r="Q717">
        <v>-8.9903573407370003E-3</v>
      </c>
    </row>
    <row r="718" spans="1:17" x14ac:dyDescent="0.3">
      <c r="A718" t="s">
        <v>1569</v>
      </c>
      <c r="B718" t="s">
        <v>1570</v>
      </c>
      <c r="C718" t="s">
        <v>3144</v>
      </c>
      <c r="D718" t="s">
        <v>123</v>
      </c>
      <c r="E718">
        <v>6351.94669032</v>
      </c>
      <c r="F718">
        <v>554.4</v>
      </c>
      <c r="G718">
        <v>-16.163303605861898</v>
      </c>
      <c r="H718">
        <v>-1.01349071374994</v>
      </c>
      <c r="I718">
        <v>5.9390382554977998</v>
      </c>
      <c r="J718">
        <v>4.0542391912771496</v>
      </c>
      <c r="K718">
        <v>580.75354459662503</v>
      </c>
      <c r="L718">
        <v>564.18307383614399</v>
      </c>
      <c r="M718">
        <v>47.816072133088902</v>
      </c>
      <c r="N718">
        <v>0.56132025637567995</v>
      </c>
      <c r="O718">
        <v>23.8095238095238</v>
      </c>
      <c r="P718">
        <v>18.715203426124098</v>
      </c>
      <c r="Q718">
        <v>3.6845076816130001E-2</v>
      </c>
    </row>
    <row r="719" spans="1:17" x14ac:dyDescent="0.3">
      <c r="A719" t="s">
        <v>1571</v>
      </c>
      <c r="B719" t="s">
        <v>1572</v>
      </c>
      <c r="C719" t="s">
        <v>3142</v>
      </c>
      <c r="D719" t="s">
        <v>24</v>
      </c>
      <c r="E719">
        <v>6349.7216733089999</v>
      </c>
      <c r="F719">
        <v>24.27</v>
      </c>
      <c r="G719">
        <v>-13.519856900042299</v>
      </c>
      <c r="H719">
        <v>2.1692447874924299</v>
      </c>
      <c r="I719">
        <v>-17.4469098457201</v>
      </c>
      <c r="J719">
        <v>5.8162275737989502</v>
      </c>
      <c r="K719">
        <v>24.024699582650101</v>
      </c>
      <c r="L719">
        <v>25.188009662996301</v>
      </c>
      <c r="M719">
        <v>68.541383794800097</v>
      </c>
      <c r="N719">
        <v>0.93263977835038203</v>
      </c>
      <c r="O719">
        <v>51.964256561126597</v>
      </c>
      <c r="P719">
        <v>8.9806915132465193</v>
      </c>
      <c r="Q719">
        <v>0.113883375630809</v>
      </c>
    </row>
    <row r="720" spans="1:17" hidden="1" x14ac:dyDescent="0.3">
      <c r="A720" t="s">
        <v>1573</v>
      </c>
      <c r="B720" t="s">
        <v>1574</v>
      </c>
      <c r="C720" t="s">
        <v>3157</v>
      </c>
      <c r="D720" t="s">
        <v>46</v>
      </c>
      <c r="E720">
        <v>6347.84</v>
      </c>
      <c r="F720">
        <v>86</v>
      </c>
      <c r="G720">
        <v>-27.6024168855824</v>
      </c>
      <c r="H720">
        <v>-3.0721795227238302</v>
      </c>
      <c r="I720">
        <v>-12.804138809796299</v>
      </c>
      <c r="J720">
        <v>-0.93632684645870401</v>
      </c>
      <c r="K720">
        <v>89.554549315228897</v>
      </c>
      <c r="L720">
        <v>91.268982164178297</v>
      </c>
      <c r="M720">
        <v>53.081674366169402</v>
      </c>
      <c r="N720">
        <v>2.3589743589743501</v>
      </c>
      <c r="O720">
        <v>14.5348837209302</v>
      </c>
      <c r="P720">
        <v>1.1764705882352899</v>
      </c>
    </row>
    <row r="721" spans="1:17" x14ac:dyDescent="0.3">
      <c r="A721" t="s">
        <v>1575</v>
      </c>
      <c r="B721" t="s">
        <v>1576</v>
      </c>
      <c r="C721" t="s">
        <v>3142</v>
      </c>
      <c r="D721" t="s">
        <v>500</v>
      </c>
      <c r="E721">
        <v>6328.3688350000002</v>
      </c>
      <c r="F721">
        <v>290</v>
      </c>
      <c r="G721">
        <v>-37.779667493166798</v>
      </c>
      <c r="H721">
        <v>-0.69694043386971405</v>
      </c>
      <c r="I721">
        <v>-14.4003845397113</v>
      </c>
      <c r="J721">
        <v>6.0952200938681598</v>
      </c>
      <c r="K721">
        <v>292.77159428865201</v>
      </c>
      <c r="L721">
        <v>305.94917284262903</v>
      </c>
      <c r="M721">
        <v>59.587984595882702</v>
      </c>
      <c r="N721">
        <v>0.64751885192320502</v>
      </c>
      <c r="O721">
        <v>39.751724137930999</v>
      </c>
      <c r="P721">
        <v>11.068556108770499</v>
      </c>
      <c r="Q721">
        <v>5.6800108523014002E-2</v>
      </c>
    </row>
    <row r="722" spans="1:17" hidden="1" x14ac:dyDescent="0.3">
      <c r="A722" t="s">
        <v>1577</v>
      </c>
      <c r="B722" t="s">
        <v>1578</v>
      </c>
      <c r="C722" t="s">
        <v>3157</v>
      </c>
      <c r="E722">
        <v>6266.1528877000001</v>
      </c>
      <c r="F722">
        <v>113</v>
      </c>
      <c r="G722">
        <v>-21.814665599934902</v>
      </c>
      <c r="I722">
        <v>-8.0215301141441397</v>
      </c>
      <c r="M722">
        <v>50</v>
      </c>
      <c r="N722">
        <v>1</v>
      </c>
      <c r="O722">
        <v>1.76991150442478</v>
      </c>
      <c r="P722">
        <v>0</v>
      </c>
    </row>
    <row r="723" spans="1:17" x14ac:dyDescent="0.3">
      <c r="A723" t="s">
        <v>1579</v>
      </c>
      <c r="B723" t="s">
        <v>1580</v>
      </c>
      <c r="C723" t="s">
        <v>3146</v>
      </c>
      <c r="D723" t="s">
        <v>51</v>
      </c>
      <c r="E723">
        <v>6245.0628660000002</v>
      </c>
      <c r="F723">
        <v>775.95</v>
      </c>
      <c r="G723">
        <v>144.96383491358699</v>
      </c>
      <c r="H723">
        <v>35.179685416420199</v>
      </c>
      <c r="I723">
        <v>111.50336595687099</v>
      </c>
      <c r="J723">
        <v>6.3294475321263901</v>
      </c>
      <c r="K723">
        <v>635.84149202611695</v>
      </c>
      <c r="L723">
        <v>490.96040953232603</v>
      </c>
      <c r="M723">
        <v>67.584449679532597</v>
      </c>
      <c r="N723">
        <v>2.2647710734166702</v>
      </c>
      <c r="O723">
        <v>7.4038275662091602</v>
      </c>
      <c r="P723">
        <v>188.56452212718401</v>
      </c>
      <c r="Q723">
        <v>4.7163074950599002E-2</v>
      </c>
    </row>
    <row r="724" spans="1:17" x14ac:dyDescent="0.3">
      <c r="A724" t="s">
        <v>1581</v>
      </c>
      <c r="B724" t="s">
        <v>1582</v>
      </c>
      <c r="C724" t="s">
        <v>3150</v>
      </c>
      <c r="D724" t="s">
        <v>117</v>
      </c>
      <c r="E724">
        <v>6211.4613642000004</v>
      </c>
      <c r="F724">
        <v>571.5</v>
      </c>
      <c r="G724">
        <v>-4.7459645140739104</v>
      </c>
      <c r="H724">
        <v>-7.2299715000046199</v>
      </c>
      <c r="I724">
        <v>-7.9175115554372599</v>
      </c>
      <c r="J724">
        <v>-0.58554196528708202</v>
      </c>
      <c r="K724">
        <v>635.09000982039595</v>
      </c>
      <c r="L724">
        <v>619.14485189869401</v>
      </c>
      <c r="M724">
        <v>38.833046802632701</v>
      </c>
      <c r="N724">
        <v>1.2473822757081501</v>
      </c>
      <c r="O724">
        <v>47.270341207348999</v>
      </c>
      <c r="P724">
        <v>22.23291626564</v>
      </c>
      <c r="Q724">
        <v>6.0145776030207002E-2</v>
      </c>
    </row>
    <row r="725" spans="1:17" hidden="1" x14ac:dyDescent="0.3">
      <c r="A725" t="s">
        <v>1583</v>
      </c>
      <c r="B725" t="s">
        <v>1584</v>
      </c>
      <c r="C725" t="s">
        <v>3157</v>
      </c>
      <c r="D725" t="s">
        <v>251</v>
      </c>
      <c r="E725">
        <v>6208.1280538199999</v>
      </c>
      <c r="F725">
        <v>498.3</v>
      </c>
      <c r="G725">
        <v>83.811535211279704</v>
      </c>
      <c r="H725">
        <v>18.344095907636099</v>
      </c>
      <c r="I725">
        <v>69.857579111730701</v>
      </c>
      <c r="J725">
        <v>1.5418222537983599</v>
      </c>
      <c r="K725">
        <v>429.00791421250398</v>
      </c>
      <c r="L725">
        <v>350.618332971521</v>
      </c>
      <c r="M725">
        <v>81.372582977699494</v>
      </c>
      <c r="N725">
        <v>0.402165395173471</v>
      </c>
      <c r="O725">
        <v>2.3479831426851101</v>
      </c>
      <c r="P725">
        <v>140.31830238726701</v>
      </c>
    </row>
    <row r="726" spans="1:17" x14ac:dyDescent="0.3">
      <c r="A726" t="s">
        <v>1585</v>
      </c>
      <c r="B726" t="s">
        <v>1586</v>
      </c>
      <c r="C726" t="s">
        <v>3150</v>
      </c>
      <c r="D726" t="s">
        <v>1377</v>
      </c>
      <c r="E726">
        <v>6206.4197593299996</v>
      </c>
      <c r="F726">
        <v>959.3</v>
      </c>
      <c r="G726">
        <v>-19.280805477815701</v>
      </c>
      <c r="H726">
        <v>11.431639208087301</v>
      </c>
      <c r="I726">
        <v>40.062396494630697</v>
      </c>
      <c r="J726">
        <v>4.6213580902986697</v>
      </c>
      <c r="K726">
        <v>921.59777543765301</v>
      </c>
      <c r="L726">
        <v>847.45376243719204</v>
      </c>
      <c r="M726">
        <v>62.010482052143097</v>
      </c>
      <c r="N726">
        <v>0.82593844437571395</v>
      </c>
      <c r="O726">
        <v>9.9708120504534694</v>
      </c>
      <c r="P726">
        <v>57.159239842726002</v>
      </c>
      <c r="Q726">
        <v>0.13432358147445</v>
      </c>
    </row>
    <row r="727" spans="1:17" hidden="1" x14ac:dyDescent="0.3">
      <c r="A727" t="s">
        <v>1587</v>
      </c>
      <c r="B727" t="s">
        <v>1588</v>
      </c>
      <c r="C727" t="s">
        <v>3157</v>
      </c>
      <c r="D727" t="s">
        <v>995</v>
      </c>
      <c r="E727">
        <v>6117.2847122499998</v>
      </c>
      <c r="F727">
        <v>475.45</v>
      </c>
      <c r="G727">
        <v>38.825340330798099</v>
      </c>
      <c r="H727">
        <v>9.3370638523210303</v>
      </c>
      <c r="I727">
        <v>44.925322107335198</v>
      </c>
      <c r="J727">
        <v>2.55539765968118</v>
      </c>
      <c r="K727">
        <v>465.28855538234802</v>
      </c>
      <c r="L727">
        <v>418.15550898868298</v>
      </c>
      <c r="M727">
        <v>55.505906538974699</v>
      </c>
      <c r="N727">
        <v>1.00909189619602</v>
      </c>
      <c r="O727">
        <v>20.927542328320499</v>
      </c>
      <c r="P727">
        <v>67.5594713656387</v>
      </c>
    </row>
    <row r="728" spans="1:17" hidden="1" x14ac:dyDescent="0.3">
      <c r="A728" t="s">
        <v>1589</v>
      </c>
      <c r="B728" t="s">
        <v>1590</v>
      </c>
      <c r="C728" t="s">
        <v>3157</v>
      </c>
      <c r="D728" t="s">
        <v>1591</v>
      </c>
      <c r="E728">
        <v>6104.9356541790003</v>
      </c>
      <c r="F728">
        <v>47.62</v>
      </c>
      <c r="G728">
        <v>5.4333202406102998</v>
      </c>
      <c r="H728">
        <v>8.2610537555792192</v>
      </c>
      <c r="I728">
        <v>46.435516049168498</v>
      </c>
      <c r="J728">
        <v>4.8333323203935903</v>
      </c>
      <c r="K728">
        <v>45.706905905419802</v>
      </c>
      <c r="L728">
        <v>39.778942189431604</v>
      </c>
      <c r="M728">
        <v>48.390337940062601</v>
      </c>
      <c r="N728">
        <v>0.47310371367047999</v>
      </c>
      <c r="O728">
        <v>14.972700545988999</v>
      </c>
      <c r="P728">
        <v>74.432234432234395</v>
      </c>
    </row>
    <row r="729" spans="1:17" hidden="1" x14ac:dyDescent="0.3">
      <c r="A729" t="s">
        <v>1592</v>
      </c>
      <c r="B729" t="s">
        <v>1593</v>
      </c>
      <c r="C729" t="s">
        <v>3157</v>
      </c>
      <c r="D729" t="s">
        <v>573</v>
      </c>
      <c r="E729">
        <v>6071.4653599499998</v>
      </c>
      <c r="F729">
        <v>2399.0500000000002</v>
      </c>
      <c r="G729">
        <v>118.108190295659</v>
      </c>
      <c r="H729">
        <v>19.1637668980051</v>
      </c>
      <c r="I729">
        <v>97.469416404733806</v>
      </c>
      <c r="J729">
        <v>5.21238196921359</v>
      </c>
      <c r="K729">
        <v>2140.2012303823399</v>
      </c>
      <c r="L729">
        <v>1653.9914857699</v>
      </c>
      <c r="M729">
        <v>68.7405343586274</v>
      </c>
      <c r="N729">
        <v>1.64905609209881</v>
      </c>
      <c r="O729">
        <v>2.9574206456722298</v>
      </c>
      <c r="P729">
        <v>166.56111111111099</v>
      </c>
      <c r="Q729">
        <v>0.18606753025743</v>
      </c>
    </row>
    <row r="730" spans="1:17" x14ac:dyDescent="0.3">
      <c r="A730" t="s">
        <v>1594</v>
      </c>
      <c r="B730" t="s">
        <v>1595</v>
      </c>
      <c r="C730" t="s">
        <v>3154</v>
      </c>
      <c r="D730" t="s">
        <v>457</v>
      </c>
      <c r="E730">
        <v>6060.0780497199903</v>
      </c>
      <c r="F730">
        <v>1122.05</v>
      </c>
      <c r="G730">
        <v>-32.9712110274859</v>
      </c>
      <c r="H730">
        <v>1.17443663667203</v>
      </c>
      <c r="I730">
        <v>9.7335447196572602</v>
      </c>
      <c r="J730">
        <v>6.0073324714233198</v>
      </c>
      <c r="K730">
        <v>1166.0166683827599</v>
      </c>
      <c r="L730">
        <v>1156.47094927849</v>
      </c>
      <c r="M730">
        <v>51.106619401727102</v>
      </c>
      <c r="N730">
        <v>0.44776247084299498</v>
      </c>
      <c r="O730">
        <v>25.466779555278201</v>
      </c>
      <c r="P730">
        <v>20.223936569163101</v>
      </c>
      <c r="Q730">
        <v>-4.7060898093303001E-2</v>
      </c>
    </row>
    <row r="731" spans="1:17" x14ac:dyDescent="0.3">
      <c r="A731" t="s">
        <v>1596</v>
      </c>
      <c r="B731" t="s">
        <v>1597</v>
      </c>
      <c r="C731" t="s">
        <v>3156</v>
      </c>
      <c r="D731" t="s">
        <v>375</v>
      </c>
      <c r="E731">
        <v>5992.415156</v>
      </c>
      <c r="F731">
        <v>122.15</v>
      </c>
      <c r="G731">
        <v>46.6004620356874</v>
      </c>
      <c r="H731">
        <v>13.509741381230899</v>
      </c>
      <c r="I731">
        <v>9.2805142279232307</v>
      </c>
      <c r="J731">
        <v>11.945189741219</v>
      </c>
      <c r="K731">
        <v>117.392089693419</v>
      </c>
      <c r="L731">
        <v>114.95007328647</v>
      </c>
      <c r="M731">
        <v>73.576755594664803</v>
      </c>
      <c r="N731">
        <v>1.20098064331989</v>
      </c>
      <c r="O731">
        <v>39.132214490380598</v>
      </c>
      <c r="P731">
        <v>71.438596491227997</v>
      </c>
      <c r="Q731">
        <v>8.7691205284551002E-2</v>
      </c>
    </row>
    <row r="732" spans="1:17" hidden="1" x14ac:dyDescent="0.3">
      <c r="A732" t="s">
        <v>1598</v>
      </c>
      <c r="B732" t="s">
        <v>1599</v>
      </c>
      <c r="C732" t="s">
        <v>3157</v>
      </c>
      <c r="D732" t="s">
        <v>269</v>
      </c>
      <c r="E732">
        <v>5961.6705505949903</v>
      </c>
      <c r="F732">
        <v>1297.3499999999999</v>
      </c>
      <c r="G732">
        <v>272.21815415523599</v>
      </c>
      <c r="H732">
        <v>33.994450674836102</v>
      </c>
      <c r="I732">
        <v>99.2546725639844</v>
      </c>
      <c r="J732">
        <v>16.630503486329001</v>
      </c>
      <c r="K732">
        <v>1051.4441389805199</v>
      </c>
      <c r="L732">
        <v>823.94333259752102</v>
      </c>
      <c r="M732">
        <v>79.342870595829993</v>
      </c>
      <c r="N732">
        <v>1.09714435246886</v>
      </c>
      <c r="O732">
        <v>4.0582726326743002</v>
      </c>
      <c r="P732">
        <v>318.90539231514299</v>
      </c>
      <c r="Q732">
        <v>0.12638820725050401</v>
      </c>
    </row>
    <row r="733" spans="1:17" hidden="1" x14ac:dyDescent="0.3">
      <c r="A733" t="s">
        <v>1600</v>
      </c>
      <c r="B733" t="s">
        <v>1601</v>
      </c>
      <c r="C733" t="s">
        <v>3157</v>
      </c>
      <c r="D733" t="s">
        <v>46</v>
      </c>
      <c r="E733">
        <v>5961.2903434199998</v>
      </c>
      <c r="F733">
        <v>342.2</v>
      </c>
      <c r="G733">
        <v>-32.628864189069503</v>
      </c>
      <c r="H733">
        <v>0.52207436176751099</v>
      </c>
      <c r="I733">
        <v>-17.801468845489499</v>
      </c>
      <c r="J733">
        <v>5.8692945020333198</v>
      </c>
      <c r="K733">
        <v>350.131094683801</v>
      </c>
      <c r="M733">
        <v>65.422735835714093</v>
      </c>
      <c r="N733">
        <v>0.64933502621510297</v>
      </c>
      <c r="O733">
        <v>24.137931034482701</v>
      </c>
      <c r="P733">
        <v>16.7918088737201</v>
      </c>
    </row>
    <row r="734" spans="1:17" x14ac:dyDescent="0.3">
      <c r="A734" t="s">
        <v>1602</v>
      </c>
      <c r="B734" t="s">
        <v>1603</v>
      </c>
      <c r="C734" t="s">
        <v>3143</v>
      </c>
      <c r="D734" t="s">
        <v>972</v>
      </c>
      <c r="E734">
        <v>5943.4640469750002</v>
      </c>
      <c r="F734">
        <v>692.25</v>
      </c>
      <c r="G734">
        <v>94.458226892725506</v>
      </c>
      <c r="H734">
        <v>4.9908392345021104</v>
      </c>
      <c r="I734">
        <v>147.26120662882701</v>
      </c>
      <c r="J734">
        <v>9.3446648890784907</v>
      </c>
      <c r="K734">
        <v>647.10889170425799</v>
      </c>
      <c r="L734">
        <v>496.39001653486099</v>
      </c>
      <c r="M734">
        <v>65.407641987554896</v>
      </c>
      <c r="N734">
        <v>0.39124368999185299</v>
      </c>
      <c r="O734">
        <v>26.2260743950884</v>
      </c>
      <c r="P734">
        <v>220.78313253012001</v>
      </c>
      <c r="Q734">
        <v>6.6991425115651995E-2</v>
      </c>
    </row>
    <row r="735" spans="1:17" hidden="1" x14ac:dyDescent="0.3">
      <c r="A735" t="s">
        <v>1604</v>
      </c>
      <c r="B735" t="s">
        <v>1605</v>
      </c>
      <c r="C735" t="s">
        <v>3157</v>
      </c>
      <c r="D735" t="s">
        <v>51</v>
      </c>
      <c r="E735">
        <v>5913.73097125</v>
      </c>
      <c r="F735">
        <v>827.55</v>
      </c>
      <c r="G735">
        <v>76.983638546003704</v>
      </c>
      <c r="H735">
        <v>6.1121712626900999</v>
      </c>
      <c r="I735">
        <v>44.140212335543403</v>
      </c>
      <c r="J735">
        <v>-5.2270803305274001</v>
      </c>
      <c r="K735">
        <v>779.17012116955505</v>
      </c>
      <c r="L735">
        <v>622.35000606216499</v>
      </c>
      <c r="M735">
        <v>41.947906136892499</v>
      </c>
      <c r="N735">
        <v>0.54006951181512297</v>
      </c>
      <c r="O735">
        <v>13.3405836505347</v>
      </c>
      <c r="P735">
        <v>106.60342029709101</v>
      </c>
      <c r="Q735">
        <v>0.127820519571365</v>
      </c>
    </row>
    <row r="736" spans="1:17" hidden="1" x14ac:dyDescent="0.3">
      <c r="A736" t="s">
        <v>1606</v>
      </c>
      <c r="B736" t="s">
        <v>1607</v>
      </c>
      <c r="C736" t="s">
        <v>3157</v>
      </c>
      <c r="D736" t="s">
        <v>46</v>
      </c>
      <c r="E736">
        <v>5902.2225702750002</v>
      </c>
      <c r="F736">
        <v>546.45000000000005</v>
      </c>
      <c r="G736">
        <v>561.17897964341898</v>
      </c>
      <c r="H736">
        <v>23.060436964731299</v>
      </c>
      <c r="I736">
        <v>53.928818078785604</v>
      </c>
      <c r="J736">
        <v>-7.0193143983259203</v>
      </c>
      <c r="K736">
        <v>572.52385627244803</v>
      </c>
      <c r="L736">
        <v>444.47625571340399</v>
      </c>
      <c r="M736">
        <v>37.884448102504699</v>
      </c>
      <c r="N736">
        <v>1.38540460193828</v>
      </c>
      <c r="O736">
        <v>37.977857077500197</v>
      </c>
      <c r="P736">
        <v>638.34616943656204</v>
      </c>
    </row>
    <row r="737" spans="1:17" x14ac:dyDescent="0.3">
      <c r="A737" t="s">
        <v>1608</v>
      </c>
      <c r="B737" t="s">
        <v>1609</v>
      </c>
      <c r="C737" t="s">
        <v>3147</v>
      </c>
      <c r="D737" t="s">
        <v>213</v>
      </c>
      <c r="E737">
        <v>5896.0174657500002</v>
      </c>
      <c r="F737">
        <v>480.5</v>
      </c>
      <c r="G737">
        <v>22.042181486725799</v>
      </c>
      <c r="H737">
        <v>9.6905697008008609</v>
      </c>
      <c r="I737">
        <v>2.89733219975684</v>
      </c>
      <c r="J737">
        <v>5.7703131713072198</v>
      </c>
      <c r="K737">
        <v>467.77115297418499</v>
      </c>
      <c r="L737">
        <v>445.52265345007402</v>
      </c>
      <c r="M737">
        <v>73.7345340759517</v>
      </c>
      <c r="N737">
        <v>0.47951612667509602</v>
      </c>
      <c r="O737">
        <v>12.9032258064516</v>
      </c>
      <c r="P737">
        <v>46.493902439024303</v>
      </c>
      <c r="Q737">
        <v>0.171095329585227</v>
      </c>
    </row>
    <row r="738" spans="1:17" hidden="1" x14ac:dyDescent="0.3">
      <c r="A738" t="s">
        <v>1610</v>
      </c>
      <c r="B738" t="s">
        <v>1611</v>
      </c>
      <c r="C738" t="s">
        <v>3154</v>
      </c>
      <c r="D738" t="s">
        <v>51</v>
      </c>
      <c r="E738">
        <v>5883.8367997599998</v>
      </c>
      <c r="F738">
        <v>1352.8</v>
      </c>
      <c r="G738">
        <v>-2.9992879379764599</v>
      </c>
      <c r="H738">
        <v>-0.71925261065243995</v>
      </c>
      <c r="I738">
        <v>25.498809224247601</v>
      </c>
      <c r="J738">
        <v>2.3205398099782899</v>
      </c>
      <c r="K738">
        <v>1357.6157475539201</v>
      </c>
      <c r="M738">
        <v>49.267820087248303</v>
      </c>
      <c r="N738">
        <v>1.4173066275128701</v>
      </c>
      <c r="O738">
        <v>17.108959195742099</v>
      </c>
      <c r="P738">
        <v>39.463917525773098</v>
      </c>
    </row>
    <row r="739" spans="1:17" x14ac:dyDescent="0.3">
      <c r="A739" t="s">
        <v>1612</v>
      </c>
      <c r="B739" t="s">
        <v>1613</v>
      </c>
      <c r="C739" t="s">
        <v>3147</v>
      </c>
      <c r="D739" t="s">
        <v>213</v>
      </c>
      <c r="E739">
        <v>5875.6787090999997</v>
      </c>
      <c r="F739">
        <v>2047</v>
      </c>
      <c r="G739">
        <v>29.810968016479698</v>
      </c>
      <c r="H739">
        <v>0.13645588364101899</v>
      </c>
      <c r="I739">
        <v>20.568606524776602</v>
      </c>
      <c r="J739">
        <v>3.3107873934087801</v>
      </c>
      <c r="K739">
        <v>2169.30415298971</v>
      </c>
      <c r="L739">
        <v>1986.3945514834099</v>
      </c>
      <c r="M739">
        <v>52.8928754005087</v>
      </c>
      <c r="N739">
        <v>0.80831966431625302</v>
      </c>
      <c r="O739">
        <v>44.215925744992603</v>
      </c>
      <c r="P739">
        <v>82.767857142857096</v>
      </c>
      <c r="Q739">
        <v>9.8062969353980997E-2</v>
      </c>
    </row>
    <row r="740" spans="1:17" hidden="1" x14ac:dyDescent="0.3">
      <c r="A740" t="s">
        <v>1614</v>
      </c>
      <c r="B740" t="s">
        <v>1615</v>
      </c>
      <c r="C740" t="s">
        <v>3157</v>
      </c>
      <c r="D740" t="s">
        <v>51</v>
      </c>
      <c r="E740">
        <v>5847.8154945099996</v>
      </c>
      <c r="F740">
        <v>1021.9</v>
      </c>
      <c r="G740">
        <v>65.554313375667704</v>
      </c>
      <c r="H740">
        <v>35.0336560641597</v>
      </c>
      <c r="I740">
        <v>102.311190849317</v>
      </c>
      <c r="J740">
        <v>0.78432092682064802</v>
      </c>
      <c r="K740">
        <v>845.42797681277898</v>
      </c>
      <c r="L740">
        <v>642.70853580236201</v>
      </c>
      <c r="M740">
        <v>66.571530307964395</v>
      </c>
      <c r="N740">
        <v>1.3053339584296999</v>
      </c>
      <c r="O740">
        <v>3.7283491535375202</v>
      </c>
      <c r="P740">
        <v>142.52996321347999</v>
      </c>
    </row>
    <row r="741" spans="1:17" hidden="1" x14ac:dyDescent="0.3">
      <c r="A741" t="s">
        <v>1616</v>
      </c>
      <c r="B741" t="s">
        <v>1617</v>
      </c>
      <c r="C741" t="s">
        <v>3157</v>
      </c>
      <c r="D741" t="s">
        <v>21</v>
      </c>
      <c r="E741">
        <v>5822.8955629000002</v>
      </c>
      <c r="F741">
        <v>492.2</v>
      </c>
      <c r="G741">
        <v>-22.273565232544701</v>
      </c>
      <c r="H741">
        <v>-1.7597950495260399</v>
      </c>
      <c r="I741">
        <v>-0.114701311325521</v>
      </c>
      <c r="J741">
        <v>-0.54254225727182304</v>
      </c>
      <c r="K741">
        <v>488.24485903306299</v>
      </c>
      <c r="L741">
        <v>480.30047572412201</v>
      </c>
      <c r="M741">
        <v>64.1269071457058</v>
      </c>
      <c r="N741">
        <v>0.73333338218619704</v>
      </c>
      <c r="O741">
        <v>21.698496546119401</v>
      </c>
      <c r="P741">
        <v>26.172776211227799</v>
      </c>
      <c r="Q741">
        <v>3.8911279399180002E-2</v>
      </c>
    </row>
    <row r="742" spans="1:17" hidden="1" x14ac:dyDescent="0.3">
      <c r="A742" t="s">
        <v>1618</v>
      </c>
      <c r="B742" t="s">
        <v>1619</v>
      </c>
      <c r="C742" t="s">
        <v>3157</v>
      </c>
      <c r="D742" t="s">
        <v>251</v>
      </c>
      <c r="E742">
        <v>5821.6157999999996</v>
      </c>
      <c r="F742">
        <v>3003</v>
      </c>
      <c r="G742">
        <v>294.97241004032702</v>
      </c>
      <c r="H742">
        <v>6.9419513328704303</v>
      </c>
      <c r="I742">
        <v>112.133485112259</v>
      </c>
      <c r="J742">
        <v>-1.4338637922715101</v>
      </c>
      <c r="K742">
        <v>2924.5536355050099</v>
      </c>
      <c r="L742">
        <v>2215.3563704947301</v>
      </c>
      <c r="M742">
        <v>44.898922430170103</v>
      </c>
      <c r="N742">
        <v>0.49407858328721599</v>
      </c>
      <c r="O742">
        <v>19.1142191142191</v>
      </c>
      <c r="P742">
        <v>334.05362434053598</v>
      </c>
      <c r="Q742">
        <v>0.32684886819580899</v>
      </c>
    </row>
    <row r="743" spans="1:17" x14ac:dyDescent="0.3">
      <c r="A743" t="s">
        <v>1620</v>
      </c>
      <c r="B743" t="s">
        <v>1621</v>
      </c>
      <c r="C743" t="s">
        <v>3150</v>
      </c>
      <c r="D743" t="s">
        <v>269</v>
      </c>
      <c r="E743">
        <v>5792.7865250099903</v>
      </c>
      <c r="F743">
        <v>2554.9499999999998</v>
      </c>
      <c r="G743">
        <v>-5.63449994636896</v>
      </c>
      <c r="H743">
        <v>-10.326139607358099</v>
      </c>
      <c r="I743">
        <v>-1.00829020038586</v>
      </c>
      <c r="J743">
        <v>0.48436280871371601</v>
      </c>
      <c r="K743">
        <v>2893.9168416442299</v>
      </c>
      <c r="L743">
        <v>2768.9617387858998</v>
      </c>
      <c r="M743">
        <v>37.681824390631903</v>
      </c>
      <c r="N743">
        <v>0.897988287559919</v>
      </c>
      <c r="O743">
        <v>53.936476251981397</v>
      </c>
      <c r="P743">
        <v>66.717781402936296</v>
      </c>
      <c r="Q743">
        <v>0.113463842862933</v>
      </c>
    </row>
    <row r="744" spans="1:17" x14ac:dyDescent="0.3">
      <c r="A744" t="s">
        <v>1622</v>
      </c>
      <c r="B744" t="s">
        <v>1623</v>
      </c>
      <c r="C744" t="s">
        <v>573</v>
      </c>
      <c r="D744" t="s">
        <v>457</v>
      </c>
      <c r="E744">
        <v>5778.4238625549997</v>
      </c>
      <c r="F744">
        <v>1921.55</v>
      </c>
      <c r="G744">
        <v>15.893032086309599</v>
      </c>
      <c r="H744">
        <v>-1.26585698673027</v>
      </c>
      <c r="I744">
        <v>21.859930932742699</v>
      </c>
      <c r="J744">
        <v>6.5810141940037203</v>
      </c>
      <c r="K744">
        <v>1952.51872502021</v>
      </c>
      <c r="L744">
        <v>1802.35830749506</v>
      </c>
      <c r="M744">
        <v>64.4024073934971</v>
      </c>
      <c r="N744">
        <v>0.57874031628732103</v>
      </c>
      <c r="O744">
        <v>29.7390127761442</v>
      </c>
      <c r="P744">
        <v>79.290879402845803</v>
      </c>
      <c r="Q744">
        <v>-9.5472130573048E-2</v>
      </c>
    </row>
    <row r="745" spans="1:17" x14ac:dyDescent="0.3">
      <c r="A745" t="s">
        <v>1624</v>
      </c>
      <c r="B745" t="s">
        <v>1625</v>
      </c>
      <c r="C745" t="s">
        <v>3156</v>
      </c>
      <c r="D745" t="s">
        <v>266</v>
      </c>
      <c r="E745">
        <v>5776.9159411199998</v>
      </c>
      <c r="F745">
        <v>786.65</v>
      </c>
      <c r="G745">
        <v>-12.4789450372821</v>
      </c>
      <c r="H745">
        <v>-4.4183809580121203</v>
      </c>
      <c r="I745">
        <v>-5.5875531246423602</v>
      </c>
      <c r="J745">
        <v>3.2231300948430301</v>
      </c>
      <c r="K745">
        <v>804.99013736943004</v>
      </c>
      <c r="L745">
        <v>786.251932212631</v>
      </c>
      <c r="M745">
        <v>50.468152030965001</v>
      </c>
      <c r="N745">
        <v>0.236776721459381</v>
      </c>
      <c r="O745">
        <v>14.4092035848217</v>
      </c>
      <c r="P745">
        <v>21.9612403100775</v>
      </c>
      <c r="Q745">
        <v>9.6009028940890005E-3</v>
      </c>
    </row>
    <row r="746" spans="1:17" x14ac:dyDescent="0.3">
      <c r="A746" t="s">
        <v>1626</v>
      </c>
      <c r="B746" t="s">
        <v>1627</v>
      </c>
      <c r="C746" t="s">
        <v>3150</v>
      </c>
      <c r="D746" t="s">
        <v>1628</v>
      </c>
      <c r="E746">
        <v>5771.1036109999995</v>
      </c>
      <c r="F746">
        <v>442</v>
      </c>
      <c r="G746">
        <v>-19.8261303357679</v>
      </c>
      <c r="H746">
        <v>7.2510963393451204</v>
      </c>
      <c r="I746">
        <v>-14.2445145836079</v>
      </c>
      <c r="J746">
        <v>2.4059660131883498</v>
      </c>
      <c r="K746">
        <v>458.09457832407202</v>
      </c>
      <c r="L746">
        <v>485.427827710109</v>
      </c>
      <c r="M746">
        <v>48.895257448316201</v>
      </c>
      <c r="N746">
        <v>0.543718794283234</v>
      </c>
      <c r="O746">
        <v>51.4366515837104</v>
      </c>
      <c r="P746">
        <v>9.7318768619662297</v>
      </c>
      <c r="Q746">
        <v>-4.5026249229354998E-2</v>
      </c>
    </row>
    <row r="747" spans="1:17" x14ac:dyDescent="0.3">
      <c r="A747" t="s">
        <v>1629</v>
      </c>
      <c r="B747" t="s">
        <v>1630</v>
      </c>
      <c r="C747" t="s">
        <v>3156</v>
      </c>
      <c r="D747" t="s">
        <v>266</v>
      </c>
      <c r="E747">
        <v>5760.32</v>
      </c>
      <c r="F747">
        <v>601.6</v>
      </c>
      <c r="G747">
        <v>-8.2151989375520795</v>
      </c>
      <c r="H747">
        <v>8.8389795672765707</v>
      </c>
      <c r="I747">
        <v>11.7027855058236</v>
      </c>
      <c r="J747">
        <v>6.29886166341561</v>
      </c>
      <c r="K747">
        <v>600.381104244281</v>
      </c>
      <c r="L747">
        <v>582.33545731516801</v>
      </c>
      <c r="M747">
        <v>62.0017930772065</v>
      </c>
      <c r="N747">
        <v>0.61672101130353296</v>
      </c>
      <c r="O747">
        <v>20.811170212765902</v>
      </c>
      <c r="P747">
        <v>38.314748821703603</v>
      </c>
      <c r="Q747">
        <v>3.7312732794670997E-2</v>
      </c>
    </row>
    <row r="748" spans="1:17" x14ac:dyDescent="0.3">
      <c r="A748" t="s">
        <v>1631</v>
      </c>
      <c r="B748" t="s">
        <v>1632</v>
      </c>
      <c r="C748" t="s">
        <v>3143</v>
      </c>
      <c r="D748" t="s">
        <v>659</v>
      </c>
      <c r="E748">
        <v>5752.7852541149996</v>
      </c>
      <c r="F748">
        <v>117.93</v>
      </c>
      <c r="G748">
        <v>-42.587866635063499</v>
      </c>
      <c r="H748">
        <v>1.7813325883304501</v>
      </c>
      <c r="I748">
        <v>-12.0891089445372</v>
      </c>
      <c r="J748">
        <v>2.5507175101508599</v>
      </c>
      <c r="K748">
        <v>121.326935439965</v>
      </c>
      <c r="L748">
        <v>131.16603896910601</v>
      </c>
      <c r="M748">
        <v>52.070703672721599</v>
      </c>
      <c r="N748">
        <v>0.50916504284478303</v>
      </c>
      <c r="O748">
        <v>33.892987365386197</v>
      </c>
      <c r="P748">
        <v>7.6986301369863002</v>
      </c>
      <c r="Q748">
        <v>-0.11229211993329501</v>
      </c>
    </row>
    <row r="749" spans="1:17" x14ac:dyDescent="0.3">
      <c r="A749" t="s">
        <v>1633</v>
      </c>
      <c r="B749" t="s">
        <v>1634</v>
      </c>
      <c r="C749" t="s">
        <v>3146</v>
      </c>
      <c r="D749" t="s">
        <v>161</v>
      </c>
      <c r="E749">
        <v>5744.7826471199996</v>
      </c>
      <c r="F749">
        <v>633.9</v>
      </c>
      <c r="G749">
        <v>32.514885167203502</v>
      </c>
      <c r="H749">
        <v>3.0577954159800398</v>
      </c>
      <c r="I749">
        <v>4.6265321726199202</v>
      </c>
      <c r="J749">
        <v>-0.22664942710386901</v>
      </c>
      <c r="K749">
        <v>634.27252240527196</v>
      </c>
      <c r="L749">
        <v>583.60901039969599</v>
      </c>
      <c r="M749">
        <v>48.634800682909102</v>
      </c>
      <c r="N749">
        <v>0.65533328129845103</v>
      </c>
      <c r="O749">
        <v>13.850765104906101</v>
      </c>
      <c r="P749">
        <v>58.653485170817099</v>
      </c>
    </row>
    <row r="750" spans="1:17" hidden="1" x14ac:dyDescent="0.3">
      <c r="A750" t="s">
        <v>1635</v>
      </c>
      <c r="B750" t="s">
        <v>1636</v>
      </c>
      <c r="C750" t="s">
        <v>3157</v>
      </c>
      <c r="D750" t="s">
        <v>261</v>
      </c>
      <c r="E750">
        <v>5732.7604844199996</v>
      </c>
      <c r="F750">
        <v>5239.1000000000004</v>
      </c>
      <c r="G750">
        <v>43.092172488431999</v>
      </c>
      <c r="H750">
        <v>4.7191458569971703</v>
      </c>
      <c r="I750">
        <v>18.036037728155399</v>
      </c>
      <c r="J750">
        <v>3.6962215920386399E-3</v>
      </c>
      <c r="K750">
        <v>5310.2608877367202</v>
      </c>
      <c r="L750">
        <v>4632.36021491665</v>
      </c>
      <c r="M750">
        <v>45.928927801342802</v>
      </c>
      <c r="N750">
        <v>0.74884853808083995</v>
      </c>
      <c r="O750">
        <v>10.133419862189999</v>
      </c>
      <c r="P750">
        <v>71.773770491803205</v>
      </c>
      <c r="Q750">
        <v>0.145678701801434</v>
      </c>
    </row>
    <row r="751" spans="1:17" x14ac:dyDescent="0.3">
      <c r="A751" t="s">
        <v>1637</v>
      </c>
      <c r="B751" t="s">
        <v>1638</v>
      </c>
      <c r="C751" t="s">
        <v>3145</v>
      </c>
      <c r="D751" t="s">
        <v>46</v>
      </c>
      <c r="E751">
        <v>5706.3141349899997</v>
      </c>
      <c r="F751">
        <v>754.15</v>
      </c>
      <c r="G751">
        <v>59.993602991958099</v>
      </c>
      <c r="H751">
        <v>5.1864357690850502</v>
      </c>
      <c r="I751">
        <v>7.7495047585306498</v>
      </c>
      <c r="J751">
        <v>10.571756123940601</v>
      </c>
      <c r="K751">
        <v>747.82197577800798</v>
      </c>
      <c r="L751">
        <v>712.15794201326696</v>
      </c>
      <c r="M751">
        <v>61.931259655846198</v>
      </c>
      <c r="N751">
        <v>1.8724135634832799</v>
      </c>
      <c r="O751">
        <v>24.219319763972599</v>
      </c>
      <c r="P751">
        <v>82.580801355768003</v>
      </c>
      <c r="Q751">
        <v>0.17239651142378701</v>
      </c>
    </row>
    <row r="752" spans="1:17" x14ac:dyDescent="0.3">
      <c r="A752" t="s">
        <v>1639</v>
      </c>
      <c r="B752" t="s">
        <v>1640</v>
      </c>
      <c r="C752" t="s">
        <v>3144</v>
      </c>
      <c r="D752" t="s">
        <v>1007</v>
      </c>
      <c r="E752">
        <v>5697.6069385199999</v>
      </c>
      <c r="F752">
        <v>124.22</v>
      </c>
      <c r="G752">
        <v>-52.169452506907</v>
      </c>
      <c r="H752">
        <v>-0.43840852173554901</v>
      </c>
      <c r="I752">
        <v>-20.062037057325199</v>
      </c>
      <c r="J752">
        <v>2.0026457619835498</v>
      </c>
      <c r="K752">
        <v>129.027159563683</v>
      </c>
      <c r="L752">
        <v>142.07099212368999</v>
      </c>
      <c r="M752">
        <v>49.782747662761999</v>
      </c>
      <c r="N752">
        <v>0.32404913837598298</v>
      </c>
      <c r="O752">
        <v>69.537916599581393</v>
      </c>
      <c r="P752">
        <v>5.4767767682771504</v>
      </c>
      <c r="Q752">
        <v>4.1411214552863E-2</v>
      </c>
    </row>
    <row r="753" spans="1:17" hidden="1" x14ac:dyDescent="0.3">
      <c r="A753" t="s">
        <v>1641</v>
      </c>
      <c r="B753" t="s">
        <v>1642</v>
      </c>
      <c r="C753" t="s">
        <v>3157</v>
      </c>
      <c r="D753" t="s">
        <v>85</v>
      </c>
      <c r="E753">
        <v>5648.3133426699997</v>
      </c>
      <c r="F753">
        <v>3854.45</v>
      </c>
      <c r="G753">
        <v>265.15213957078498</v>
      </c>
      <c r="H753">
        <v>10.890943082640099</v>
      </c>
      <c r="I753">
        <v>218.383244753724</v>
      </c>
      <c r="J753">
        <v>-1.9428203529522099</v>
      </c>
      <c r="K753">
        <v>3266.7968184149699</v>
      </c>
      <c r="L753">
        <v>2237.3672691781799</v>
      </c>
      <c r="M753">
        <v>60.483370319612398</v>
      </c>
      <c r="N753">
        <v>1.22203959715467</v>
      </c>
      <c r="O753">
        <v>10.1324443176069</v>
      </c>
      <c r="P753">
        <v>331.65350803516401</v>
      </c>
    </row>
    <row r="754" spans="1:17" hidden="1" x14ac:dyDescent="0.3">
      <c r="A754" t="s">
        <v>1643</v>
      </c>
      <c r="B754" t="s">
        <v>1644</v>
      </c>
      <c r="C754" t="s">
        <v>3157</v>
      </c>
      <c r="D754" t="s">
        <v>134</v>
      </c>
      <c r="E754">
        <v>5632.5491413250002</v>
      </c>
      <c r="F754">
        <v>528.25</v>
      </c>
      <c r="G754">
        <v>2316.50195560975</v>
      </c>
      <c r="H754">
        <v>-12.886783933984599</v>
      </c>
      <c r="I754">
        <v>284.55068703268302</v>
      </c>
      <c r="J754">
        <v>-0.93632684645870401</v>
      </c>
      <c r="K754">
        <v>364.34213667863997</v>
      </c>
      <c r="L754">
        <v>134.83892267524999</v>
      </c>
      <c r="M754">
        <v>3.4303498169082598</v>
      </c>
      <c r="N754">
        <v>0.240173230080375</v>
      </c>
      <c r="O754">
        <v>34.226218646474102</v>
      </c>
      <c r="P754">
        <v>2454.40038684719</v>
      </c>
      <c r="Q754">
        <v>0.13114125677921301</v>
      </c>
    </row>
    <row r="755" spans="1:17" hidden="1" x14ac:dyDescent="0.3">
      <c r="A755" t="s">
        <v>1645</v>
      </c>
      <c r="B755" t="s">
        <v>1646</v>
      </c>
      <c r="C755" t="s">
        <v>3157</v>
      </c>
      <c r="D755" t="s">
        <v>457</v>
      </c>
      <c r="E755">
        <v>5555.0274434699904</v>
      </c>
      <c r="F755">
        <v>1210.3499999999999</v>
      </c>
      <c r="G755">
        <v>70.306787384724402</v>
      </c>
      <c r="H755">
        <v>32.976660526116198</v>
      </c>
      <c r="I755">
        <v>85.137812245357694</v>
      </c>
      <c r="J755">
        <v>3.3297361867991699</v>
      </c>
      <c r="K755">
        <v>1016.22815387562</v>
      </c>
      <c r="L755">
        <v>830.24510457522297</v>
      </c>
      <c r="M755">
        <v>82.439906359842993</v>
      </c>
      <c r="N755">
        <v>1.97230950524075</v>
      </c>
      <c r="O755">
        <v>3.27591192630232</v>
      </c>
      <c r="P755">
        <v>131.86781609195401</v>
      </c>
      <c r="Q755">
        <v>0.174705103243423</v>
      </c>
    </row>
    <row r="756" spans="1:17" hidden="1" x14ac:dyDescent="0.3">
      <c r="A756" t="s">
        <v>1647</v>
      </c>
      <c r="B756" t="s">
        <v>1648</v>
      </c>
      <c r="C756" t="s">
        <v>3154</v>
      </c>
      <c r="D756" t="s">
        <v>97</v>
      </c>
      <c r="E756">
        <v>5548.2872175699904</v>
      </c>
      <c r="F756">
        <v>143.21</v>
      </c>
      <c r="G756">
        <v>-35.806889256390498</v>
      </c>
      <c r="H756">
        <v>-4.1291561095420697</v>
      </c>
      <c r="I756">
        <v>-19.865551984454399</v>
      </c>
      <c r="J756">
        <v>-3.2789841891160401</v>
      </c>
      <c r="K756">
        <v>148.41497423574</v>
      </c>
      <c r="M756">
        <v>50.870958473334703</v>
      </c>
      <c r="N756">
        <v>0.705465590119568</v>
      </c>
      <c r="O756">
        <v>37.909363871238</v>
      </c>
      <c r="P756">
        <v>8.8221884498480296</v>
      </c>
    </row>
    <row r="757" spans="1:17" x14ac:dyDescent="0.3">
      <c r="A757" t="s">
        <v>1649</v>
      </c>
      <c r="B757" t="s">
        <v>1650</v>
      </c>
      <c r="C757" t="s">
        <v>3150</v>
      </c>
      <c r="D757" t="s">
        <v>269</v>
      </c>
      <c r="E757">
        <v>5545.4807207000003</v>
      </c>
      <c r="F757">
        <v>699.25</v>
      </c>
      <c r="G757">
        <v>-11.1503308911108</v>
      </c>
      <c r="H757">
        <v>15.893989686300101</v>
      </c>
      <c r="I757">
        <v>-0.71132698365684699</v>
      </c>
      <c r="J757">
        <v>9.9668009033213298</v>
      </c>
      <c r="K757">
        <v>666.31598920851104</v>
      </c>
      <c r="L757">
        <v>687.61534356683296</v>
      </c>
      <c r="M757">
        <v>76.184516565493695</v>
      </c>
      <c r="N757">
        <v>0.750252309417755</v>
      </c>
      <c r="O757">
        <v>26.392563460850901</v>
      </c>
      <c r="P757">
        <v>20.435756114364398</v>
      </c>
    </row>
    <row r="758" spans="1:17" hidden="1" x14ac:dyDescent="0.3">
      <c r="A758" t="s">
        <v>1651</v>
      </c>
      <c r="B758" t="s">
        <v>1652</v>
      </c>
      <c r="C758" t="s">
        <v>3157</v>
      </c>
      <c r="D758" t="s">
        <v>1653</v>
      </c>
      <c r="E758">
        <v>5543.8479788300001</v>
      </c>
      <c r="F758">
        <v>311.14999999999998</v>
      </c>
      <c r="G758">
        <v>-12.232740405326901</v>
      </c>
      <c r="H758">
        <v>6.6228615804318203</v>
      </c>
      <c r="I758">
        <v>-3.9622140645123398</v>
      </c>
      <c r="J758">
        <v>4.4580056902432403</v>
      </c>
      <c r="K758">
        <v>316.60623121476101</v>
      </c>
      <c r="L758">
        <v>307.98789266205603</v>
      </c>
      <c r="M758">
        <v>62.382365842139002</v>
      </c>
      <c r="N758">
        <v>0.171398608189027</v>
      </c>
      <c r="O758">
        <v>29.808773903262001</v>
      </c>
      <c r="P758">
        <v>31.9550466497031</v>
      </c>
      <c r="Q758">
        <v>0.123727393751352</v>
      </c>
    </row>
    <row r="759" spans="1:17" x14ac:dyDescent="0.3">
      <c r="A759" t="s">
        <v>1654</v>
      </c>
      <c r="B759" t="s">
        <v>1655</v>
      </c>
      <c r="C759" t="s">
        <v>3156</v>
      </c>
      <c r="D759" t="s">
        <v>493</v>
      </c>
      <c r="E759">
        <v>5530.1265038800002</v>
      </c>
      <c r="F759">
        <v>2096.1999999999998</v>
      </c>
      <c r="G759">
        <v>16.216651612471299</v>
      </c>
      <c r="H759">
        <v>3.9700226466317399</v>
      </c>
      <c r="I759">
        <v>36.187136721618799</v>
      </c>
      <c r="J759">
        <v>6.5428398202079503</v>
      </c>
      <c r="K759">
        <v>1990.24543157536</v>
      </c>
      <c r="L759">
        <v>1738.1241846467301</v>
      </c>
      <c r="M759">
        <v>59.709589122250698</v>
      </c>
      <c r="N759">
        <v>0.34561050518695002</v>
      </c>
      <c r="O759">
        <v>14.015838183379399</v>
      </c>
      <c r="P759">
        <v>78.248299319727806</v>
      </c>
      <c r="Q759">
        <v>9.5080088199939999E-3</v>
      </c>
    </row>
    <row r="760" spans="1:17" x14ac:dyDescent="0.3">
      <c r="A760" t="s">
        <v>1656</v>
      </c>
      <c r="B760" t="s">
        <v>1657</v>
      </c>
      <c r="C760" t="s">
        <v>3147</v>
      </c>
      <c r="D760" t="s">
        <v>269</v>
      </c>
      <c r="E760">
        <v>5516.2435121600001</v>
      </c>
      <c r="F760">
        <v>2025.55</v>
      </c>
      <c r="G760">
        <v>-32.925497736000302</v>
      </c>
      <c r="H760">
        <v>-1.1153804097664699</v>
      </c>
      <c r="I760">
        <v>-23.5322524443338</v>
      </c>
      <c r="J760">
        <v>0.76428567283814797</v>
      </c>
      <c r="K760">
        <v>2185.9479626508801</v>
      </c>
      <c r="L760">
        <v>2255.4801464218499</v>
      </c>
      <c r="M760">
        <v>42.690047017755298</v>
      </c>
      <c r="N760">
        <v>0.55157328750353596</v>
      </c>
      <c r="O760">
        <v>37.937844042358797</v>
      </c>
      <c r="P760">
        <v>17.764534883720899</v>
      </c>
      <c r="Q760">
        <v>6.5186214308662005E-2</v>
      </c>
    </row>
    <row r="761" spans="1:17" hidden="1" x14ac:dyDescent="0.3">
      <c r="A761" t="s">
        <v>1658</v>
      </c>
      <c r="B761" t="s">
        <v>1659</v>
      </c>
      <c r="C761" t="s">
        <v>3144</v>
      </c>
      <c r="D761" t="s">
        <v>123</v>
      </c>
      <c r="E761">
        <v>5510.0052414000002</v>
      </c>
      <c r="F761">
        <v>442.2</v>
      </c>
      <c r="G761">
        <v>2.9048894281755002</v>
      </c>
      <c r="H761">
        <v>-0.92759270614051803</v>
      </c>
      <c r="I761">
        <v>34.029019005759501</v>
      </c>
      <c r="J761">
        <v>0.90157269692029296</v>
      </c>
      <c r="K761">
        <v>434.21368007754302</v>
      </c>
      <c r="M761">
        <v>44.003993425903197</v>
      </c>
      <c r="N761">
        <v>0.372131914970526</v>
      </c>
      <c r="O761">
        <v>17.593848937132499</v>
      </c>
      <c r="P761">
        <v>46.885899352267003</v>
      </c>
    </row>
    <row r="762" spans="1:17" hidden="1" x14ac:dyDescent="0.3">
      <c r="A762" t="s">
        <v>1660</v>
      </c>
      <c r="B762" t="s">
        <v>1661</v>
      </c>
      <c r="C762" t="s">
        <v>3157</v>
      </c>
      <c r="D762" t="s">
        <v>896</v>
      </c>
      <c r="E762">
        <v>5499.5339279999998</v>
      </c>
      <c r="F762">
        <v>641.20000000000005</v>
      </c>
      <c r="G762">
        <v>28.845828787526798</v>
      </c>
      <c r="H762">
        <v>12.444929281582199</v>
      </c>
      <c r="I762">
        <v>-7.8085903381543904</v>
      </c>
      <c r="J762">
        <v>11.8436468030801</v>
      </c>
      <c r="K762">
        <v>633.81142765432196</v>
      </c>
      <c r="L762">
        <v>651.336829738451</v>
      </c>
      <c r="M762">
        <v>68.515627132134</v>
      </c>
      <c r="N762">
        <v>1.2083082197357999</v>
      </c>
      <c r="O762">
        <v>45.165315034310602</v>
      </c>
      <c r="P762">
        <v>56.600317499084099</v>
      </c>
      <c r="Q762">
        <v>4.8131830195523001E-2</v>
      </c>
    </row>
    <row r="763" spans="1:17" x14ac:dyDescent="0.3">
      <c r="A763" t="s">
        <v>1662</v>
      </c>
      <c r="B763" t="s">
        <v>1663</v>
      </c>
      <c r="C763" t="s">
        <v>3150</v>
      </c>
      <c r="D763" t="s">
        <v>269</v>
      </c>
      <c r="E763">
        <v>5498.7382851149996</v>
      </c>
      <c r="F763">
        <v>1787.65</v>
      </c>
      <c r="G763">
        <v>-40.163087078947299</v>
      </c>
      <c r="H763">
        <v>18.110532720887601</v>
      </c>
      <c r="I763">
        <v>-9.4408957890519396</v>
      </c>
      <c r="J763">
        <v>0.44785474905267098</v>
      </c>
      <c r="K763">
        <v>1704.77111532616</v>
      </c>
      <c r="L763">
        <v>1825.82304040348</v>
      </c>
      <c r="M763">
        <v>73.572340159121794</v>
      </c>
      <c r="N763">
        <v>1.53071254248843</v>
      </c>
      <c r="O763">
        <v>31.530221240175599</v>
      </c>
      <c r="P763">
        <v>19.5432660157817</v>
      </c>
      <c r="Q763">
        <v>-4.4695006745498998E-2</v>
      </c>
    </row>
    <row r="764" spans="1:17" x14ac:dyDescent="0.3">
      <c r="A764" t="s">
        <v>1664</v>
      </c>
      <c r="B764" t="s">
        <v>1665</v>
      </c>
      <c r="C764" t="s">
        <v>3150</v>
      </c>
      <c r="D764" t="s">
        <v>269</v>
      </c>
      <c r="E764">
        <v>5492.1992699599996</v>
      </c>
      <c r="F764">
        <v>1221.6500000000001</v>
      </c>
      <c r="G764">
        <v>-40.551631569735399</v>
      </c>
      <c r="H764">
        <v>-9.9928726929582705</v>
      </c>
      <c r="I764">
        <v>-11.154396528514701</v>
      </c>
      <c r="J764">
        <v>-0.23169042217584501</v>
      </c>
      <c r="K764">
        <v>1324.22560027746</v>
      </c>
      <c r="L764">
        <v>1388.9060821401699</v>
      </c>
      <c r="M764">
        <v>37.815615706629401</v>
      </c>
      <c r="N764">
        <v>1.7512182446981399</v>
      </c>
      <c r="O764">
        <v>36.160111324847499</v>
      </c>
      <c r="P764">
        <v>6.8716647712361301</v>
      </c>
      <c r="Q764">
        <v>-6.9585079889571994E-2</v>
      </c>
    </row>
    <row r="765" spans="1:17" x14ac:dyDescent="0.3">
      <c r="A765" t="s">
        <v>1666</v>
      </c>
      <c r="B765" t="s">
        <v>1667</v>
      </c>
      <c r="C765" t="s">
        <v>3144</v>
      </c>
      <c r="D765" t="s">
        <v>40</v>
      </c>
      <c r="E765">
        <v>5483.8896826999999</v>
      </c>
      <c r="F765">
        <v>326.45</v>
      </c>
      <c r="G765">
        <v>-11.5712293787797</v>
      </c>
      <c r="H765">
        <v>4.4346169343488597</v>
      </c>
      <c r="I765">
        <v>-16.751502238669399</v>
      </c>
      <c r="J765">
        <v>2.0609913425300901</v>
      </c>
      <c r="K765">
        <v>348.43102114074497</v>
      </c>
      <c r="L765">
        <v>358.68150869749297</v>
      </c>
      <c r="M765">
        <v>48.6631697119035</v>
      </c>
      <c r="N765">
        <v>0.27990980847237101</v>
      </c>
      <c r="O765">
        <v>48.9202021749119</v>
      </c>
      <c r="P765">
        <v>11.264485344239899</v>
      </c>
      <c r="Q765">
        <v>-1.479815073768E-2</v>
      </c>
    </row>
    <row r="766" spans="1:17" hidden="1" x14ac:dyDescent="0.3">
      <c r="A766" t="s">
        <v>1668</v>
      </c>
      <c r="B766" t="s">
        <v>1669</v>
      </c>
      <c r="C766" t="s">
        <v>3157</v>
      </c>
      <c r="D766" t="s">
        <v>406</v>
      </c>
      <c r="E766">
        <v>5483.0661132599998</v>
      </c>
      <c r="F766">
        <v>380.35</v>
      </c>
      <c r="G766">
        <v>-41.895971160606301</v>
      </c>
      <c r="H766">
        <v>0.99048503757106399</v>
      </c>
      <c r="I766">
        <v>-15.3875047844666</v>
      </c>
      <c r="J766">
        <v>-1.76201491985319</v>
      </c>
      <c r="K766">
        <v>393.909533403095</v>
      </c>
      <c r="L766">
        <v>418.60916164281201</v>
      </c>
      <c r="M766">
        <v>46.443620310968001</v>
      </c>
      <c r="N766">
        <v>0.75807893241389701</v>
      </c>
      <c r="O766">
        <v>48.429078480347002</v>
      </c>
      <c r="P766">
        <v>4.49175824175824</v>
      </c>
      <c r="Q766">
        <v>-7.6575618401729995E-2</v>
      </c>
    </row>
    <row r="767" spans="1:17" x14ac:dyDescent="0.3">
      <c r="A767" t="s">
        <v>1670</v>
      </c>
      <c r="B767" t="s">
        <v>1671</v>
      </c>
      <c r="C767" t="s">
        <v>3151</v>
      </c>
      <c r="D767" t="s">
        <v>1628</v>
      </c>
      <c r="E767">
        <v>5475.2436923300002</v>
      </c>
      <c r="F767">
        <v>458.3</v>
      </c>
      <c r="G767">
        <v>9.5806880049333394</v>
      </c>
      <c r="H767">
        <v>3.3731796255852302</v>
      </c>
      <c r="I767">
        <v>30.462341481312802</v>
      </c>
      <c r="J767">
        <v>3.4150592805737001</v>
      </c>
      <c r="K767">
        <v>435.13246044850803</v>
      </c>
      <c r="L767">
        <v>394.62720425627401</v>
      </c>
      <c r="M767">
        <v>59.0487188378574</v>
      </c>
      <c r="N767">
        <v>0.78899816966623604</v>
      </c>
      <c r="O767">
        <v>12.568186777220101</v>
      </c>
      <c r="P767">
        <v>60.6660823838738</v>
      </c>
      <c r="Q767">
        <v>5.5122635961767003E-2</v>
      </c>
    </row>
    <row r="768" spans="1:17" x14ac:dyDescent="0.3">
      <c r="A768" t="s">
        <v>1672</v>
      </c>
      <c r="B768" t="s">
        <v>1673</v>
      </c>
      <c r="C768" t="s">
        <v>3161</v>
      </c>
      <c r="D768" t="s">
        <v>166</v>
      </c>
      <c r="E768">
        <v>5442.4919640809903</v>
      </c>
      <c r="F768">
        <v>148.29</v>
      </c>
      <c r="G768">
        <v>91.432288447934397</v>
      </c>
      <c r="H768">
        <v>-9.2976059103610798</v>
      </c>
      <c r="I768">
        <v>3.3184872385985398</v>
      </c>
      <c r="J768">
        <v>2.6082413986666402</v>
      </c>
      <c r="K768">
        <v>168.134466745271</v>
      </c>
      <c r="L768">
        <v>156.780842308318</v>
      </c>
      <c r="M768">
        <v>43.781720428737501</v>
      </c>
      <c r="N768">
        <v>0.544227979465286</v>
      </c>
      <c r="O768">
        <v>51.493694787241203</v>
      </c>
      <c r="P768">
        <v>121.16331096196799</v>
      </c>
      <c r="Q768">
        <v>0.115767650406132</v>
      </c>
    </row>
    <row r="769" spans="1:17" x14ac:dyDescent="0.3">
      <c r="A769" t="s">
        <v>1674</v>
      </c>
      <c r="B769" t="s">
        <v>1675</v>
      </c>
      <c r="C769" t="s">
        <v>3140</v>
      </c>
      <c r="D769" t="s">
        <v>266</v>
      </c>
      <c r="E769">
        <v>5442.3395305249996</v>
      </c>
      <c r="F769">
        <v>1105.25</v>
      </c>
      <c r="G769">
        <v>39.234610181582703</v>
      </c>
      <c r="H769">
        <v>-0.57708751942052094</v>
      </c>
      <c r="I769">
        <v>8.4504406497708402</v>
      </c>
      <c r="J769">
        <v>5.2218189637855801</v>
      </c>
      <c r="K769">
        <v>1196.9588516767999</v>
      </c>
      <c r="L769">
        <v>1108.6552726289201</v>
      </c>
      <c r="M769">
        <v>48.991966949059702</v>
      </c>
      <c r="N769">
        <v>0.96890457890301596</v>
      </c>
      <c r="O769">
        <v>36.9418683555756</v>
      </c>
      <c r="P769">
        <v>74.867494660232595</v>
      </c>
      <c r="Q769">
        <v>8.2393605673153E-2</v>
      </c>
    </row>
    <row r="770" spans="1:17" hidden="1" x14ac:dyDescent="0.3">
      <c r="A770" t="s">
        <v>1676</v>
      </c>
      <c r="B770" t="s">
        <v>1677</v>
      </c>
      <c r="C770" t="s">
        <v>3157</v>
      </c>
      <c r="D770" t="s">
        <v>85</v>
      </c>
      <c r="E770">
        <v>5437.0703466000004</v>
      </c>
      <c r="F770">
        <v>1981.5</v>
      </c>
      <c r="G770">
        <v>20.207650675555598</v>
      </c>
      <c r="H770">
        <v>-9.6834143655845093</v>
      </c>
      <c r="I770">
        <v>52.2376003206384</v>
      </c>
      <c r="J770">
        <v>-1.06137061177656</v>
      </c>
      <c r="K770">
        <v>2105.4832624742799</v>
      </c>
      <c r="L770">
        <v>1801.11741932316</v>
      </c>
      <c r="M770">
        <v>42.327098612232902</v>
      </c>
      <c r="N770">
        <v>0.28590558550970901</v>
      </c>
      <c r="O770">
        <v>33.737067877870203</v>
      </c>
      <c r="P770">
        <v>73.815789473684205</v>
      </c>
      <c r="Q770">
        <v>0.10044700161831401</v>
      </c>
    </row>
    <row r="771" spans="1:17" hidden="1" x14ac:dyDescent="0.3">
      <c r="A771" t="s">
        <v>1678</v>
      </c>
      <c r="B771" t="s">
        <v>1679</v>
      </c>
      <c r="C771" t="s">
        <v>3157</v>
      </c>
      <c r="D771" t="s">
        <v>318</v>
      </c>
      <c r="E771">
        <v>5354.9302756249999</v>
      </c>
      <c r="F771">
        <v>1270.3</v>
      </c>
      <c r="G771">
        <v>537.25952304959503</v>
      </c>
      <c r="H771">
        <v>-0.39473813283609899</v>
      </c>
      <c r="I771">
        <v>112.52734969623</v>
      </c>
      <c r="J771">
        <v>-9.9699478139118902</v>
      </c>
      <c r="K771">
        <v>1229.2834710110101</v>
      </c>
      <c r="L771">
        <v>836.03325872907203</v>
      </c>
      <c r="M771">
        <v>39.478760320697901</v>
      </c>
      <c r="N771">
        <v>1.3228899516066199</v>
      </c>
      <c r="O771">
        <v>29.5520743131543</v>
      </c>
      <c r="P771">
        <v>565.07853403141303</v>
      </c>
      <c r="Q771">
        <v>0.21826679229033699</v>
      </c>
    </row>
    <row r="772" spans="1:17" hidden="1" x14ac:dyDescent="0.3">
      <c r="A772" t="s">
        <v>1680</v>
      </c>
      <c r="B772" t="s">
        <v>1681</v>
      </c>
      <c r="C772" t="s">
        <v>3157</v>
      </c>
      <c r="D772" t="s">
        <v>573</v>
      </c>
      <c r="E772">
        <v>5326.3373425</v>
      </c>
      <c r="F772">
        <v>62.75</v>
      </c>
      <c r="G772">
        <v>145.58915577472899</v>
      </c>
      <c r="H772">
        <v>-33.198068958957997</v>
      </c>
      <c r="I772">
        <v>146.765864503534</v>
      </c>
      <c r="J772">
        <v>20.572109827662</v>
      </c>
      <c r="K772">
        <v>86.055542520606394</v>
      </c>
      <c r="M772">
        <v>58.276895312265601</v>
      </c>
      <c r="N772">
        <v>1.51712975098296</v>
      </c>
      <c r="O772">
        <v>326.29482071713102</v>
      </c>
      <c r="P772">
        <v>178.888888888888</v>
      </c>
    </row>
    <row r="773" spans="1:17" hidden="1" x14ac:dyDescent="0.3">
      <c r="A773" t="s">
        <v>1682</v>
      </c>
      <c r="B773" t="s">
        <v>1683</v>
      </c>
      <c r="C773" t="s">
        <v>3157</v>
      </c>
      <c r="D773" t="s">
        <v>261</v>
      </c>
      <c r="E773">
        <v>5299.0943341049997</v>
      </c>
      <c r="F773">
        <v>1000.35</v>
      </c>
      <c r="G773">
        <v>53.2861745094065</v>
      </c>
      <c r="H773">
        <v>4.6474894330782401</v>
      </c>
      <c r="I773">
        <v>52.699465816287798</v>
      </c>
      <c r="J773">
        <v>0.50091696612885594</v>
      </c>
      <c r="K773">
        <v>919.26769041918101</v>
      </c>
      <c r="L773">
        <v>777.426495996075</v>
      </c>
      <c r="M773">
        <v>58.190096842619603</v>
      </c>
      <c r="N773">
        <v>1.0486959782190299</v>
      </c>
      <c r="O773">
        <v>3.0539311241065601</v>
      </c>
      <c r="P773">
        <v>81.124388919065694</v>
      </c>
      <c r="Q773">
        <v>-3.7247311708491999E-2</v>
      </c>
    </row>
    <row r="774" spans="1:17" x14ac:dyDescent="0.3">
      <c r="A774" t="s">
        <v>1684</v>
      </c>
      <c r="B774" t="s">
        <v>1685</v>
      </c>
      <c r="C774" t="s">
        <v>3153</v>
      </c>
      <c r="D774" t="s">
        <v>447</v>
      </c>
      <c r="E774">
        <v>5279.5054197119998</v>
      </c>
      <c r="F774">
        <v>53.86</v>
      </c>
      <c r="G774">
        <v>-40.218983543826297</v>
      </c>
      <c r="H774">
        <v>-0.62832094449272802</v>
      </c>
      <c r="I774">
        <v>-26.0838334626232</v>
      </c>
      <c r="J774">
        <v>0.19352238464427901</v>
      </c>
      <c r="K774">
        <v>58.026679269756798</v>
      </c>
      <c r="L774">
        <v>64.7542350581286</v>
      </c>
      <c r="M774">
        <v>47.458402776501799</v>
      </c>
      <c r="N774">
        <v>0.50643068657927803</v>
      </c>
      <c r="O774">
        <v>81.953212031191995</v>
      </c>
      <c r="P774">
        <v>3.91665058846228</v>
      </c>
      <c r="Q774">
        <v>-3.7948463580221997E-2</v>
      </c>
    </row>
    <row r="775" spans="1:17" x14ac:dyDescent="0.3">
      <c r="A775" t="s">
        <v>1686</v>
      </c>
      <c r="B775" t="s">
        <v>1687</v>
      </c>
      <c r="C775" t="s">
        <v>3150</v>
      </c>
      <c r="D775" t="s">
        <v>213</v>
      </c>
      <c r="E775">
        <v>5238.7493441249999</v>
      </c>
      <c r="F775">
        <v>7713.75</v>
      </c>
      <c r="G775">
        <v>63.149630080560797</v>
      </c>
      <c r="H775">
        <v>9.2060058219383691</v>
      </c>
      <c r="I775">
        <v>-7.6347879394804599</v>
      </c>
      <c r="J775">
        <v>4.1563929337610697</v>
      </c>
      <c r="K775">
        <v>7410.5878218321104</v>
      </c>
      <c r="L775">
        <v>7052.0361149688697</v>
      </c>
      <c r="M775">
        <v>71.863558576860598</v>
      </c>
      <c r="N775">
        <v>0.80657374402811499</v>
      </c>
      <c r="O775">
        <v>17.749473343056199</v>
      </c>
      <c r="P775">
        <v>87.5</v>
      </c>
      <c r="Q775">
        <v>0.130066068906702</v>
      </c>
    </row>
    <row r="776" spans="1:17" hidden="1" x14ac:dyDescent="0.3">
      <c r="A776" t="s">
        <v>1688</v>
      </c>
      <c r="B776" t="s">
        <v>1689</v>
      </c>
      <c r="C776" t="s">
        <v>3157</v>
      </c>
      <c r="D776" t="s">
        <v>213</v>
      </c>
      <c r="E776">
        <v>5225.6017788600002</v>
      </c>
      <c r="F776">
        <v>2370.3000000000002</v>
      </c>
      <c r="G776">
        <v>36.716262420427299</v>
      </c>
      <c r="H776">
        <v>7.2803170792686798</v>
      </c>
      <c r="I776">
        <v>47.913540991988903</v>
      </c>
      <c r="J776">
        <v>6.8038440937122404</v>
      </c>
      <c r="K776">
        <v>2223.8113199371301</v>
      </c>
      <c r="L776">
        <v>1835.39658294266</v>
      </c>
      <c r="M776">
        <v>64.171329280724095</v>
      </c>
      <c r="N776">
        <v>0.32841832659236703</v>
      </c>
      <c r="O776">
        <v>9.6907564443319192</v>
      </c>
      <c r="P776">
        <v>96.885123349115304</v>
      </c>
    </row>
    <row r="777" spans="1:17" x14ac:dyDescent="0.3">
      <c r="A777" t="s">
        <v>1690</v>
      </c>
      <c r="B777" t="s">
        <v>1691</v>
      </c>
      <c r="C777" t="s">
        <v>3142</v>
      </c>
      <c r="D777" t="s">
        <v>24</v>
      </c>
      <c r="E777">
        <v>5200.3589210949904</v>
      </c>
      <c r="F777">
        <v>307.55</v>
      </c>
      <c r="G777">
        <v>-39.080119317084197</v>
      </c>
      <c r="H777">
        <v>0.79348678667237804</v>
      </c>
      <c r="I777">
        <v>-14.229122217523701</v>
      </c>
      <c r="J777">
        <v>0.19204600717988499</v>
      </c>
      <c r="K777">
        <v>312.65317632750401</v>
      </c>
      <c r="L777">
        <v>331.48514537659003</v>
      </c>
      <c r="M777">
        <v>49.405347072413399</v>
      </c>
      <c r="N777">
        <v>0.54388135751251399</v>
      </c>
      <c r="O777">
        <v>37.294748821329797</v>
      </c>
      <c r="P777">
        <v>5.3073103920561602</v>
      </c>
      <c r="Q777">
        <v>-1.1106110930153E-2</v>
      </c>
    </row>
    <row r="778" spans="1:17" x14ac:dyDescent="0.3">
      <c r="A778" t="s">
        <v>1692</v>
      </c>
      <c r="B778" t="s">
        <v>1693</v>
      </c>
      <c r="C778" t="s">
        <v>3156</v>
      </c>
      <c r="D778" t="s">
        <v>266</v>
      </c>
      <c r="E778">
        <v>5170.9784689460002</v>
      </c>
      <c r="F778">
        <v>153.74</v>
      </c>
      <c r="G778">
        <v>-15.1756041782648</v>
      </c>
      <c r="H778">
        <v>-2.0891514009214802</v>
      </c>
      <c r="I778">
        <v>-14.606788468866499</v>
      </c>
      <c r="J778">
        <v>1.49645164265782</v>
      </c>
      <c r="K778">
        <v>160.51574189729499</v>
      </c>
      <c r="L778">
        <v>165.162308637959</v>
      </c>
      <c r="M778">
        <v>53.949920776195803</v>
      </c>
      <c r="N778">
        <v>0.47630616003142301</v>
      </c>
      <c r="O778">
        <v>42.838558605437697</v>
      </c>
      <c r="P778">
        <v>18.2160707420222</v>
      </c>
      <c r="Q778">
        <v>-5.4377730231646E-2</v>
      </c>
    </row>
    <row r="779" spans="1:17" hidden="1" x14ac:dyDescent="0.3">
      <c r="A779" t="s">
        <v>1694</v>
      </c>
      <c r="B779" t="s">
        <v>1695</v>
      </c>
      <c r="C779" t="s">
        <v>3157</v>
      </c>
      <c r="D779" t="s">
        <v>1696</v>
      </c>
      <c r="E779">
        <v>5168.879891351</v>
      </c>
      <c r="F779">
        <v>64.290000000000006</v>
      </c>
      <c r="G779">
        <v>0.64077020713799304</v>
      </c>
      <c r="H779">
        <v>-1.6589520892882901</v>
      </c>
      <c r="I779">
        <v>-1.6418768035445299</v>
      </c>
      <c r="J779">
        <v>-1.8760895948795899</v>
      </c>
      <c r="K779">
        <v>63.868315830685198</v>
      </c>
      <c r="L779">
        <v>60.440281984613001</v>
      </c>
      <c r="M779">
        <v>56.425916595309197</v>
      </c>
      <c r="N779">
        <v>1.04663363988165</v>
      </c>
      <c r="O779">
        <v>5.1174366153367403</v>
      </c>
      <c r="P779">
        <v>25.443902439024399</v>
      </c>
      <c r="Q779">
        <v>-3.0196124243903E-2</v>
      </c>
    </row>
    <row r="780" spans="1:17" hidden="1" x14ac:dyDescent="0.3">
      <c r="A780" t="s">
        <v>1697</v>
      </c>
      <c r="B780" t="s">
        <v>1698</v>
      </c>
      <c r="C780" t="s">
        <v>3157</v>
      </c>
      <c r="D780" t="s">
        <v>269</v>
      </c>
      <c r="E780">
        <v>5165.62777448</v>
      </c>
      <c r="F780">
        <v>1456.55</v>
      </c>
      <c r="G780">
        <v>99.008846831296395</v>
      </c>
      <c r="H780">
        <v>11.2410170995052</v>
      </c>
      <c r="I780">
        <v>57.136202362599597</v>
      </c>
      <c r="J780">
        <v>8.7243888193578201</v>
      </c>
      <c r="K780">
        <v>1317.41492962796</v>
      </c>
      <c r="L780">
        <v>1103.05523188595</v>
      </c>
      <c r="M780">
        <v>78.619429464522597</v>
      </c>
      <c r="N780">
        <v>1.71940921628903</v>
      </c>
      <c r="O780">
        <v>1.33534722460608</v>
      </c>
      <c r="P780">
        <v>133.796147672552</v>
      </c>
      <c r="Q780">
        <v>0.21082920584800999</v>
      </c>
    </row>
    <row r="781" spans="1:17" x14ac:dyDescent="0.3">
      <c r="A781" t="s">
        <v>1699</v>
      </c>
      <c r="B781" t="s">
        <v>1700</v>
      </c>
      <c r="C781" t="s">
        <v>3148</v>
      </c>
      <c r="D781" t="s">
        <v>958</v>
      </c>
      <c r="E781">
        <v>5140.1844941649997</v>
      </c>
      <c r="F781">
        <v>173.67</v>
      </c>
      <c r="G781">
        <v>-9.3166065937237601</v>
      </c>
      <c r="H781">
        <v>-0.17535412589844299</v>
      </c>
      <c r="I781">
        <v>-28.768451899847999</v>
      </c>
      <c r="J781">
        <v>6.2673768572449902</v>
      </c>
      <c r="K781">
        <v>185.01459361036399</v>
      </c>
      <c r="L781">
        <v>193.73299260828799</v>
      </c>
      <c r="M781">
        <v>54.910508624593099</v>
      </c>
      <c r="N781">
        <v>0.80311454093018797</v>
      </c>
      <c r="O781">
        <v>46.599873322968797</v>
      </c>
      <c r="P781">
        <v>13.287671232876599</v>
      </c>
      <c r="Q781">
        <v>4.1589724978532999E-2</v>
      </c>
    </row>
    <row r="782" spans="1:17" hidden="1" x14ac:dyDescent="0.3">
      <c r="A782" t="s">
        <v>1701</v>
      </c>
      <c r="B782" t="s">
        <v>1702</v>
      </c>
      <c r="C782" t="s">
        <v>3157</v>
      </c>
      <c r="D782" t="s">
        <v>21</v>
      </c>
      <c r="E782">
        <v>5134.4955243199902</v>
      </c>
      <c r="F782">
        <v>87.7</v>
      </c>
      <c r="G782">
        <v>-23.198138430190099</v>
      </c>
      <c r="H782">
        <v>14.731239280694901</v>
      </c>
      <c r="I782">
        <v>-34.361137274936603</v>
      </c>
      <c r="J782">
        <v>8.2511268458109903</v>
      </c>
      <c r="K782">
        <v>92.999135010316294</v>
      </c>
      <c r="L782">
        <v>103.631340436858</v>
      </c>
      <c r="M782">
        <v>60.554003884702901</v>
      </c>
      <c r="N782">
        <v>0.66762940724801201</v>
      </c>
      <c r="O782">
        <v>63.283922462941803</v>
      </c>
      <c r="P782">
        <v>29.925925925925899</v>
      </c>
      <c r="Q782">
        <v>0.28334384103161298</v>
      </c>
    </row>
    <row r="783" spans="1:17" x14ac:dyDescent="0.3">
      <c r="A783" t="s">
        <v>1703</v>
      </c>
      <c r="B783" t="s">
        <v>1704</v>
      </c>
      <c r="C783" t="s">
        <v>3146</v>
      </c>
      <c r="D783" t="s">
        <v>261</v>
      </c>
      <c r="E783">
        <v>5105.0841053449903</v>
      </c>
      <c r="F783">
        <v>599.20000000000005</v>
      </c>
      <c r="G783">
        <v>37.277406011318199</v>
      </c>
      <c r="H783">
        <v>-8.5292462428534606</v>
      </c>
      <c r="I783">
        <v>40.868877334390902</v>
      </c>
      <c r="J783">
        <v>-2.7711892317797902</v>
      </c>
      <c r="K783">
        <v>598.84005752051496</v>
      </c>
      <c r="L783">
        <v>503.984584221624</v>
      </c>
      <c r="M783">
        <v>32.725792451327997</v>
      </c>
      <c r="N783">
        <v>0.54473811579506703</v>
      </c>
      <c r="O783">
        <v>15.6542056074766</v>
      </c>
      <c r="P783">
        <v>66.4444444444444</v>
      </c>
    </row>
    <row r="784" spans="1:17" x14ac:dyDescent="0.3">
      <c r="A784" t="s">
        <v>1705</v>
      </c>
      <c r="B784" t="s">
        <v>1706</v>
      </c>
      <c r="C784" t="s">
        <v>3151</v>
      </c>
      <c r="D784" t="s">
        <v>276</v>
      </c>
      <c r="E784">
        <v>5087.9582140800003</v>
      </c>
      <c r="F784">
        <v>1871.2</v>
      </c>
      <c r="G784">
        <v>34.7899946558369</v>
      </c>
      <c r="H784">
        <v>-7.9020889550189404</v>
      </c>
      <c r="I784">
        <v>-2.54586116317933</v>
      </c>
      <c r="J784">
        <v>-2.5214034045781699</v>
      </c>
      <c r="K784">
        <v>2042.57721656947</v>
      </c>
      <c r="L784">
        <v>1811.2429514996199</v>
      </c>
      <c r="M784">
        <v>43.518721004374598</v>
      </c>
      <c r="N784">
        <v>0.441611203819186</v>
      </c>
      <c r="O784">
        <v>40.022445489525403</v>
      </c>
      <c r="P784">
        <v>96.688915751300698</v>
      </c>
      <c r="Q784">
        <v>-8.2403356203309998E-3</v>
      </c>
    </row>
    <row r="785" spans="1:17" x14ac:dyDescent="0.3">
      <c r="A785" t="s">
        <v>1707</v>
      </c>
      <c r="B785" t="s">
        <v>1708</v>
      </c>
      <c r="C785" t="s">
        <v>3146</v>
      </c>
      <c r="D785" t="s">
        <v>51</v>
      </c>
      <c r="E785">
        <v>5080.7582953399997</v>
      </c>
      <c r="F785">
        <v>203.32</v>
      </c>
      <c r="G785">
        <v>41.342042801635799</v>
      </c>
      <c r="H785">
        <v>21.4144335964194</v>
      </c>
      <c r="I785">
        <v>83.317980910552805</v>
      </c>
      <c r="J785">
        <v>2.3123778167537301</v>
      </c>
      <c r="K785">
        <v>191.075362069363</v>
      </c>
      <c r="L785">
        <v>156.726182054524</v>
      </c>
      <c r="M785">
        <v>57.756873856469298</v>
      </c>
      <c r="N785">
        <v>9.3646856681612697E-2</v>
      </c>
      <c r="O785">
        <v>18.384812118827401</v>
      </c>
      <c r="P785">
        <v>120.879956545355</v>
      </c>
      <c r="Q785">
        <v>2.5663313057645999E-2</v>
      </c>
    </row>
    <row r="786" spans="1:17" x14ac:dyDescent="0.3">
      <c r="A786" t="s">
        <v>1709</v>
      </c>
      <c r="B786" t="s">
        <v>1710</v>
      </c>
      <c r="C786" t="s">
        <v>3146</v>
      </c>
      <c r="D786" t="s">
        <v>51</v>
      </c>
      <c r="E786">
        <v>5077.5248849999998</v>
      </c>
      <c r="F786">
        <v>411.8</v>
      </c>
      <c r="G786">
        <v>21.334721245104099</v>
      </c>
      <c r="H786">
        <v>9.0570626902003895</v>
      </c>
      <c r="I786">
        <v>27.183460303352302</v>
      </c>
      <c r="J786">
        <v>-0.81962560164542897</v>
      </c>
      <c r="K786">
        <v>373.58534948111901</v>
      </c>
      <c r="L786">
        <v>339.14544889671498</v>
      </c>
      <c r="M786">
        <v>70.283959877187598</v>
      </c>
      <c r="N786">
        <v>1.0318777809814199</v>
      </c>
      <c r="O786">
        <v>1.25060709082078</v>
      </c>
      <c r="P786">
        <v>58.202074529389101</v>
      </c>
      <c r="Q786">
        <v>-3.0782051339493001E-2</v>
      </c>
    </row>
    <row r="787" spans="1:17" x14ac:dyDescent="0.3">
      <c r="A787" t="s">
        <v>1711</v>
      </c>
      <c r="B787" t="s">
        <v>1712</v>
      </c>
      <c r="C787" t="s">
        <v>3153</v>
      </c>
      <c r="D787" t="s">
        <v>88</v>
      </c>
      <c r="E787">
        <v>5065.9840000000004</v>
      </c>
      <c r="F787">
        <v>719.6</v>
      </c>
      <c r="G787">
        <v>49.0316700496073</v>
      </c>
      <c r="H787">
        <v>15.085477194732499</v>
      </c>
      <c r="I787">
        <v>-27.093475663227199</v>
      </c>
      <c r="J787">
        <v>17.456632162586999</v>
      </c>
      <c r="K787">
        <v>681.65651192986195</v>
      </c>
      <c r="L787">
        <v>737.43669407992002</v>
      </c>
      <c r="M787">
        <v>74.9113033000949</v>
      </c>
      <c r="N787">
        <v>1.28028584323738</v>
      </c>
      <c r="O787">
        <v>61.895497498610297</v>
      </c>
      <c r="P787">
        <v>72.441888329738703</v>
      </c>
      <c r="Q787">
        <v>7.5355827131481007E-2</v>
      </c>
    </row>
    <row r="788" spans="1:17" hidden="1" x14ac:dyDescent="0.3">
      <c r="A788" t="s">
        <v>1713</v>
      </c>
      <c r="B788" t="s">
        <v>1714</v>
      </c>
      <c r="C788" t="s">
        <v>3157</v>
      </c>
      <c r="D788" t="s">
        <v>421</v>
      </c>
      <c r="E788">
        <v>5039.8675461749999</v>
      </c>
      <c r="F788">
        <v>277.75</v>
      </c>
      <c r="G788">
        <v>-20.165382424810801</v>
      </c>
      <c r="H788">
        <v>-4.6174794591442803E-2</v>
      </c>
      <c r="I788">
        <v>-8.8752518167126002</v>
      </c>
      <c r="J788">
        <v>-0.81026885978482599</v>
      </c>
      <c r="K788">
        <v>287.71896541796701</v>
      </c>
      <c r="L788">
        <v>290.48626152611399</v>
      </c>
      <c r="M788">
        <v>38.157352625024998</v>
      </c>
      <c r="N788">
        <v>0.78221560967159398</v>
      </c>
      <c r="O788">
        <v>39.675967596759598</v>
      </c>
      <c r="P788">
        <v>3.0803488587864298</v>
      </c>
      <c r="Q788">
        <v>1.513135143023E-3</v>
      </c>
    </row>
    <row r="789" spans="1:17" x14ac:dyDescent="0.3">
      <c r="A789" t="s">
        <v>1715</v>
      </c>
      <c r="B789" t="s">
        <v>1716</v>
      </c>
      <c r="C789" t="s">
        <v>3151</v>
      </c>
      <c r="D789" t="s">
        <v>276</v>
      </c>
      <c r="E789">
        <v>5002.7902338530002</v>
      </c>
      <c r="F789">
        <v>234.47</v>
      </c>
      <c r="G789">
        <v>-11.0144805860588</v>
      </c>
      <c r="H789">
        <v>-6.7913183304702303</v>
      </c>
      <c r="I789">
        <v>-2.9233518503996598</v>
      </c>
      <c r="J789">
        <v>3.71504237816514</v>
      </c>
      <c r="K789">
        <v>238.40667363950999</v>
      </c>
      <c r="L789">
        <v>240.47902442404001</v>
      </c>
      <c r="M789">
        <v>52.787653139535401</v>
      </c>
      <c r="N789">
        <v>0.51925160050172803</v>
      </c>
      <c r="O789">
        <v>26.711306350492599</v>
      </c>
      <c r="P789">
        <v>24.058201058201</v>
      </c>
      <c r="Q789">
        <v>-0.117269853513391</v>
      </c>
    </row>
    <row r="790" spans="1:17" hidden="1" x14ac:dyDescent="0.3">
      <c r="A790" t="s">
        <v>1717</v>
      </c>
      <c r="B790" t="s">
        <v>1718</v>
      </c>
      <c r="C790" t="s">
        <v>3157</v>
      </c>
      <c r="D790" t="s">
        <v>370</v>
      </c>
      <c r="E790">
        <v>4998.7689690400002</v>
      </c>
      <c r="F790">
        <v>338.8</v>
      </c>
      <c r="G790">
        <v>147.75266580729499</v>
      </c>
      <c r="H790">
        <v>28.194981729088202</v>
      </c>
      <c r="I790">
        <v>105.600026837211</v>
      </c>
      <c r="J790">
        <v>8.95560997814645</v>
      </c>
      <c r="K790">
        <v>284.595239074944</v>
      </c>
      <c r="L790">
        <v>214.09561847670699</v>
      </c>
      <c r="M790">
        <v>74.563452413548006</v>
      </c>
      <c r="N790">
        <v>0.64598424200729099</v>
      </c>
      <c r="O790">
        <v>0.94451003541913203</v>
      </c>
      <c r="P790">
        <v>256.63157894736798</v>
      </c>
      <c r="Q790">
        <v>0.14341948416413899</v>
      </c>
    </row>
    <row r="791" spans="1:17" hidden="1" x14ac:dyDescent="0.3">
      <c r="A791" t="s">
        <v>1719</v>
      </c>
      <c r="B791" t="s">
        <v>1720</v>
      </c>
      <c r="C791" t="s">
        <v>3157</v>
      </c>
      <c r="D791" t="s">
        <v>500</v>
      </c>
      <c r="E791">
        <v>4994.8043837499999</v>
      </c>
      <c r="F791">
        <v>4797.5</v>
      </c>
      <c r="G791">
        <v>16.5356863207011</v>
      </c>
      <c r="H791">
        <v>5.0139094928096899</v>
      </c>
      <c r="I791">
        <v>-31.161588209049999</v>
      </c>
      <c r="J791">
        <v>0.59412593045085904</v>
      </c>
      <c r="K791">
        <v>4977.6985815154103</v>
      </c>
      <c r="L791">
        <v>4989.06348440078</v>
      </c>
      <c r="M791">
        <v>58.179670161415601</v>
      </c>
      <c r="N791">
        <v>1.09201329015435</v>
      </c>
      <c r="O791">
        <v>39.6331422615945</v>
      </c>
      <c r="P791">
        <v>44.633705155260699</v>
      </c>
      <c r="Q791">
        <v>0.13318170122060399</v>
      </c>
    </row>
    <row r="792" spans="1:17" x14ac:dyDescent="0.3">
      <c r="A792" t="s">
        <v>1721</v>
      </c>
      <c r="B792" t="s">
        <v>1722</v>
      </c>
      <c r="C792" t="s">
        <v>3153</v>
      </c>
      <c r="D792" t="s">
        <v>139</v>
      </c>
      <c r="E792">
        <v>4943.3249999999998</v>
      </c>
      <c r="F792">
        <v>173.45</v>
      </c>
      <c r="G792">
        <v>2.3066350942557898</v>
      </c>
      <c r="H792">
        <v>-1.2912416524004799</v>
      </c>
      <c r="I792">
        <v>-18.326010227028799</v>
      </c>
      <c r="J792">
        <v>9.07706686487494</v>
      </c>
      <c r="K792">
        <v>179.61903145504201</v>
      </c>
      <c r="L792">
        <v>185.274954097582</v>
      </c>
      <c r="M792">
        <v>60.5640175339243</v>
      </c>
      <c r="N792">
        <v>1.1114819261984901</v>
      </c>
      <c r="O792">
        <v>52.752954742000497</v>
      </c>
      <c r="P792">
        <v>28.386380458919302</v>
      </c>
      <c r="Q792">
        <v>2.0804514576750002E-2</v>
      </c>
    </row>
    <row r="793" spans="1:17" hidden="1" x14ac:dyDescent="0.3">
      <c r="A793" t="s">
        <v>1723</v>
      </c>
      <c r="B793" t="s">
        <v>1724</v>
      </c>
      <c r="C793" t="s">
        <v>3157</v>
      </c>
      <c r="D793" t="s">
        <v>457</v>
      </c>
      <c r="E793">
        <v>4937.2924999999996</v>
      </c>
      <c r="F793">
        <v>742.45</v>
      </c>
      <c r="G793">
        <v>226.68756656593601</v>
      </c>
      <c r="H793">
        <v>40.163077374264198</v>
      </c>
      <c r="I793">
        <v>250.46314801519799</v>
      </c>
      <c r="J793">
        <v>7.3821916720598102</v>
      </c>
      <c r="K793">
        <v>566.34378178340103</v>
      </c>
      <c r="L793">
        <v>380.33497145266199</v>
      </c>
      <c r="M793">
        <v>77.027631851270996</v>
      </c>
      <c r="N793">
        <v>0.96578531296487702</v>
      </c>
      <c r="O793">
        <v>3.4009024176712099</v>
      </c>
      <c r="P793">
        <v>319.463276836158</v>
      </c>
      <c r="Q793">
        <v>0.14038812046881799</v>
      </c>
    </row>
    <row r="794" spans="1:17" x14ac:dyDescent="0.3">
      <c r="A794" t="s">
        <v>1725</v>
      </c>
      <c r="B794" t="s">
        <v>1726</v>
      </c>
      <c r="C794" t="s">
        <v>3149</v>
      </c>
      <c r="D794" t="s">
        <v>72</v>
      </c>
      <c r="E794">
        <v>4929.0618861160001</v>
      </c>
      <c r="F794">
        <v>217.51</v>
      </c>
      <c r="G794">
        <v>-7.2090601194245902</v>
      </c>
      <c r="H794">
        <v>2.97320388885676</v>
      </c>
      <c r="I794">
        <v>1.41105640424135</v>
      </c>
      <c r="J794">
        <v>1.97393992799562</v>
      </c>
      <c r="K794">
        <v>222.14221331531701</v>
      </c>
      <c r="L794">
        <v>217.43267581241801</v>
      </c>
      <c r="M794">
        <v>50.168462077842797</v>
      </c>
      <c r="N794">
        <v>0.17573755136831601</v>
      </c>
      <c r="O794">
        <v>18.615236081099699</v>
      </c>
      <c r="P794">
        <v>14.690218824149699</v>
      </c>
      <c r="Q794">
        <v>-5.6879580061227002E-2</v>
      </c>
    </row>
    <row r="795" spans="1:17" hidden="1" x14ac:dyDescent="0.3">
      <c r="A795" t="s">
        <v>1727</v>
      </c>
      <c r="B795" t="s">
        <v>1728</v>
      </c>
      <c r="C795" t="s">
        <v>3157</v>
      </c>
      <c r="D795" t="s">
        <v>375</v>
      </c>
      <c r="E795">
        <v>4919.0270347400001</v>
      </c>
      <c r="F795">
        <v>11838.05</v>
      </c>
      <c r="G795">
        <v>11.349569621964299</v>
      </c>
      <c r="H795">
        <v>13.785879092534501</v>
      </c>
      <c r="I795">
        <v>20.505399268897499</v>
      </c>
      <c r="J795">
        <v>4.9747842646524001</v>
      </c>
      <c r="K795">
        <v>11541.3286405537</v>
      </c>
      <c r="L795">
        <v>10960.646725217801</v>
      </c>
      <c r="M795">
        <v>57.962679048799401</v>
      </c>
      <c r="N795">
        <v>0.68010436012005004</v>
      </c>
      <c r="O795">
        <v>20.665988063912501</v>
      </c>
      <c r="P795">
        <v>42.066544658125999</v>
      </c>
      <c r="Q795">
        <v>-2.4006403063599999E-4</v>
      </c>
    </row>
    <row r="796" spans="1:17" hidden="1" x14ac:dyDescent="0.3">
      <c r="A796" t="s">
        <v>1729</v>
      </c>
      <c r="B796" t="s">
        <v>1730</v>
      </c>
      <c r="C796" t="s">
        <v>3157</v>
      </c>
      <c r="D796" t="s">
        <v>406</v>
      </c>
      <c r="E796">
        <v>4914.4004330750004</v>
      </c>
      <c r="F796">
        <v>693.85</v>
      </c>
      <c r="G796">
        <v>51.080362878712499</v>
      </c>
      <c r="H796">
        <v>4.1779332262139599</v>
      </c>
      <c r="I796">
        <v>64.873498364503305</v>
      </c>
      <c r="J796">
        <v>4.4432351973369197</v>
      </c>
      <c r="K796">
        <v>709.73159211579605</v>
      </c>
      <c r="M796">
        <v>41.306469285760699</v>
      </c>
      <c r="N796">
        <v>0.80390554474356302</v>
      </c>
      <c r="O796">
        <v>36.3407076457447</v>
      </c>
      <c r="P796">
        <v>86.820140010770004</v>
      </c>
    </row>
    <row r="797" spans="1:17" hidden="1" x14ac:dyDescent="0.3">
      <c r="A797" t="s">
        <v>1731</v>
      </c>
      <c r="B797" t="s">
        <v>1732</v>
      </c>
      <c r="C797" t="s">
        <v>3157</v>
      </c>
      <c r="D797" t="s">
        <v>631</v>
      </c>
      <c r="E797">
        <v>4903.9773984000003</v>
      </c>
      <c r="F797">
        <v>1932.75</v>
      </c>
      <c r="G797">
        <v>122131.53736806</v>
      </c>
      <c r="H797">
        <v>52.889198129622699</v>
      </c>
      <c r="I797">
        <v>1100.55494031439</v>
      </c>
      <c r="J797">
        <v>9.4655238946945701</v>
      </c>
      <c r="K797">
        <v>1305.86524038519</v>
      </c>
      <c r="L797">
        <v>650.12569422231695</v>
      </c>
      <c r="M797">
        <v>99.9999999915443</v>
      </c>
      <c r="N797">
        <v>0.85725370943218104</v>
      </c>
      <c r="O797">
        <v>0</v>
      </c>
      <c r="P797">
        <v>124593.548387096</v>
      </c>
      <c r="Q797">
        <v>0.38984456228270198</v>
      </c>
    </row>
    <row r="798" spans="1:17" x14ac:dyDescent="0.3">
      <c r="A798" t="s">
        <v>1733</v>
      </c>
      <c r="B798" t="s">
        <v>1734</v>
      </c>
      <c r="C798" t="s">
        <v>3150</v>
      </c>
      <c r="D798" t="s">
        <v>1735</v>
      </c>
      <c r="E798">
        <v>4872.827976996</v>
      </c>
      <c r="F798">
        <v>72.23</v>
      </c>
      <c r="G798">
        <v>-18.258653906210899</v>
      </c>
      <c r="H798">
        <v>34.849384201540502</v>
      </c>
      <c r="I798">
        <v>10.1987787167104</v>
      </c>
      <c r="J798">
        <v>10.1799885321517</v>
      </c>
      <c r="K798">
        <v>65.953158830225405</v>
      </c>
      <c r="L798">
        <v>64.748428590505696</v>
      </c>
      <c r="M798">
        <v>68.777253675156402</v>
      </c>
      <c r="N798">
        <v>1.5376598376956201</v>
      </c>
      <c r="O798">
        <v>16.558216807420699</v>
      </c>
      <c r="P798">
        <v>65.665137614678898</v>
      </c>
      <c r="Q798">
        <v>5.6117756671994E-2</v>
      </c>
    </row>
    <row r="799" spans="1:17" hidden="1" x14ac:dyDescent="0.3">
      <c r="A799" t="s">
        <v>1736</v>
      </c>
      <c r="B799" t="s">
        <v>1737</v>
      </c>
      <c r="C799" t="s">
        <v>3157</v>
      </c>
      <c r="D799" t="s">
        <v>232</v>
      </c>
      <c r="E799">
        <v>4862.2000349999998</v>
      </c>
      <c r="F799">
        <v>782.25</v>
      </c>
      <c r="G799">
        <v>37.592753646226299</v>
      </c>
      <c r="H799">
        <v>72.0408848773138</v>
      </c>
      <c r="I799">
        <v>57.098205596437801</v>
      </c>
      <c r="J799">
        <v>-5.9130680686596797</v>
      </c>
      <c r="M799">
        <v>73.883066489858194</v>
      </c>
      <c r="O799">
        <v>5.0751038670501902</v>
      </c>
      <c r="P799">
        <v>94.541158915692606</v>
      </c>
    </row>
    <row r="800" spans="1:17" x14ac:dyDescent="0.3">
      <c r="A800" t="s">
        <v>1738</v>
      </c>
      <c r="B800" t="s">
        <v>1739</v>
      </c>
      <c r="C800" t="s">
        <v>3153</v>
      </c>
      <c r="D800" t="s">
        <v>1172</v>
      </c>
      <c r="E800">
        <v>4858.2930012500001</v>
      </c>
      <c r="F800">
        <v>2898.25</v>
      </c>
      <c r="G800">
        <v>-7.7923957761251197</v>
      </c>
      <c r="H800">
        <v>6.2064120542046997</v>
      </c>
      <c r="I800">
        <v>-8.3822785325046194</v>
      </c>
      <c r="J800">
        <v>7.3915761901631996</v>
      </c>
      <c r="K800">
        <v>2877.4753920381499</v>
      </c>
      <c r="L800">
        <v>2953.3377410123198</v>
      </c>
      <c r="M800">
        <v>69.862298320968804</v>
      </c>
      <c r="N800">
        <v>0.60621426795923405</v>
      </c>
      <c r="O800">
        <v>27.663245061675099</v>
      </c>
      <c r="P800">
        <v>19.621520110613499</v>
      </c>
      <c r="Q800">
        <v>-6.7067354532727996E-2</v>
      </c>
    </row>
    <row r="801" spans="1:17" hidden="1" x14ac:dyDescent="0.3">
      <c r="A801" t="s">
        <v>1740</v>
      </c>
      <c r="B801" t="s">
        <v>1741</v>
      </c>
      <c r="C801" t="s">
        <v>3157</v>
      </c>
      <c r="D801" t="s">
        <v>51</v>
      </c>
      <c r="E801">
        <v>4819.0150013699904</v>
      </c>
      <c r="F801">
        <v>1938.45</v>
      </c>
      <c r="G801">
        <v>188.79157764555501</v>
      </c>
      <c r="H801">
        <v>24.400389921720599</v>
      </c>
      <c r="I801">
        <v>68.9764041721822</v>
      </c>
      <c r="J801">
        <v>-0.45393787249239198</v>
      </c>
      <c r="K801">
        <v>1677.2049340512699</v>
      </c>
      <c r="L801">
        <v>1267.00793890615</v>
      </c>
      <c r="M801">
        <v>62.733535424755097</v>
      </c>
      <c r="N801">
        <v>1.4943079218026201</v>
      </c>
      <c r="O801">
        <v>3.3815677474270598</v>
      </c>
      <c r="P801">
        <v>242.482332155477</v>
      </c>
      <c r="Q801">
        <v>0.248345428726293</v>
      </c>
    </row>
    <row r="802" spans="1:17" hidden="1" x14ac:dyDescent="0.3">
      <c r="A802" t="s">
        <v>1742</v>
      </c>
      <c r="B802" t="s">
        <v>1743</v>
      </c>
      <c r="C802" t="s">
        <v>3157</v>
      </c>
      <c r="D802" t="s">
        <v>447</v>
      </c>
      <c r="E802">
        <v>4784.3385600699903</v>
      </c>
      <c r="F802">
        <v>271.10000000000002</v>
      </c>
      <c r="G802">
        <v>-16.095531319737901</v>
      </c>
      <c r="H802">
        <v>-2.3657201263391898</v>
      </c>
      <c r="I802">
        <v>-2.3023958339471999</v>
      </c>
      <c r="J802">
        <v>-4.6743118945185103</v>
      </c>
      <c r="O802">
        <v>5.4592401327923001</v>
      </c>
      <c r="P802">
        <v>9.1604590295953408</v>
      </c>
    </row>
    <row r="803" spans="1:17" hidden="1" x14ac:dyDescent="0.3">
      <c r="A803" t="s">
        <v>1744</v>
      </c>
      <c r="B803" t="s">
        <v>1745</v>
      </c>
      <c r="C803" t="s">
        <v>3157</v>
      </c>
      <c r="D803" t="s">
        <v>447</v>
      </c>
      <c r="E803">
        <v>4747.3525661249996</v>
      </c>
      <c r="F803">
        <v>551.75</v>
      </c>
      <c r="G803">
        <v>-42.626068573349897</v>
      </c>
      <c r="H803">
        <v>4.7059103941431104</v>
      </c>
      <c r="I803">
        <v>-8.2370864852255892</v>
      </c>
      <c r="J803">
        <v>0.31149405454137902</v>
      </c>
      <c r="K803">
        <v>553.99404616330003</v>
      </c>
      <c r="L803">
        <v>578.870344695992</v>
      </c>
      <c r="M803">
        <v>47.597354669031098</v>
      </c>
      <c r="N803">
        <v>0.67256411027963303</v>
      </c>
      <c r="O803">
        <v>44.811961939283997</v>
      </c>
      <c r="P803">
        <v>11.6224964596398</v>
      </c>
      <c r="Q803">
        <v>3.3246207379799999E-4</v>
      </c>
    </row>
    <row r="804" spans="1:17" x14ac:dyDescent="0.3">
      <c r="A804" t="s">
        <v>1746</v>
      </c>
      <c r="B804" t="s">
        <v>1747</v>
      </c>
      <c r="C804" t="s">
        <v>3150</v>
      </c>
      <c r="D804" t="s">
        <v>471</v>
      </c>
      <c r="E804">
        <v>4726.4861272500002</v>
      </c>
      <c r="F804">
        <v>427.9</v>
      </c>
      <c r="G804">
        <v>-57.703987901833301</v>
      </c>
      <c r="H804">
        <v>-10.127218015197601</v>
      </c>
      <c r="I804">
        <v>-36.6031943382118</v>
      </c>
      <c r="J804">
        <v>-5.2205662915146299E-2</v>
      </c>
      <c r="K804">
        <v>497.02059738771999</v>
      </c>
      <c r="L804">
        <v>581.19880580904703</v>
      </c>
      <c r="M804">
        <v>27.961894823723298</v>
      </c>
      <c r="N804">
        <v>0.72793701779686604</v>
      </c>
      <c r="O804">
        <v>81.350782893199295</v>
      </c>
      <c r="P804">
        <v>2.20948286157889</v>
      </c>
      <c r="Q804">
        <v>-0.134387621243032</v>
      </c>
    </row>
    <row r="805" spans="1:17" hidden="1" x14ac:dyDescent="0.3">
      <c r="A805" t="s">
        <v>1748</v>
      </c>
      <c r="B805" t="s">
        <v>1749</v>
      </c>
      <c r="C805" t="s">
        <v>3157</v>
      </c>
      <c r="D805" t="s">
        <v>51</v>
      </c>
      <c r="E805">
        <v>4699.6259451750002</v>
      </c>
      <c r="F805">
        <v>850.5</v>
      </c>
      <c r="G805">
        <v>147.0127860899</v>
      </c>
      <c r="H805">
        <v>7.0781664541627398</v>
      </c>
      <c r="I805">
        <v>91.923146813297507</v>
      </c>
      <c r="J805">
        <v>4.5082838346054999</v>
      </c>
      <c r="K805">
        <v>767.17328685099301</v>
      </c>
      <c r="L805">
        <v>617.02056731196797</v>
      </c>
      <c r="M805">
        <v>71.3178951013617</v>
      </c>
      <c r="N805">
        <v>0.85233891532013595</v>
      </c>
      <c r="O805">
        <v>5.8788947677834699E-2</v>
      </c>
      <c r="P805">
        <v>190.647954485426</v>
      </c>
      <c r="Q805">
        <v>-7.2252476748230002E-3</v>
      </c>
    </row>
    <row r="806" spans="1:17" x14ac:dyDescent="0.3">
      <c r="A806" t="s">
        <v>1750</v>
      </c>
      <c r="B806" t="s">
        <v>1751</v>
      </c>
      <c r="C806" t="s">
        <v>3152</v>
      </c>
      <c r="D806" t="s">
        <v>128</v>
      </c>
      <c r="E806">
        <v>4690.8</v>
      </c>
      <c r="F806">
        <v>7684.55</v>
      </c>
      <c r="G806">
        <v>-15.1634221237515</v>
      </c>
      <c r="H806">
        <v>-0.54233132184155597</v>
      </c>
      <c r="I806">
        <v>29.405526301498</v>
      </c>
      <c r="J806">
        <v>1.45334964450756</v>
      </c>
      <c r="K806">
        <v>8014.8294190595598</v>
      </c>
      <c r="L806">
        <v>7364.5592149263202</v>
      </c>
      <c r="M806">
        <v>58.603662175296201</v>
      </c>
      <c r="N806">
        <v>0.27786672134151102</v>
      </c>
      <c r="O806">
        <v>26.501226486912</v>
      </c>
      <c r="P806">
        <v>62.325070499889001</v>
      </c>
      <c r="Q806">
        <v>0.12594495538570699</v>
      </c>
    </row>
    <row r="807" spans="1:17" x14ac:dyDescent="0.3">
      <c r="A807" t="s">
        <v>1752</v>
      </c>
      <c r="B807" t="s">
        <v>1753</v>
      </c>
      <c r="C807" t="s">
        <v>3154</v>
      </c>
      <c r="D807" t="s">
        <v>1349</v>
      </c>
      <c r="E807">
        <v>4689.3624119099904</v>
      </c>
      <c r="F807">
        <v>843.25</v>
      </c>
      <c r="G807">
        <v>-31.689182248638499</v>
      </c>
      <c r="H807">
        <v>-0.68360359561489203</v>
      </c>
      <c r="I807">
        <v>-6.87184854467246</v>
      </c>
      <c r="J807">
        <v>1.47440912633702</v>
      </c>
      <c r="K807">
        <v>854.30274836948001</v>
      </c>
      <c r="L807">
        <v>855.03402861576205</v>
      </c>
      <c r="M807">
        <v>41.495744569060697</v>
      </c>
      <c r="N807">
        <v>0.52086605170582301</v>
      </c>
      <c r="O807">
        <v>31.1473465757486</v>
      </c>
      <c r="P807">
        <v>9.5058762418024791</v>
      </c>
      <c r="Q807">
        <v>0.16349428592804099</v>
      </c>
    </row>
    <row r="808" spans="1:17" hidden="1" x14ac:dyDescent="0.3">
      <c r="A808" t="s">
        <v>1754</v>
      </c>
      <c r="B808" t="s">
        <v>1755</v>
      </c>
      <c r="C808" t="s">
        <v>3157</v>
      </c>
      <c r="D808" t="s">
        <v>493</v>
      </c>
      <c r="E808">
        <v>4681.4737375000004</v>
      </c>
      <c r="F808">
        <v>103.25</v>
      </c>
      <c r="G808">
        <v>56.892639039202699</v>
      </c>
      <c r="H808">
        <v>6.1837728582285498</v>
      </c>
      <c r="I808">
        <v>18.836027606285001</v>
      </c>
      <c r="J808">
        <v>0.94409745440918602</v>
      </c>
      <c r="K808">
        <v>104.523775938753</v>
      </c>
      <c r="L808">
        <v>94.035516170933107</v>
      </c>
      <c r="M808">
        <v>45.290678436488101</v>
      </c>
      <c r="N808">
        <v>0.48455865129507503</v>
      </c>
      <c r="O808">
        <v>16.222760290556799</v>
      </c>
      <c r="P808">
        <v>74.114671163574997</v>
      </c>
      <c r="Q808">
        <v>0.13525720135791899</v>
      </c>
    </row>
    <row r="809" spans="1:17" x14ac:dyDescent="0.3">
      <c r="A809" t="s">
        <v>1756</v>
      </c>
      <c r="B809" t="s">
        <v>1757</v>
      </c>
      <c r="C809" t="s">
        <v>3151</v>
      </c>
      <c r="D809" t="s">
        <v>457</v>
      </c>
      <c r="E809">
        <v>4680.7749057049996</v>
      </c>
      <c r="F809">
        <v>285.14999999999998</v>
      </c>
      <c r="G809">
        <v>-52.1098576535327</v>
      </c>
      <c r="H809">
        <v>1.4600150094707001</v>
      </c>
      <c r="I809">
        <v>-23.666145876666999</v>
      </c>
      <c r="J809">
        <v>3.9753729327907301</v>
      </c>
      <c r="K809">
        <v>290.15495862687402</v>
      </c>
      <c r="L809">
        <v>330.55550614423697</v>
      </c>
      <c r="M809">
        <v>55.2846379181101</v>
      </c>
      <c r="N809">
        <v>0.76989079563182505</v>
      </c>
      <c r="O809">
        <v>90.215675960021002</v>
      </c>
      <c r="P809">
        <v>8.5665334094803001</v>
      </c>
      <c r="Q809">
        <v>-8.7047509624925995E-2</v>
      </c>
    </row>
    <row r="810" spans="1:17" x14ac:dyDescent="0.3">
      <c r="A810" t="s">
        <v>1758</v>
      </c>
      <c r="B810" t="s">
        <v>1759</v>
      </c>
      <c r="C810" t="s">
        <v>3142</v>
      </c>
      <c r="D810" t="s">
        <v>54</v>
      </c>
      <c r="E810">
        <v>4598.8832215800003</v>
      </c>
      <c r="F810">
        <v>52.12</v>
      </c>
      <c r="G810">
        <v>5.8146277799291601</v>
      </c>
      <c r="H810">
        <v>21.464430820338102</v>
      </c>
      <c r="I810">
        <v>-24.7174544524444</v>
      </c>
      <c r="J810">
        <v>17.842159935674299</v>
      </c>
      <c r="K810">
        <v>50.7365409883759</v>
      </c>
      <c r="L810">
        <v>57.486302241000601</v>
      </c>
      <c r="M810">
        <v>70.568180565825003</v>
      </c>
      <c r="N810">
        <v>0.81336185973126196</v>
      </c>
      <c r="O810">
        <v>91.155026861089695</v>
      </c>
      <c r="P810">
        <v>29.7324206596141</v>
      </c>
      <c r="Q810">
        <v>1.6570754265643001E-2</v>
      </c>
    </row>
    <row r="811" spans="1:17" x14ac:dyDescent="0.3">
      <c r="A811" t="s">
        <v>1760</v>
      </c>
      <c r="B811" t="s">
        <v>1761</v>
      </c>
      <c r="C811" t="s">
        <v>3150</v>
      </c>
      <c r="D811" t="s">
        <v>269</v>
      </c>
      <c r="E811">
        <v>4587.7124509499999</v>
      </c>
      <c r="F811">
        <v>503.9</v>
      </c>
      <c r="G811">
        <v>7.0435364796509097</v>
      </c>
      <c r="H811">
        <v>5.8950347283332096</v>
      </c>
      <c r="I811">
        <v>-6.7760805640376702</v>
      </c>
      <c r="J811">
        <v>3.7715160865690902</v>
      </c>
      <c r="K811">
        <v>499.77623246787198</v>
      </c>
      <c r="L811">
        <v>485.997765412815</v>
      </c>
      <c r="M811">
        <v>61.984786906887798</v>
      </c>
      <c r="N811">
        <v>0.99828397470627195</v>
      </c>
      <c r="O811">
        <v>21.819805516967602</v>
      </c>
      <c r="P811">
        <v>39.933351846709201</v>
      </c>
      <c r="Q811">
        <v>-3.0197953767727E-2</v>
      </c>
    </row>
    <row r="812" spans="1:17" hidden="1" x14ac:dyDescent="0.3">
      <c r="A812" t="s">
        <v>1762</v>
      </c>
      <c r="B812" t="s">
        <v>1763</v>
      </c>
      <c r="C812" t="s">
        <v>3157</v>
      </c>
      <c r="D812" t="s">
        <v>108</v>
      </c>
      <c r="E812">
        <v>4583.6065226150004</v>
      </c>
      <c r="F812">
        <v>1355.25</v>
      </c>
      <c r="G812">
        <v>466.61277652315903</v>
      </c>
      <c r="H812">
        <v>22.376729207434899</v>
      </c>
      <c r="I812">
        <v>148.60757587076</v>
      </c>
      <c r="J812">
        <v>7.4836731535412904</v>
      </c>
      <c r="K812">
        <v>1204.9209915136601</v>
      </c>
      <c r="L812">
        <v>873.79547036150802</v>
      </c>
      <c r="M812">
        <v>66.384435943409599</v>
      </c>
      <c r="N812">
        <v>0.72533923108403997</v>
      </c>
      <c r="O812">
        <v>9.5000922339051694</v>
      </c>
      <c r="P812">
        <v>505.02232142857099</v>
      </c>
      <c r="Q812">
        <v>0.190885808105345</v>
      </c>
    </row>
    <row r="813" spans="1:17" hidden="1" x14ac:dyDescent="0.3">
      <c r="A813" t="s">
        <v>1764</v>
      </c>
      <c r="B813" t="s">
        <v>1765</v>
      </c>
      <c r="C813" t="s">
        <v>3157</v>
      </c>
      <c r="D813" t="s">
        <v>139</v>
      </c>
      <c r="E813">
        <v>4545.1981422250001</v>
      </c>
      <c r="F813">
        <v>997.75</v>
      </c>
      <c r="G813">
        <v>147.75263347429399</v>
      </c>
      <c r="H813">
        <v>19.352228598561599</v>
      </c>
      <c r="I813">
        <v>47.028909478597903</v>
      </c>
      <c r="J813">
        <v>5.5069312538637103</v>
      </c>
      <c r="K813">
        <v>873.97510637442895</v>
      </c>
      <c r="L813">
        <v>723.59523149901497</v>
      </c>
      <c r="M813">
        <v>72.935222239097698</v>
      </c>
      <c r="N813">
        <v>0.77171199092647402</v>
      </c>
      <c r="O813">
        <v>2.7311450764219498</v>
      </c>
      <c r="P813">
        <v>168.212365591397</v>
      </c>
      <c r="Q813">
        <v>0.17184815870155401</v>
      </c>
    </row>
    <row r="814" spans="1:17" x14ac:dyDescent="0.3">
      <c r="A814" t="s">
        <v>1766</v>
      </c>
      <c r="B814" t="s">
        <v>1767</v>
      </c>
      <c r="C814" t="s">
        <v>3152</v>
      </c>
      <c r="D814" t="s">
        <v>117</v>
      </c>
      <c r="E814">
        <v>4543.7450367900001</v>
      </c>
      <c r="F814">
        <v>842.15</v>
      </c>
      <c r="G814">
        <v>39.068728371386797</v>
      </c>
      <c r="H814">
        <v>30.437211950739499</v>
      </c>
      <c r="I814">
        <v>12.2956790341382</v>
      </c>
      <c r="J814">
        <v>3.5184727807547098</v>
      </c>
      <c r="K814">
        <v>732.96504885370905</v>
      </c>
      <c r="L814">
        <v>668.74862452952095</v>
      </c>
      <c r="M814">
        <v>71.480350300475706</v>
      </c>
      <c r="N814">
        <v>1.74744369175061</v>
      </c>
      <c r="O814">
        <v>4.4944487324110902</v>
      </c>
      <c r="P814">
        <v>78.572943172179805</v>
      </c>
      <c r="Q814">
        <v>8.7428778481073E-2</v>
      </c>
    </row>
    <row r="815" spans="1:17" x14ac:dyDescent="0.3">
      <c r="A815" t="s">
        <v>1768</v>
      </c>
      <c r="B815" t="s">
        <v>1769</v>
      </c>
      <c r="C815" t="s">
        <v>3141</v>
      </c>
      <c r="D815" t="s">
        <v>251</v>
      </c>
      <c r="E815">
        <v>4541.0959725599996</v>
      </c>
      <c r="F815">
        <v>1663.4</v>
      </c>
      <c r="G815">
        <v>19.613570469263699</v>
      </c>
      <c r="H815">
        <v>12.329273879628801</v>
      </c>
      <c r="I815">
        <v>19.604004377095801</v>
      </c>
      <c r="J815">
        <v>10.7080093289371</v>
      </c>
      <c r="K815">
        <v>1440.6317475811099</v>
      </c>
      <c r="L815">
        <v>1311.5659025495199</v>
      </c>
      <c r="M815">
        <v>79.342862413773801</v>
      </c>
      <c r="N815">
        <v>1.09158184586139</v>
      </c>
      <c r="O815">
        <v>1.6171696525189201</v>
      </c>
      <c r="P815">
        <v>76.562997558645506</v>
      </c>
      <c r="Q815">
        <v>0.124933860624461</v>
      </c>
    </row>
    <row r="816" spans="1:17" hidden="1" x14ac:dyDescent="0.3">
      <c r="A816" t="s">
        <v>1770</v>
      </c>
      <c r="B816" t="s">
        <v>1771</v>
      </c>
      <c r="C816" t="s">
        <v>3157</v>
      </c>
      <c r="D816" t="s">
        <v>380</v>
      </c>
      <c r="E816">
        <v>4539.5496196599997</v>
      </c>
      <c r="F816">
        <v>1517.8</v>
      </c>
      <c r="G816">
        <v>41.898284833761302</v>
      </c>
      <c r="H816">
        <v>4.7953071635184799</v>
      </c>
      <c r="I816">
        <v>37.244787081867699</v>
      </c>
      <c r="J816">
        <v>7.9511014954553403</v>
      </c>
      <c r="K816">
        <v>1322.6363674295301</v>
      </c>
      <c r="L816">
        <v>1126.03206449442</v>
      </c>
      <c r="M816">
        <v>66.077310853618002</v>
      </c>
      <c r="N816">
        <v>0.62265904345683698</v>
      </c>
      <c r="O816">
        <v>3.50507313216497</v>
      </c>
      <c r="P816">
        <v>70.347923681257001</v>
      </c>
      <c r="Q816">
        <v>9.9871122634080003E-2</v>
      </c>
    </row>
    <row r="817" spans="1:17" x14ac:dyDescent="0.3">
      <c r="A817" t="s">
        <v>1772</v>
      </c>
      <c r="B817" t="s">
        <v>1773</v>
      </c>
      <c r="C817" t="s">
        <v>3144</v>
      </c>
      <c r="D817" t="s">
        <v>123</v>
      </c>
      <c r="E817">
        <v>4537.7244000000001</v>
      </c>
      <c r="F817">
        <v>489</v>
      </c>
      <c r="G817">
        <v>79.965423262043998</v>
      </c>
      <c r="H817">
        <v>-4.0590449824327504</v>
      </c>
      <c r="I817">
        <v>25.328419860404299</v>
      </c>
      <c r="J817">
        <v>4.0959312180574203</v>
      </c>
      <c r="K817">
        <v>530.02215701656996</v>
      </c>
      <c r="L817">
        <v>479.62335603715201</v>
      </c>
      <c r="M817">
        <v>50.9557144041557</v>
      </c>
      <c r="N817">
        <v>0.60030807293700295</v>
      </c>
      <c r="O817">
        <v>48.7423312883435</v>
      </c>
      <c r="P817">
        <v>110.548977395048</v>
      </c>
      <c r="Q817">
        <v>7.6359762166902004E-2</v>
      </c>
    </row>
    <row r="818" spans="1:17" x14ac:dyDescent="0.3">
      <c r="A818" t="s">
        <v>1774</v>
      </c>
      <c r="B818" t="s">
        <v>1775</v>
      </c>
      <c r="C818" t="s">
        <v>3156</v>
      </c>
      <c r="D818" t="s">
        <v>493</v>
      </c>
      <c r="E818">
        <v>4525.0979641699996</v>
      </c>
      <c r="F818">
        <v>817.45</v>
      </c>
      <c r="G818">
        <v>-3.96450253342466</v>
      </c>
      <c r="H818">
        <v>6.3936665699669604</v>
      </c>
      <c r="I818">
        <v>11.830834980790801</v>
      </c>
      <c r="J818">
        <v>4.4418782817464297</v>
      </c>
      <c r="K818">
        <v>826.87468501902902</v>
      </c>
      <c r="L818">
        <v>816.221305544649</v>
      </c>
      <c r="M818">
        <v>55.360096312336999</v>
      </c>
      <c r="N818">
        <v>0.48871035621804298</v>
      </c>
      <c r="O818">
        <v>18.991987277509299</v>
      </c>
      <c r="P818">
        <v>24.431083035238601</v>
      </c>
      <c r="Q818">
        <v>-0.120641954729585</v>
      </c>
    </row>
    <row r="819" spans="1:17" hidden="1" x14ac:dyDescent="0.3">
      <c r="A819" t="s">
        <v>1776</v>
      </c>
      <c r="B819" t="s">
        <v>1777</v>
      </c>
      <c r="C819" t="s">
        <v>3157</v>
      </c>
      <c r="D819" t="s">
        <v>406</v>
      </c>
      <c r="E819">
        <v>4524.3619799999997</v>
      </c>
      <c r="F819">
        <v>328.8</v>
      </c>
      <c r="G819">
        <v>77.598883439498806</v>
      </c>
      <c r="H819">
        <v>23.001323809997899</v>
      </c>
      <c r="I819">
        <v>79.901256596965297</v>
      </c>
      <c r="J819">
        <v>0.98527192371808303</v>
      </c>
      <c r="K819">
        <v>285.56625017857101</v>
      </c>
      <c r="L819">
        <v>234.219890190135</v>
      </c>
      <c r="M819">
        <v>74.641464810194606</v>
      </c>
      <c r="N819">
        <v>2.82779923165976</v>
      </c>
      <c r="O819">
        <v>4.5316301703163004</v>
      </c>
      <c r="P819">
        <v>132.69639065817401</v>
      </c>
      <c r="Q819">
        <v>0.26559247961118398</v>
      </c>
    </row>
    <row r="820" spans="1:17" x14ac:dyDescent="0.3">
      <c r="A820" t="s">
        <v>1778</v>
      </c>
      <c r="B820" t="s">
        <v>1779</v>
      </c>
      <c r="C820" t="s">
        <v>3142</v>
      </c>
      <c r="D820" t="s">
        <v>500</v>
      </c>
      <c r="E820">
        <v>4509.8941671299999</v>
      </c>
      <c r="F820">
        <v>77.430000000000007</v>
      </c>
      <c r="G820">
        <v>73.189770957296602</v>
      </c>
      <c r="H820">
        <v>33.982102135093598</v>
      </c>
      <c r="I820">
        <v>58.7720665515752</v>
      </c>
      <c r="J820">
        <v>1.4835731129843199</v>
      </c>
      <c r="K820">
        <v>63.802007004161297</v>
      </c>
      <c r="L820">
        <v>53.885972750274398</v>
      </c>
      <c r="M820">
        <v>70.140540786202493</v>
      </c>
      <c r="N820">
        <v>1.3321413699173299</v>
      </c>
      <c r="O820">
        <v>4.4814671316027299</v>
      </c>
      <c r="P820">
        <v>132.87218045112701</v>
      </c>
      <c r="Q820">
        <v>-1.7548545855261999E-2</v>
      </c>
    </row>
    <row r="821" spans="1:17" hidden="1" x14ac:dyDescent="0.3">
      <c r="A821" t="s">
        <v>1780</v>
      </c>
      <c r="B821" t="s">
        <v>1781</v>
      </c>
      <c r="C821" t="s">
        <v>3157</v>
      </c>
      <c r="D821" t="s">
        <v>117</v>
      </c>
      <c r="E821">
        <v>4505.9418158999997</v>
      </c>
      <c r="F821">
        <v>430.5</v>
      </c>
      <c r="G821">
        <v>-15.7118988015159</v>
      </c>
      <c r="K821">
        <v>425.76520424318301</v>
      </c>
      <c r="L821">
        <v>384.46648021701702</v>
      </c>
      <c r="M821">
        <v>38.331602171758398</v>
      </c>
      <c r="N821">
        <v>1</v>
      </c>
      <c r="O821">
        <v>7.2938443670151001</v>
      </c>
      <c r="P821">
        <v>5.4630083292503704</v>
      </c>
      <c r="Q821">
        <v>9.3594908740256E-2</v>
      </c>
    </row>
    <row r="822" spans="1:17" hidden="1" x14ac:dyDescent="0.3">
      <c r="A822" t="s">
        <v>1782</v>
      </c>
      <c r="B822" t="s">
        <v>1783</v>
      </c>
      <c r="C822" t="s">
        <v>3157</v>
      </c>
      <c r="D822" t="s">
        <v>1628</v>
      </c>
      <c r="E822">
        <v>4501.173201525</v>
      </c>
      <c r="F822">
        <v>8525</v>
      </c>
      <c r="G822">
        <v>-4.7341110198965399</v>
      </c>
      <c r="H822">
        <v>0.23225945434745399</v>
      </c>
      <c r="I822">
        <v>6.4739474117892399</v>
      </c>
      <c r="J822">
        <v>-1.2945165521686199</v>
      </c>
      <c r="K822">
        <v>8580.3990551834504</v>
      </c>
      <c r="L822">
        <v>8002.0408447674999</v>
      </c>
      <c r="M822">
        <v>49.110735567385902</v>
      </c>
      <c r="N822">
        <v>0.62660779420234203</v>
      </c>
      <c r="O822">
        <v>6.7331378299120201</v>
      </c>
      <c r="P822">
        <v>46.728513523979998</v>
      </c>
      <c r="Q822">
        <v>1.2109877236405E-2</v>
      </c>
    </row>
    <row r="823" spans="1:17" hidden="1" x14ac:dyDescent="0.3">
      <c r="A823" t="s">
        <v>1784</v>
      </c>
      <c r="B823" t="s">
        <v>1785</v>
      </c>
      <c r="C823" t="s">
        <v>3157</v>
      </c>
      <c r="D823" t="s">
        <v>269</v>
      </c>
      <c r="E823">
        <v>4487.3737190399997</v>
      </c>
      <c r="F823">
        <v>364.8</v>
      </c>
      <c r="G823">
        <v>299.32969162968101</v>
      </c>
      <c r="H823">
        <v>1.7460966974215499</v>
      </c>
      <c r="I823">
        <v>169.45456177188501</v>
      </c>
      <c r="J823">
        <v>-13.014412488775999</v>
      </c>
      <c r="K823">
        <v>361.645711277712</v>
      </c>
      <c r="L823">
        <v>249.17830650800701</v>
      </c>
      <c r="M823">
        <v>45.074105653912902</v>
      </c>
      <c r="N823">
        <v>0.46189954254016002</v>
      </c>
      <c r="O823">
        <v>21.683114035087701</v>
      </c>
      <c r="P823">
        <v>347.05882352941097</v>
      </c>
      <c r="Q823">
        <v>0.29874087688147</v>
      </c>
    </row>
    <row r="824" spans="1:17" hidden="1" x14ac:dyDescent="0.3">
      <c r="A824" t="s">
        <v>1786</v>
      </c>
      <c r="B824" t="s">
        <v>1787</v>
      </c>
      <c r="C824" t="s">
        <v>3157</v>
      </c>
      <c r="D824" t="s">
        <v>46</v>
      </c>
      <c r="E824">
        <v>4477.7266224449904</v>
      </c>
      <c r="F824">
        <v>806.35</v>
      </c>
      <c r="G824">
        <v>59.626597295639698</v>
      </c>
      <c r="H824">
        <v>5.3344059138877098</v>
      </c>
      <c r="I824">
        <v>59.1906148907184</v>
      </c>
      <c r="J824">
        <v>6.8971193282197003</v>
      </c>
      <c r="K824">
        <v>781.68542356474404</v>
      </c>
      <c r="L824">
        <v>660.98594248835695</v>
      </c>
      <c r="M824">
        <v>63.985802794329103</v>
      </c>
      <c r="N824">
        <v>0.92341171526545396</v>
      </c>
      <c r="O824">
        <v>15.954610280895301</v>
      </c>
      <c r="P824">
        <v>126.40741260704699</v>
      </c>
    </row>
    <row r="825" spans="1:17" hidden="1" x14ac:dyDescent="0.3">
      <c r="A825" t="s">
        <v>1788</v>
      </c>
      <c r="B825" t="s">
        <v>1789</v>
      </c>
      <c r="C825" t="s">
        <v>3157</v>
      </c>
      <c r="D825" t="s">
        <v>752</v>
      </c>
      <c r="E825">
        <v>4449.3999170859997</v>
      </c>
      <c r="F825">
        <v>269.88</v>
      </c>
      <c r="G825">
        <v>0.68599149730370002</v>
      </c>
      <c r="H825">
        <v>0.168554401217029</v>
      </c>
      <c r="I825">
        <v>-0.21591000150758599</v>
      </c>
      <c r="J825">
        <v>1.51042481397337</v>
      </c>
      <c r="K825">
        <v>272.50872416738298</v>
      </c>
      <c r="L825">
        <v>262.36837451441801</v>
      </c>
      <c r="M825">
        <v>58.987597709054498</v>
      </c>
      <c r="N825">
        <v>1.0441384628628101</v>
      </c>
      <c r="O825">
        <v>8.9336001185712206</v>
      </c>
      <c r="P825">
        <v>23.058684054534599</v>
      </c>
      <c r="Q825">
        <v>3.7892634135868998E-2</v>
      </c>
    </row>
    <row r="826" spans="1:17" hidden="1" x14ac:dyDescent="0.3">
      <c r="A826" t="s">
        <v>1790</v>
      </c>
      <c r="B826" t="s">
        <v>1791</v>
      </c>
      <c r="C826" t="s">
        <v>3157</v>
      </c>
      <c r="D826" t="s">
        <v>266</v>
      </c>
      <c r="E826">
        <v>4434.8308406249998</v>
      </c>
      <c r="F826">
        <v>2521.85</v>
      </c>
      <c r="G826">
        <v>51.047586733005197</v>
      </c>
      <c r="H826">
        <v>3.8454970187771602</v>
      </c>
      <c r="I826">
        <v>36.056503818249197</v>
      </c>
      <c r="J826">
        <v>4.1421569140823298</v>
      </c>
      <c r="K826">
        <v>2474.28381032487</v>
      </c>
      <c r="L826">
        <v>2164.30323671519</v>
      </c>
      <c r="M826">
        <v>65.807717382791694</v>
      </c>
      <c r="N826">
        <v>0.69121027510302702</v>
      </c>
      <c r="O826">
        <v>14.2018756071931</v>
      </c>
      <c r="P826">
        <v>96.100311041990594</v>
      </c>
      <c r="Q826">
        <v>5.9833808322678997E-2</v>
      </c>
    </row>
    <row r="827" spans="1:17" x14ac:dyDescent="0.3">
      <c r="A827" t="s">
        <v>1792</v>
      </c>
      <c r="B827" t="s">
        <v>1793</v>
      </c>
      <c r="C827" t="s">
        <v>3144</v>
      </c>
      <c r="D827" t="s">
        <v>1794</v>
      </c>
      <c r="E827">
        <v>4425.8590268199996</v>
      </c>
      <c r="F827">
        <v>865.45</v>
      </c>
      <c r="G827">
        <v>25.775771609777902</v>
      </c>
      <c r="H827">
        <v>4.9522745324846698</v>
      </c>
      <c r="I827">
        <v>-4.6918374067943196</v>
      </c>
      <c r="J827">
        <v>2.4016008817129202</v>
      </c>
      <c r="K827">
        <v>914.53038185739604</v>
      </c>
      <c r="L827">
        <v>884.64352051364801</v>
      </c>
      <c r="M827">
        <v>49.441758016368802</v>
      </c>
      <c r="N827">
        <v>0.704501217361309</v>
      </c>
      <c r="O827">
        <v>38.771737246519102</v>
      </c>
      <c r="P827">
        <v>46.935483870967701</v>
      </c>
      <c r="Q827">
        <v>5.2805877098268998E-2</v>
      </c>
    </row>
    <row r="828" spans="1:17" x14ac:dyDescent="0.3">
      <c r="A828" t="s">
        <v>1795</v>
      </c>
      <c r="B828" t="s">
        <v>1796</v>
      </c>
      <c r="C828" t="s">
        <v>3156</v>
      </c>
      <c r="D828" t="s">
        <v>266</v>
      </c>
      <c r="E828">
        <v>4401.0703448000004</v>
      </c>
      <c r="F828">
        <v>263.60000000000002</v>
      </c>
      <c r="G828">
        <v>-5.4562901291497097</v>
      </c>
      <c r="H828">
        <v>-2.8574524894006301</v>
      </c>
      <c r="I828">
        <v>-4.0640692648840098</v>
      </c>
      <c r="J828">
        <v>0.92522056482690895</v>
      </c>
      <c r="K828">
        <v>274.96323061892002</v>
      </c>
      <c r="L828">
        <v>273.73696073911702</v>
      </c>
      <c r="M828">
        <v>48.1226852522977</v>
      </c>
      <c r="N828">
        <v>0.67021244790474699</v>
      </c>
      <c r="O828">
        <v>27.465857359635802</v>
      </c>
      <c r="P828">
        <v>20.945170910759298</v>
      </c>
      <c r="Q828">
        <v>-1.4623166345494E-2</v>
      </c>
    </row>
    <row r="829" spans="1:17" x14ac:dyDescent="0.3">
      <c r="A829" t="s">
        <v>1797</v>
      </c>
      <c r="B829" t="s">
        <v>1798</v>
      </c>
      <c r="C829" t="s">
        <v>3147</v>
      </c>
      <c r="D829" t="s">
        <v>213</v>
      </c>
      <c r="E829">
        <v>4398.5437949339903</v>
      </c>
      <c r="F829">
        <v>172.98</v>
      </c>
      <c r="G829">
        <v>2.8671446449973801</v>
      </c>
      <c r="H829">
        <v>4.8508464471339199</v>
      </c>
      <c r="I829">
        <v>-5.8828767216990201</v>
      </c>
      <c r="J829">
        <v>6.3603848537707197</v>
      </c>
      <c r="K829">
        <v>170.352950194914</v>
      </c>
      <c r="L829">
        <v>170.791206742127</v>
      </c>
      <c r="M829">
        <v>68.4187648232801</v>
      </c>
      <c r="N829">
        <v>0.77416980965842297</v>
      </c>
      <c r="O829">
        <v>30.477511851081001</v>
      </c>
      <c r="P829">
        <v>31.1448066717209</v>
      </c>
      <c r="Q829">
        <v>6.8262499166728996E-2</v>
      </c>
    </row>
    <row r="830" spans="1:17" hidden="1" x14ac:dyDescent="0.3">
      <c r="A830" t="s">
        <v>1799</v>
      </c>
      <c r="B830" t="s">
        <v>1800</v>
      </c>
      <c r="C830" t="s">
        <v>3157</v>
      </c>
      <c r="D830" t="s">
        <v>983</v>
      </c>
      <c r="E830">
        <v>4396.1053275000004</v>
      </c>
      <c r="F830">
        <v>3505.75</v>
      </c>
      <c r="G830">
        <v>21.264999275216798</v>
      </c>
      <c r="H830">
        <v>0.95482916991031097</v>
      </c>
      <c r="I830">
        <v>39.167621058921299</v>
      </c>
      <c r="J830">
        <v>1.8707267001032</v>
      </c>
      <c r="K830">
        <v>3490.7925966498101</v>
      </c>
      <c r="L830">
        <v>3141.3776459802002</v>
      </c>
      <c r="M830">
        <v>57.8098634319647</v>
      </c>
      <c r="N830">
        <v>0.27987093221116799</v>
      </c>
      <c r="O830">
        <v>13.898595165085901</v>
      </c>
      <c r="P830">
        <v>60.138406723917399</v>
      </c>
      <c r="Q830">
        <v>4.4810513824657998E-2</v>
      </c>
    </row>
    <row r="831" spans="1:17" hidden="1" x14ac:dyDescent="0.3">
      <c r="A831" t="s">
        <v>1801</v>
      </c>
      <c r="B831" t="s">
        <v>1802</v>
      </c>
      <c r="C831" t="s">
        <v>3157</v>
      </c>
      <c r="D831" t="s">
        <v>1803</v>
      </c>
      <c r="E831">
        <v>4381.3126499999998</v>
      </c>
      <c r="F831">
        <v>389</v>
      </c>
      <c r="G831">
        <v>-25.420253318991101</v>
      </c>
      <c r="H831">
        <v>-1.51506767442141</v>
      </c>
      <c r="I831">
        <v>-17.661827860247701</v>
      </c>
      <c r="J831">
        <v>0.39700648687462597</v>
      </c>
      <c r="K831">
        <v>408.046461286956</v>
      </c>
      <c r="L831">
        <v>409.93321739235301</v>
      </c>
      <c r="M831">
        <v>40.2503661879269</v>
      </c>
      <c r="N831">
        <v>0.56928110704643298</v>
      </c>
      <c r="O831">
        <v>64.138817480719794</v>
      </c>
      <c r="P831">
        <v>9.3771966821313004</v>
      </c>
      <c r="Q831">
        <v>0.27586219285932401</v>
      </c>
    </row>
    <row r="832" spans="1:17" x14ac:dyDescent="0.3">
      <c r="A832" t="s">
        <v>1804</v>
      </c>
      <c r="B832" t="s">
        <v>1805</v>
      </c>
      <c r="C832" t="s">
        <v>3150</v>
      </c>
      <c r="D832" t="s">
        <v>166</v>
      </c>
      <c r="E832">
        <v>4380.5015000000003</v>
      </c>
      <c r="F832">
        <v>3876.55</v>
      </c>
      <c r="G832">
        <v>81.937887653639606</v>
      </c>
      <c r="H832">
        <v>-11.186317968103801</v>
      </c>
      <c r="I832">
        <v>-16.512119708076501</v>
      </c>
      <c r="J832">
        <v>4.0517513605036202</v>
      </c>
      <c r="K832">
        <v>4320.1633454471903</v>
      </c>
      <c r="L832">
        <v>4047.15051016197</v>
      </c>
      <c r="M832">
        <v>46.758306361145898</v>
      </c>
      <c r="N832">
        <v>1.07206889720262</v>
      </c>
      <c r="O832">
        <v>46.770969031742098</v>
      </c>
      <c r="P832">
        <v>106.526284945592</v>
      </c>
      <c r="Q832">
        <v>0.15566002354679201</v>
      </c>
    </row>
    <row r="833" spans="1:17" x14ac:dyDescent="0.3">
      <c r="A833" t="s">
        <v>1806</v>
      </c>
      <c r="B833" t="s">
        <v>1807</v>
      </c>
      <c r="C833" t="s">
        <v>573</v>
      </c>
      <c r="D833" t="s">
        <v>573</v>
      </c>
      <c r="E833">
        <v>4363.6693672000001</v>
      </c>
      <c r="F833">
        <v>211.28</v>
      </c>
      <c r="G833">
        <v>12.4592837763518</v>
      </c>
      <c r="H833">
        <v>-0.86061179060814696</v>
      </c>
      <c r="I833">
        <v>16.733611965470999</v>
      </c>
      <c r="J833">
        <v>3.20784358984656</v>
      </c>
      <c r="K833">
        <v>218.05518630563799</v>
      </c>
      <c r="L833">
        <v>198.29230558349801</v>
      </c>
      <c r="M833">
        <v>45.387465876663398</v>
      </c>
      <c r="N833">
        <v>0.46132262537950902</v>
      </c>
      <c r="O833">
        <v>21.3555471412343</v>
      </c>
      <c r="P833">
        <v>57.554064131245298</v>
      </c>
      <c r="Q833">
        <v>9.3896571997871006E-2</v>
      </c>
    </row>
    <row r="834" spans="1:17" hidden="1" x14ac:dyDescent="0.3">
      <c r="A834" t="s">
        <v>1808</v>
      </c>
      <c r="B834" t="s">
        <v>1809</v>
      </c>
      <c r="C834" t="s">
        <v>3157</v>
      </c>
      <c r="D834" t="s">
        <v>421</v>
      </c>
      <c r="E834">
        <v>4357.6105891500001</v>
      </c>
      <c r="F834">
        <v>319.14999999999998</v>
      </c>
      <c r="G834">
        <v>545.07297968633202</v>
      </c>
      <c r="H834">
        <v>76.201807418987997</v>
      </c>
      <c r="I834">
        <v>266.96055826274602</v>
      </c>
      <c r="J834">
        <v>22.556320212364799</v>
      </c>
      <c r="K834">
        <v>211.53075792243001</v>
      </c>
      <c r="L834">
        <v>142.06708161179299</v>
      </c>
      <c r="M834">
        <v>79.761432013641695</v>
      </c>
      <c r="N834">
        <v>2.6114183754944502</v>
      </c>
      <c r="O834">
        <v>5.2483158389472004</v>
      </c>
      <c r="P834">
        <v>599.12376779846602</v>
      </c>
      <c r="Q834">
        <v>0.16636510826974099</v>
      </c>
    </row>
    <row r="835" spans="1:17" hidden="1" x14ac:dyDescent="0.3">
      <c r="A835" t="s">
        <v>1810</v>
      </c>
      <c r="B835" t="s">
        <v>1811</v>
      </c>
      <c r="C835" t="s">
        <v>3142</v>
      </c>
      <c r="D835" t="s">
        <v>24</v>
      </c>
      <c r="E835">
        <v>4347.1998003099998</v>
      </c>
      <c r="F835">
        <v>412</v>
      </c>
      <c r="G835">
        <v>-7.3769068886345899</v>
      </c>
      <c r="H835">
        <v>-6.7340473706381898</v>
      </c>
      <c r="I835">
        <v>-35.817046418491898</v>
      </c>
      <c r="J835">
        <v>-0.37888622600306798</v>
      </c>
      <c r="K835">
        <v>480.66820009528402</v>
      </c>
      <c r="M835">
        <v>36.073376839784302</v>
      </c>
      <c r="N835">
        <v>0.69659196797344503</v>
      </c>
      <c r="O835">
        <v>84.6844660194174</v>
      </c>
      <c r="P835">
        <v>12.8767123287671</v>
      </c>
    </row>
    <row r="836" spans="1:17" x14ac:dyDescent="0.3">
      <c r="A836" t="s">
        <v>1812</v>
      </c>
      <c r="B836" t="s">
        <v>1813</v>
      </c>
      <c r="C836" t="s">
        <v>3150</v>
      </c>
      <c r="D836" t="s">
        <v>269</v>
      </c>
      <c r="E836">
        <v>4346.9406950279999</v>
      </c>
      <c r="F836">
        <v>186.98</v>
      </c>
      <c r="G836">
        <v>17.0877994255681</v>
      </c>
      <c r="H836">
        <v>5.2518215438209399</v>
      </c>
      <c r="I836">
        <v>38.125860844864</v>
      </c>
      <c r="J836">
        <v>5.6408464931274303</v>
      </c>
      <c r="K836">
        <v>177.28625826101501</v>
      </c>
      <c r="L836">
        <v>161.86169316328301</v>
      </c>
      <c r="M836">
        <v>63.173824933377198</v>
      </c>
      <c r="N836">
        <v>0.63990179316031004</v>
      </c>
      <c r="O836">
        <v>6.6638143116910902</v>
      </c>
      <c r="P836">
        <v>66.871932173136898</v>
      </c>
      <c r="Q836">
        <v>1.7796723750289001E-2</v>
      </c>
    </row>
    <row r="837" spans="1:17" x14ac:dyDescent="0.3">
      <c r="A837" t="s">
        <v>1814</v>
      </c>
      <c r="B837" t="s">
        <v>1815</v>
      </c>
      <c r="C837" t="s">
        <v>3150</v>
      </c>
      <c r="D837" t="s">
        <v>80</v>
      </c>
      <c r="E837">
        <v>4329.9572409000002</v>
      </c>
      <c r="F837">
        <v>1081.45</v>
      </c>
      <c r="G837">
        <v>34.384223457999802</v>
      </c>
      <c r="H837">
        <v>11.465922663754601</v>
      </c>
      <c r="I837">
        <v>8.08414008375183</v>
      </c>
      <c r="J837">
        <v>11.410442320381099</v>
      </c>
      <c r="K837">
        <v>1051.6638586686599</v>
      </c>
      <c r="L837">
        <v>1012.89483801115</v>
      </c>
      <c r="M837">
        <v>65.753110826287397</v>
      </c>
      <c r="N837">
        <v>1.7041718218384501</v>
      </c>
      <c r="O837">
        <v>47.274492579407202</v>
      </c>
      <c r="P837">
        <v>77.286885245901601</v>
      </c>
      <c r="Q837">
        <v>2.9202944482044999E-2</v>
      </c>
    </row>
    <row r="838" spans="1:17" x14ac:dyDescent="0.3">
      <c r="A838" t="s">
        <v>1816</v>
      </c>
      <c r="B838" t="s">
        <v>1817</v>
      </c>
      <c r="C838" t="s">
        <v>3154</v>
      </c>
      <c r="D838" t="s">
        <v>505</v>
      </c>
      <c r="E838">
        <v>4327.3678579159996</v>
      </c>
      <c r="F838">
        <v>86.86</v>
      </c>
      <c r="G838">
        <v>-43.628107872087398</v>
      </c>
      <c r="H838">
        <v>-8.40701483326934</v>
      </c>
      <c r="I838">
        <v>-21.192758245098499</v>
      </c>
      <c r="J838">
        <v>4.9642557740941697</v>
      </c>
      <c r="K838">
        <v>94.110187268763895</v>
      </c>
      <c r="L838">
        <v>103.62462315021899</v>
      </c>
      <c r="M838">
        <v>56.462471831293598</v>
      </c>
      <c r="N838">
        <v>0.953200012999456</v>
      </c>
      <c r="O838">
        <v>53.9258577020492</v>
      </c>
      <c r="P838">
        <v>11.8609143593045</v>
      </c>
      <c r="Q838">
        <v>-0.110481134245388</v>
      </c>
    </row>
    <row r="839" spans="1:17" hidden="1" x14ac:dyDescent="0.3">
      <c r="A839" t="s">
        <v>1818</v>
      </c>
      <c r="B839" t="s">
        <v>1819</v>
      </c>
      <c r="C839" t="s">
        <v>3157</v>
      </c>
      <c r="D839" t="s">
        <v>51</v>
      </c>
      <c r="E839">
        <v>4326.6424073039998</v>
      </c>
      <c r="F839">
        <v>78.959999999999994</v>
      </c>
      <c r="G839">
        <v>45.915936050199399</v>
      </c>
      <c r="H839">
        <v>1.69442987017422</v>
      </c>
      <c r="I839">
        <v>59.5322968062614</v>
      </c>
      <c r="J839">
        <v>4.2663758562439904</v>
      </c>
      <c r="K839">
        <v>79.032920473001695</v>
      </c>
      <c r="L839">
        <v>65.976255724723202</v>
      </c>
      <c r="M839">
        <v>59.304541755935198</v>
      </c>
      <c r="N839">
        <v>0.42226894851528002</v>
      </c>
      <c r="O839">
        <v>27.786220871327199</v>
      </c>
      <c r="P839">
        <v>104.82490272373499</v>
      </c>
      <c r="Q839">
        <v>4.1505286722400003E-2</v>
      </c>
    </row>
    <row r="840" spans="1:17" hidden="1" x14ac:dyDescent="0.3">
      <c r="A840" t="s">
        <v>1820</v>
      </c>
      <c r="B840" t="s">
        <v>1821</v>
      </c>
      <c r="C840" t="s">
        <v>3157</v>
      </c>
      <c r="D840" t="s">
        <v>251</v>
      </c>
      <c r="E840">
        <v>4297.8560640750002</v>
      </c>
      <c r="F840">
        <v>225.75</v>
      </c>
      <c r="G840">
        <v>129.182461976762</v>
      </c>
      <c r="H840">
        <v>-5.7735172240615196</v>
      </c>
      <c r="I840">
        <v>64.527393164329595</v>
      </c>
      <c r="J840">
        <v>1.75841953035288</v>
      </c>
      <c r="K840">
        <v>232.380406180601</v>
      </c>
      <c r="L840">
        <v>201.45655083638499</v>
      </c>
      <c r="M840">
        <v>46.174864314094101</v>
      </c>
      <c r="N840">
        <v>0.70562694885396904</v>
      </c>
      <c r="O840">
        <v>44.761904761904702</v>
      </c>
      <c r="P840">
        <v>170.35928143712499</v>
      </c>
      <c r="Q840">
        <v>0.13439742082605999</v>
      </c>
    </row>
    <row r="841" spans="1:17" x14ac:dyDescent="0.3">
      <c r="A841" t="s">
        <v>1822</v>
      </c>
      <c r="B841" t="s">
        <v>1823</v>
      </c>
      <c r="C841" t="s">
        <v>3145</v>
      </c>
      <c r="D841" t="s">
        <v>46</v>
      </c>
      <c r="E841">
        <v>4295.5468675169996</v>
      </c>
      <c r="F841">
        <v>53.31</v>
      </c>
      <c r="G841">
        <v>-12.8119536762187</v>
      </c>
      <c r="H841">
        <v>11.9509830299969</v>
      </c>
      <c r="I841">
        <v>-19.031990514058698</v>
      </c>
      <c r="J841">
        <v>2.4377278364964998</v>
      </c>
      <c r="K841">
        <v>53.301926460785602</v>
      </c>
      <c r="L841">
        <v>55.898202577639097</v>
      </c>
      <c r="M841">
        <v>59.554093825803598</v>
      </c>
      <c r="N841">
        <v>0.84890231065393296</v>
      </c>
      <c r="O841">
        <v>48.1898330519602</v>
      </c>
      <c r="P841">
        <v>15.2648648648648</v>
      </c>
      <c r="Q841">
        <v>9.4983983224602997E-2</v>
      </c>
    </row>
    <row r="842" spans="1:17" hidden="1" x14ac:dyDescent="0.3">
      <c r="A842" t="s">
        <v>1824</v>
      </c>
      <c r="B842" t="s">
        <v>1825</v>
      </c>
      <c r="C842" t="s">
        <v>3157</v>
      </c>
      <c r="D842" t="s">
        <v>139</v>
      </c>
      <c r="E842">
        <v>4282.86373095</v>
      </c>
      <c r="F842">
        <v>1088.1500000000001</v>
      </c>
      <c r="G842">
        <v>141.830908641284</v>
      </c>
      <c r="H842">
        <v>21.499878435080099</v>
      </c>
      <c r="I842">
        <v>66.343601427592901</v>
      </c>
      <c r="J842">
        <v>16.7639243396981</v>
      </c>
      <c r="K842">
        <v>862.83988711066104</v>
      </c>
      <c r="L842">
        <v>705.39634382723602</v>
      </c>
      <c r="M842">
        <v>83.160856358972893</v>
      </c>
      <c r="N842">
        <v>0.81646212971363497</v>
      </c>
      <c r="O842">
        <v>2.46289574047695</v>
      </c>
      <c r="P842">
        <v>188.147072701502</v>
      </c>
      <c r="Q842">
        <v>0.136215997851453</v>
      </c>
    </row>
    <row r="843" spans="1:17" x14ac:dyDescent="0.3">
      <c r="A843" t="s">
        <v>1826</v>
      </c>
      <c r="B843" t="s">
        <v>1827</v>
      </c>
      <c r="C843" t="s">
        <v>3145</v>
      </c>
      <c r="D843" t="s">
        <v>46</v>
      </c>
      <c r="E843">
        <v>4280.229362305</v>
      </c>
      <c r="F843">
        <v>618.54999999999995</v>
      </c>
      <c r="G843">
        <v>-39.340692118751399</v>
      </c>
      <c r="H843">
        <v>9.7055982550539408</v>
      </c>
      <c r="I843">
        <v>10.7674631269588</v>
      </c>
      <c r="J843">
        <v>13.161973227451099</v>
      </c>
      <c r="K843">
        <v>615.06843682754595</v>
      </c>
      <c r="L843">
        <v>619.93123194957195</v>
      </c>
      <c r="M843">
        <v>67.268887690949896</v>
      </c>
      <c r="N843">
        <v>1.3349645823823499</v>
      </c>
      <c r="O843">
        <v>63.131517258103599</v>
      </c>
      <c r="P843">
        <v>44.944346807264203</v>
      </c>
      <c r="Q843">
        <v>0.122448221947004</v>
      </c>
    </row>
    <row r="844" spans="1:17" hidden="1" x14ac:dyDescent="0.3">
      <c r="A844" t="s">
        <v>1828</v>
      </c>
      <c r="B844" t="s">
        <v>1829</v>
      </c>
      <c r="C844" t="s">
        <v>3157</v>
      </c>
      <c r="D844" t="s">
        <v>500</v>
      </c>
      <c r="E844">
        <v>4280.0990000000002</v>
      </c>
      <c r="F844">
        <v>214990</v>
      </c>
      <c r="G844">
        <v>6287654.405177</v>
      </c>
      <c r="H844">
        <v>5980603.9218399897</v>
      </c>
      <c r="I844">
        <v>6264546.5365914097</v>
      </c>
      <c r="J844">
        <v>-13.7598339116267</v>
      </c>
      <c r="K844">
        <v>147698.20559105399</v>
      </c>
      <c r="L844">
        <v>49974.042657707403</v>
      </c>
      <c r="M844">
        <v>36.155917460834999</v>
      </c>
      <c r="N844">
        <v>2.3461974286336802</v>
      </c>
      <c r="O844">
        <v>54.611819154379198</v>
      </c>
      <c r="P844">
        <v>6379425.2225519205</v>
      </c>
    </row>
    <row r="845" spans="1:17" x14ac:dyDescent="0.3">
      <c r="A845" t="s">
        <v>1830</v>
      </c>
      <c r="B845" t="s">
        <v>1831</v>
      </c>
      <c r="C845" t="s">
        <v>3151</v>
      </c>
      <c r="D845" t="s">
        <v>46</v>
      </c>
      <c r="E845">
        <v>4278.8767082000004</v>
      </c>
      <c r="F845">
        <v>2524.6999999999998</v>
      </c>
      <c r="G845">
        <v>16.159371530786199</v>
      </c>
      <c r="H845">
        <v>11.153118949716401</v>
      </c>
      <c r="I845">
        <v>50.377640082069803</v>
      </c>
      <c r="J845">
        <v>7.7866533773646696</v>
      </c>
      <c r="K845">
        <v>2255.1524434257899</v>
      </c>
      <c r="L845">
        <v>1961.72545628693</v>
      </c>
      <c r="M845">
        <v>69.228499416571395</v>
      </c>
      <c r="N845">
        <v>0.61172853039394903</v>
      </c>
      <c r="O845">
        <v>8.3297025389155106</v>
      </c>
      <c r="P845">
        <v>78.5502121640735</v>
      </c>
      <c r="Q845">
        <v>9.3556921889206002E-2</v>
      </c>
    </row>
    <row r="846" spans="1:17" x14ac:dyDescent="0.3">
      <c r="A846" t="s">
        <v>1832</v>
      </c>
      <c r="B846" t="s">
        <v>1833</v>
      </c>
      <c r="C846" t="s">
        <v>3144</v>
      </c>
      <c r="D846" t="s">
        <v>983</v>
      </c>
      <c r="E846">
        <v>4278.2951254680002</v>
      </c>
      <c r="F846">
        <v>33.54</v>
      </c>
      <c r="G846">
        <v>-14.6933695600567</v>
      </c>
      <c r="H846">
        <v>0.236919836569746</v>
      </c>
      <c r="I846">
        <v>-0.39439967936151998</v>
      </c>
      <c r="J846">
        <v>9.2168023146598195</v>
      </c>
      <c r="K846">
        <v>35.0303683553513</v>
      </c>
      <c r="L846">
        <v>35.148154273341198</v>
      </c>
      <c r="M846">
        <v>60.5900795080953</v>
      </c>
      <c r="N846">
        <v>0.57139899161462304</v>
      </c>
      <c r="O846">
        <v>37.447823494335097</v>
      </c>
      <c r="P846">
        <v>35.515151515151501</v>
      </c>
      <c r="Q846">
        <v>8.8249160996421994E-2</v>
      </c>
    </row>
    <row r="847" spans="1:17" hidden="1" x14ac:dyDescent="0.3">
      <c r="A847" t="s">
        <v>1834</v>
      </c>
      <c r="B847" t="s">
        <v>1835</v>
      </c>
      <c r="C847" t="s">
        <v>3157</v>
      </c>
      <c r="D847" t="s">
        <v>421</v>
      </c>
      <c r="E847">
        <v>4268.8886120339903</v>
      </c>
      <c r="F847">
        <v>114.78</v>
      </c>
      <c r="G847">
        <v>-43.776069924510601</v>
      </c>
      <c r="H847">
        <v>10.049503176423601</v>
      </c>
      <c r="I847">
        <v>-11.65750272965</v>
      </c>
      <c r="J847">
        <v>15.1255223173153</v>
      </c>
      <c r="K847">
        <v>107.366121585671</v>
      </c>
      <c r="L847">
        <v>119.00494449909</v>
      </c>
      <c r="M847">
        <v>80.667470212801504</v>
      </c>
      <c r="N847">
        <v>2.7461557005583699</v>
      </c>
      <c r="O847">
        <v>33.821223209618402</v>
      </c>
      <c r="P847">
        <v>23.419354838709602</v>
      </c>
    </row>
    <row r="848" spans="1:17" x14ac:dyDescent="0.3">
      <c r="A848" t="s">
        <v>1836</v>
      </c>
      <c r="B848" t="s">
        <v>1837</v>
      </c>
      <c r="C848" t="s">
        <v>3151</v>
      </c>
      <c r="D848" t="s">
        <v>941</v>
      </c>
      <c r="E848">
        <v>4259.4625653249996</v>
      </c>
      <c r="F848">
        <v>347.35</v>
      </c>
      <c r="G848">
        <v>-19.073647550806399</v>
      </c>
      <c r="H848">
        <v>-2.1104602066268199</v>
      </c>
      <c r="I848">
        <v>10.999677542017601</v>
      </c>
      <c r="J848">
        <v>4.5215263979318303</v>
      </c>
      <c r="K848">
        <v>365.92211662339798</v>
      </c>
      <c r="L848">
        <v>357.908560988489</v>
      </c>
      <c r="M848">
        <v>48.659663932727398</v>
      </c>
      <c r="N848">
        <v>0.32135372884920699</v>
      </c>
      <c r="O848">
        <v>29.523535338995199</v>
      </c>
      <c r="P848">
        <v>29.6323941033775</v>
      </c>
      <c r="Q848">
        <v>-3.8178380614779003E-2</v>
      </c>
    </row>
    <row r="849" spans="1:17" hidden="1" x14ac:dyDescent="0.3">
      <c r="A849" t="s">
        <v>1838</v>
      </c>
      <c r="B849" t="s">
        <v>1839</v>
      </c>
      <c r="C849" t="s">
        <v>3157</v>
      </c>
      <c r="D849" t="s">
        <v>375</v>
      </c>
      <c r="E849">
        <v>4245.7215176</v>
      </c>
      <c r="F849">
        <v>341.2</v>
      </c>
      <c r="G849">
        <v>108.897826103928</v>
      </c>
      <c r="H849">
        <v>2.5627411121967998</v>
      </c>
      <c r="I849">
        <v>65.928705873414799</v>
      </c>
      <c r="J849">
        <v>8.6799762899845305</v>
      </c>
      <c r="K849">
        <v>342.05976590031298</v>
      </c>
      <c r="L849">
        <v>287.25016917659298</v>
      </c>
      <c r="M849">
        <v>55.826783416227698</v>
      </c>
      <c r="N849">
        <v>1.0021928623038701</v>
      </c>
      <c r="O849">
        <v>31.213364595545102</v>
      </c>
      <c r="P849">
        <v>147.79403754675101</v>
      </c>
      <c r="Q849">
        <v>0.156160134820714</v>
      </c>
    </row>
    <row r="850" spans="1:17" x14ac:dyDescent="0.3">
      <c r="A850" t="s">
        <v>1840</v>
      </c>
      <c r="B850" t="s">
        <v>1841</v>
      </c>
      <c r="C850" t="s">
        <v>3146</v>
      </c>
      <c r="D850" t="s">
        <v>493</v>
      </c>
      <c r="E850">
        <v>4230.7667797499998</v>
      </c>
      <c r="F850">
        <v>384.55</v>
      </c>
      <c r="G850">
        <v>-3.1988072995688102</v>
      </c>
      <c r="H850">
        <v>-9.3751026228136602</v>
      </c>
      <c r="I850">
        <v>-1.51038353285042</v>
      </c>
      <c r="J850">
        <v>0.81957569882866699</v>
      </c>
      <c r="K850">
        <v>440.344278757003</v>
      </c>
      <c r="L850">
        <v>415.78125187030503</v>
      </c>
      <c r="M850">
        <v>34.712135566531302</v>
      </c>
      <c r="N850">
        <v>0.49053424938509099</v>
      </c>
      <c r="O850">
        <v>48.485242491223502</v>
      </c>
      <c r="P850">
        <v>18.4506391498537</v>
      </c>
      <c r="Q850">
        <v>-5.8259494408839999E-3</v>
      </c>
    </row>
    <row r="851" spans="1:17" hidden="1" x14ac:dyDescent="0.3">
      <c r="A851" t="s">
        <v>1842</v>
      </c>
      <c r="B851" t="s">
        <v>1843</v>
      </c>
      <c r="C851" t="s">
        <v>3157</v>
      </c>
      <c r="D851" t="s">
        <v>261</v>
      </c>
      <c r="E851">
        <v>4214.6661750000003</v>
      </c>
      <c r="F851">
        <v>459.75</v>
      </c>
      <c r="G851">
        <v>82.216662102733693</v>
      </c>
      <c r="H851">
        <v>7.1727008626264102</v>
      </c>
      <c r="I851">
        <v>87.500529720006199</v>
      </c>
      <c r="J851">
        <v>4.7617133180706901</v>
      </c>
      <c r="K851">
        <v>420.574007289012</v>
      </c>
      <c r="L851">
        <v>326.65958852330101</v>
      </c>
      <c r="M851">
        <v>73.174096733072702</v>
      </c>
      <c r="N851">
        <v>0.71368178846937702</v>
      </c>
      <c r="O851">
        <v>6.4709081022294699</v>
      </c>
      <c r="P851">
        <v>197.57281553397999</v>
      </c>
      <c r="Q851">
        <v>0.163061942330846</v>
      </c>
    </row>
    <row r="852" spans="1:17" x14ac:dyDescent="0.3">
      <c r="A852" t="s">
        <v>1844</v>
      </c>
      <c r="B852" t="s">
        <v>1845</v>
      </c>
      <c r="C852" t="s">
        <v>3146</v>
      </c>
      <c r="D852" t="s">
        <v>51</v>
      </c>
      <c r="E852">
        <v>4205.7215999999999</v>
      </c>
      <c r="F852">
        <v>458.4</v>
      </c>
      <c r="G852">
        <v>-28.2144437269592</v>
      </c>
      <c r="H852">
        <v>-2.9514775496375099</v>
      </c>
      <c r="I852">
        <v>-12.007381507101201</v>
      </c>
      <c r="J852">
        <v>-3.40562900651096</v>
      </c>
      <c r="K852">
        <v>489.069105297801</v>
      </c>
      <c r="L852">
        <v>504.41296595773599</v>
      </c>
      <c r="M852">
        <v>43.599590169347501</v>
      </c>
      <c r="N852">
        <v>0.78982889094478603</v>
      </c>
      <c r="O852">
        <v>38.525305410122101</v>
      </c>
      <c r="P852">
        <v>6.3449715810230698</v>
      </c>
      <c r="Q852">
        <v>-3.6024273630338E-2</v>
      </c>
    </row>
    <row r="853" spans="1:17" hidden="1" x14ac:dyDescent="0.3">
      <c r="A853" t="s">
        <v>1846</v>
      </c>
      <c r="B853" t="s">
        <v>1847</v>
      </c>
      <c r="C853" t="s">
        <v>3157</v>
      </c>
      <c r="D853" t="s">
        <v>37</v>
      </c>
      <c r="E853">
        <v>4201.2912419100003</v>
      </c>
      <c r="F853">
        <v>595.95000000000005</v>
      </c>
      <c r="G853">
        <v>6.87986237848052</v>
      </c>
      <c r="H853">
        <v>-5.4146358851137402</v>
      </c>
      <c r="I853">
        <v>14.636744076345</v>
      </c>
      <c r="J853">
        <v>4.5888813562815098</v>
      </c>
      <c r="K853">
        <v>607.69648475426595</v>
      </c>
      <c r="L853">
        <v>554.31898426487101</v>
      </c>
      <c r="M853">
        <v>56.479632436524902</v>
      </c>
      <c r="N853">
        <v>0.58243473167422199</v>
      </c>
      <c r="O853">
        <v>20.169477305143001</v>
      </c>
      <c r="P853">
        <v>38.415979561026603</v>
      </c>
    </row>
    <row r="854" spans="1:17" hidden="1" x14ac:dyDescent="0.3">
      <c r="A854" t="s">
        <v>1848</v>
      </c>
      <c r="B854" t="s">
        <v>1849</v>
      </c>
      <c r="C854" t="s">
        <v>3157</v>
      </c>
      <c r="D854" t="s">
        <v>166</v>
      </c>
      <c r="E854">
        <v>4199.24</v>
      </c>
      <c r="F854">
        <v>244</v>
      </c>
      <c r="G854">
        <v>2679.9244648348399</v>
      </c>
      <c r="H854">
        <v>-9.5343864104626395</v>
      </c>
      <c r="I854">
        <v>231.312022168401</v>
      </c>
      <c r="J854">
        <v>-4.1029935131253596</v>
      </c>
      <c r="K854">
        <v>249.92542271872301</v>
      </c>
      <c r="L854">
        <v>146.17168390869901</v>
      </c>
      <c r="M854">
        <v>44.013873235754602</v>
      </c>
      <c r="N854">
        <v>0.614686528333936</v>
      </c>
      <c r="O854">
        <v>45.9016393442623</v>
      </c>
      <c r="P854">
        <v>3224.2506811989101</v>
      </c>
      <c r="Q854">
        <v>0.23847813421766501</v>
      </c>
    </row>
    <row r="855" spans="1:17" x14ac:dyDescent="0.3">
      <c r="A855" t="s">
        <v>1850</v>
      </c>
      <c r="B855" t="s">
        <v>1851</v>
      </c>
      <c r="C855" t="s">
        <v>3151</v>
      </c>
      <c r="D855" t="s">
        <v>941</v>
      </c>
      <c r="E855">
        <v>4191.4597486499997</v>
      </c>
      <c r="F855">
        <v>338.7</v>
      </c>
      <c r="G855">
        <v>48.740585741648701</v>
      </c>
      <c r="H855">
        <v>-8.7162781424060203</v>
      </c>
      <c r="I855">
        <v>24.284520250503999</v>
      </c>
      <c r="J855">
        <v>5.4446255344936798</v>
      </c>
      <c r="K855">
        <v>351.42111275265398</v>
      </c>
      <c r="L855">
        <v>316.775443171522</v>
      </c>
      <c r="M855">
        <v>55.890342188404901</v>
      </c>
      <c r="N855">
        <v>0.54752865035025999</v>
      </c>
      <c r="O855">
        <v>21.6268083850014</v>
      </c>
      <c r="P855">
        <v>74.497681607418798</v>
      </c>
      <c r="Q855">
        <v>4.8187343412806997E-2</v>
      </c>
    </row>
    <row r="856" spans="1:17" hidden="1" x14ac:dyDescent="0.3">
      <c r="A856" t="s">
        <v>1852</v>
      </c>
      <c r="B856" t="s">
        <v>1853</v>
      </c>
      <c r="C856" t="s">
        <v>3157</v>
      </c>
      <c r="D856" t="s">
        <v>46</v>
      </c>
      <c r="E856">
        <v>4166.7484590000004</v>
      </c>
      <c r="F856">
        <v>2172.15</v>
      </c>
      <c r="G856">
        <v>484.32993369273998</v>
      </c>
      <c r="H856">
        <v>18.258808457340599</v>
      </c>
      <c r="I856">
        <v>-4.4607068777236298</v>
      </c>
      <c r="J856">
        <v>-0.20872339034228701</v>
      </c>
      <c r="K856">
        <v>2214.9452555135299</v>
      </c>
      <c r="L856">
        <v>1790.15176822743</v>
      </c>
      <c r="M856">
        <v>38.159401860673697</v>
      </c>
      <c r="N856">
        <v>0.85003576475514198</v>
      </c>
      <c r="O856">
        <v>37.375411458692902</v>
      </c>
      <c r="P856">
        <v>508.44537815126</v>
      </c>
    </row>
    <row r="857" spans="1:17" hidden="1" x14ac:dyDescent="0.3">
      <c r="A857" t="s">
        <v>1854</v>
      </c>
      <c r="B857" t="s">
        <v>1855</v>
      </c>
      <c r="C857" t="s">
        <v>3157</v>
      </c>
      <c r="D857" t="s">
        <v>51</v>
      </c>
      <c r="E857">
        <v>4151.9901359300002</v>
      </c>
      <c r="F857">
        <v>414.05</v>
      </c>
      <c r="G857">
        <v>18.149948490618101</v>
      </c>
      <c r="H857">
        <v>-0.69555972674919497</v>
      </c>
      <c r="I857">
        <v>22.685050873511798</v>
      </c>
      <c r="J857">
        <v>2.1098002205560902</v>
      </c>
      <c r="K857">
        <v>418.98490112530698</v>
      </c>
      <c r="L857">
        <v>369.474205765448</v>
      </c>
      <c r="M857">
        <v>42.389495858111999</v>
      </c>
      <c r="N857">
        <v>0.49744572449766999</v>
      </c>
      <c r="O857">
        <v>21.784808597995401</v>
      </c>
      <c r="P857">
        <v>49.126598235188197</v>
      </c>
      <c r="Q857">
        <v>8.3955829091878001E-2</v>
      </c>
    </row>
    <row r="858" spans="1:17" hidden="1" x14ac:dyDescent="0.3">
      <c r="A858" t="s">
        <v>1856</v>
      </c>
      <c r="B858" t="s">
        <v>1857</v>
      </c>
      <c r="C858" t="s">
        <v>3157</v>
      </c>
      <c r="D858" t="s">
        <v>535</v>
      </c>
      <c r="E858">
        <v>4147.4486140400004</v>
      </c>
      <c r="F858">
        <v>4577.05</v>
      </c>
      <c r="G858">
        <v>-5.6407025527063697</v>
      </c>
      <c r="H858">
        <v>4.3754850787738704</v>
      </c>
      <c r="I858">
        <v>33.523944533109997</v>
      </c>
      <c r="J858">
        <v>1.6230737475472301</v>
      </c>
      <c r="K858">
        <v>4467.56832519623</v>
      </c>
      <c r="L858">
        <v>4026.72824111407</v>
      </c>
      <c r="M858">
        <v>78.534550269504706</v>
      </c>
      <c r="N858">
        <v>0.48058315529142698</v>
      </c>
      <c r="O858">
        <v>6.7794758632743797</v>
      </c>
      <c r="P858">
        <v>52.751635295688097</v>
      </c>
      <c r="Q858">
        <v>4.7712462107482E-2</v>
      </c>
    </row>
    <row r="859" spans="1:17" x14ac:dyDescent="0.3">
      <c r="A859" t="s">
        <v>1858</v>
      </c>
      <c r="B859" t="s">
        <v>1859</v>
      </c>
      <c r="C859" t="s">
        <v>3153</v>
      </c>
      <c r="D859" t="s">
        <v>447</v>
      </c>
      <c r="E859">
        <v>4128.0573730320002</v>
      </c>
      <c r="F859">
        <v>82.62</v>
      </c>
      <c r="G859">
        <v>-42.147733946211801</v>
      </c>
      <c r="H859">
        <v>0.52973495850714003</v>
      </c>
      <c r="I859">
        <v>-25.951821166964798</v>
      </c>
      <c r="J859">
        <v>-0.14018691883506501</v>
      </c>
      <c r="K859">
        <v>87.912737741160498</v>
      </c>
      <c r="L859">
        <v>95.336763759160206</v>
      </c>
      <c r="M859">
        <v>37.334626224706099</v>
      </c>
      <c r="N859">
        <v>0.87268445460044297</v>
      </c>
      <c r="O859">
        <v>47.119341563785902</v>
      </c>
      <c r="P859">
        <v>2</v>
      </c>
      <c r="Q859">
        <v>-1.2829130602233001E-2</v>
      </c>
    </row>
    <row r="860" spans="1:17" hidden="1" x14ac:dyDescent="0.3">
      <c r="A860" t="s">
        <v>1860</v>
      </c>
      <c r="B860" t="s">
        <v>1861</v>
      </c>
      <c r="C860" t="s">
        <v>3157</v>
      </c>
      <c r="D860" t="s">
        <v>269</v>
      </c>
      <c r="E860">
        <v>4125.76239584</v>
      </c>
      <c r="F860">
        <v>1293.6500000000001</v>
      </c>
      <c r="G860">
        <v>-8.5580560048503198</v>
      </c>
      <c r="H860">
        <v>1.3175046932922201</v>
      </c>
      <c r="I860">
        <v>-3.5873135477428799</v>
      </c>
      <c r="J860">
        <v>2.9420372481831198</v>
      </c>
      <c r="K860">
        <v>1299.3010230269599</v>
      </c>
      <c r="L860">
        <v>1284.3469888427101</v>
      </c>
      <c r="M860">
        <v>62.788971574765398</v>
      </c>
      <c r="N860">
        <v>0.86895267218013705</v>
      </c>
      <c r="O860">
        <v>21.7330808178409</v>
      </c>
      <c r="P860">
        <v>17.391107078039902</v>
      </c>
      <c r="Q860">
        <v>0.11373856207377001</v>
      </c>
    </row>
    <row r="861" spans="1:17" hidden="1" x14ac:dyDescent="0.3">
      <c r="A861" t="s">
        <v>1862</v>
      </c>
      <c r="B861" t="s">
        <v>1863</v>
      </c>
      <c r="C861" t="s">
        <v>3157</v>
      </c>
      <c r="D861" t="s">
        <v>1044</v>
      </c>
      <c r="E861">
        <v>4120.0136068800002</v>
      </c>
      <c r="F861">
        <v>156.55000000000001</v>
      </c>
      <c r="G861">
        <v>3.1363723945813202</v>
      </c>
      <c r="H861">
        <v>-4.2786049043141698</v>
      </c>
      <c r="I861">
        <v>30.960183217671599</v>
      </c>
      <c r="J861">
        <v>5.5209629870325498</v>
      </c>
      <c r="K861">
        <v>165.10633137449699</v>
      </c>
      <c r="L861">
        <v>151.89419553101999</v>
      </c>
      <c r="M861">
        <v>43.642237295710601</v>
      </c>
      <c r="N861">
        <v>0.82055232433868697</v>
      </c>
      <c r="O861">
        <v>42.957521558607397</v>
      </c>
      <c r="P861">
        <v>81.929110981987193</v>
      </c>
    </row>
    <row r="862" spans="1:17" x14ac:dyDescent="0.3">
      <c r="A862" t="s">
        <v>1864</v>
      </c>
      <c r="B862" t="s">
        <v>1865</v>
      </c>
      <c r="C862" t="s">
        <v>3147</v>
      </c>
      <c r="D862" t="s">
        <v>213</v>
      </c>
      <c r="E862">
        <v>4108.0641933449997</v>
      </c>
      <c r="F862">
        <v>102.97</v>
      </c>
      <c r="G862">
        <v>-26.4286851207867</v>
      </c>
      <c r="H862">
        <v>-0.85119255465514199</v>
      </c>
      <c r="I862">
        <v>-24.005132400096599</v>
      </c>
      <c r="J862">
        <v>7.5769365711847199</v>
      </c>
      <c r="K862">
        <v>111.30306124451199</v>
      </c>
      <c r="L862">
        <v>119.179579100871</v>
      </c>
      <c r="M862">
        <v>45.406772595935003</v>
      </c>
      <c r="N862">
        <v>0.65372013670832096</v>
      </c>
      <c r="O862">
        <v>45.343303874915001</v>
      </c>
      <c r="P862">
        <v>6.6936068801160404</v>
      </c>
      <c r="Q862">
        <v>-2.5960439000705E-2</v>
      </c>
    </row>
    <row r="863" spans="1:17" hidden="1" x14ac:dyDescent="0.3">
      <c r="A863" t="s">
        <v>1866</v>
      </c>
      <c r="B863" t="s">
        <v>1867</v>
      </c>
      <c r="C863" t="s">
        <v>3157</v>
      </c>
      <c r="D863" t="s">
        <v>208</v>
      </c>
      <c r="E863">
        <v>4103.4347055899998</v>
      </c>
      <c r="F863">
        <v>7989.3</v>
      </c>
      <c r="G863">
        <v>136.86355072294501</v>
      </c>
      <c r="H863">
        <v>37.386671701381601</v>
      </c>
      <c r="I863">
        <v>126.828711431749</v>
      </c>
      <c r="J863">
        <v>-11.870289110609599</v>
      </c>
      <c r="K863">
        <v>6761.9315026718004</v>
      </c>
      <c r="L863">
        <v>4862.4689466178197</v>
      </c>
      <c r="M863">
        <v>46.939097513486701</v>
      </c>
      <c r="N863">
        <v>1.69009993603797</v>
      </c>
      <c r="O863">
        <v>24.841976143091301</v>
      </c>
      <c r="P863">
        <v>165.86246485083399</v>
      </c>
      <c r="Q863">
        <v>0.15732577016525301</v>
      </c>
    </row>
    <row r="864" spans="1:17" x14ac:dyDescent="0.3">
      <c r="A864" t="s">
        <v>1868</v>
      </c>
      <c r="B864" t="s">
        <v>1869</v>
      </c>
      <c r="C864" t="s">
        <v>3147</v>
      </c>
      <c r="D864" t="s">
        <v>213</v>
      </c>
      <c r="E864">
        <v>4085.0626649999999</v>
      </c>
      <c r="F864">
        <v>626.20000000000005</v>
      </c>
      <c r="G864">
        <v>26.253934451988499</v>
      </c>
      <c r="H864">
        <v>2.1625875023657701</v>
      </c>
      <c r="I864">
        <v>-1.7228748738733599</v>
      </c>
      <c r="J864">
        <v>1.9617465933568701</v>
      </c>
      <c r="K864">
        <v>658.56089854618301</v>
      </c>
      <c r="L864">
        <v>639.47647528422397</v>
      </c>
      <c r="M864">
        <v>51.410614535127003</v>
      </c>
      <c r="N864">
        <v>0.455744489428699</v>
      </c>
      <c r="O864">
        <v>32.130309805174001</v>
      </c>
      <c r="P864">
        <v>47.688679245282998</v>
      </c>
      <c r="Q864">
        <v>5.6688281181647003E-2</v>
      </c>
    </row>
    <row r="865" spans="1:17" hidden="1" x14ac:dyDescent="0.3">
      <c r="A865" t="s">
        <v>1870</v>
      </c>
      <c r="B865" t="s">
        <v>1871</v>
      </c>
      <c r="C865" t="s">
        <v>3157</v>
      </c>
      <c r="D865" t="s">
        <v>117</v>
      </c>
      <c r="E865">
        <v>4069.4536406040002</v>
      </c>
      <c r="F865">
        <v>41.91</v>
      </c>
      <c r="G865">
        <v>-30.988486332880498</v>
      </c>
      <c r="H865">
        <v>6.1413036233435898</v>
      </c>
      <c r="I865">
        <v>-15.9591238172925</v>
      </c>
      <c r="J865">
        <v>4.6234215812142496</v>
      </c>
      <c r="K865">
        <v>43.895447924722603</v>
      </c>
      <c r="L865">
        <v>45.764224128772298</v>
      </c>
      <c r="M865">
        <v>55.833464817155502</v>
      </c>
      <c r="N865">
        <v>0.38329224668497902</v>
      </c>
      <c r="O865">
        <v>56.0486757337151</v>
      </c>
      <c r="P865">
        <v>11.3147410358565</v>
      </c>
      <c r="Q865">
        <v>5.3928460031272003E-2</v>
      </c>
    </row>
    <row r="866" spans="1:17" hidden="1" x14ac:dyDescent="0.3">
      <c r="A866" t="s">
        <v>1872</v>
      </c>
      <c r="B866" t="s">
        <v>1873</v>
      </c>
      <c r="C866" t="s">
        <v>3157</v>
      </c>
      <c r="D866" t="s">
        <v>1053</v>
      </c>
      <c r="E866">
        <v>4060.8879999999999</v>
      </c>
      <c r="F866">
        <v>118</v>
      </c>
      <c r="G866">
        <v>-18.351397234117801</v>
      </c>
      <c r="K866">
        <v>104.378999999999</v>
      </c>
      <c r="M866">
        <v>99.990560428137201</v>
      </c>
      <c r="N866">
        <v>1</v>
      </c>
      <c r="O866">
        <v>0</v>
      </c>
      <c r="P866">
        <v>5.3571428571428603</v>
      </c>
    </row>
    <row r="867" spans="1:17" x14ac:dyDescent="0.3">
      <c r="A867" t="s">
        <v>1874</v>
      </c>
      <c r="B867" t="s">
        <v>1875</v>
      </c>
      <c r="C867" t="s">
        <v>3156</v>
      </c>
      <c r="D867" t="s">
        <v>493</v>
      </c>
      <c r="E867">
        <v>4033.0431680000002</v>
      </c>
      <c r="F867">
        <v>352</v>
      </c>
      <c r="G867">
        <v>-24.655063582761699</v>
      </c>
      <c r="H867">
        <v>-3.2402063348734398</v>
      </c>
      <c r="I867">
        <v>-9.0134341621201397</v>
      </c>
      <c r="J867">
        <v>7.2397737824721196</v>
      </c>
      <c r="K867">
        <v>367.89735338660802</v>
      </c>
      <c r="L867">
        <v>367.15765934910399</v>
      </c>
      <c r="M867">
        <v>53.085739447749702</v>
      </c>
      <c r="N867">
        <v>0.401707777398362</v>
      </c>
      <c r="O867">
        <v>30.355113636363601</v>
      </c>
      <c r="P867">
        <v>15.865701119157301</v>
      </c>
      <c r="Q867">
        <v>0.118967879423756</v>
      </c>
    </row>
    <row r="868" spans="1:17" x14ac:dyDescent="0.3">
      <c r="A868" t="s">
        <v>1876</v>
      </c>
      <c r="B868" t="s">
        <v>1877</v>
      </c>
      <c r="C868" t="s">
        <v>3150</v>
      </c>
      <c r="D868" t="s">
        <v>266</v>
      </c>
      <c r="E868">
        <v>4027.0250253599902</v>
      </c>
      <c r="F868">
        <v>1282.8</v>
      </c>
      <c r="G868">
        <v>-2.6365506115100601</v>
      </c>
      <c r="H868">
        <v>14.3053110534743</v>
      </c>
      <c r="I868">
        <v>44.692463839745699</v>
      </c>
      <c r="J868">
        <v>6.2944882713562702</v>
      </c>
      <c r="K868">
        <v>1183.05669313881</v>
      </c>
      <c r="L868">
        <v>1110.5886860313401</v>
      </c>
      <c r="M868">
        <v>70.317499289869204</v>
      </c>
      <c r="N868">
        <v>1.2265819416494099</v>
      </c>
      <c r="O868">
        <v>7.1874025569067701</v>
      </c>
      <c r="P868">
        <v>70.664538016364006</v>
      </c>
      <c r="Q868">
        <v>-5.0833004312019002E-2</v>
      </c>
    </row>
    <row r="869" spans="1:17" x14ac:dyDescent="0.3">
      <c r="A869" t="s">
        <v>1878</v>
      </c>
      <c r="B869" t="s">
        <v>1879</v>
      </c>
      <c r="C869" t="s">
        <v>3154</v>
      </c>
      <c r="D869" t="s">
        <v>222</v>
      </c>
      <c r="E869">
        <v>4026.7431861639998</v>
      </c>
      <c r="F869">
        <v>182.99</v>
      </c>
      <c r="G869">
        <v>-10.2315975901223</v>
      </c>
      <c r="H869">
        <v>1.43788171962087</v>
      </c>
      <c r="I869">
        <v>-9.8449820245525608</v>
      </c>
      <c r="J869">
        <v>-1.00731466931678</v>
      </c>
      <c r="K869">
        <v>189.874570623012</v>
      </c>
      <c r="L869">
        <v>189.69835377193601</v>
      </c>
      <c r="M869">
        <v>45.958641792849299</v>
      </c>
      <c r="N869">
        <v>1.12226942910575</v>
      </c>
      <c r="O869">
        <v>29.9797803158642</v>
      </c>
      <c r="P869">
        <v>24.907849829351498</v>
      </c>
    </row>
    <row r="870" spans="1:17" x14ac:dyDescent="0.3">
      <c r="A870" t="s">
        <v>1880</v>
      </c>
      <c r="B870" t="s">
        <v>1881</v>
      </c>
      <c r="C870" t="s">
        <v>3147</v>
      </c>
      <c r="D870" t="s">
        <v>213</v>
      </c>
      <c r="E870">
        <v>4021.9072446</v>
      </c>
      <c r="F870">
        <v>1528.1</v>
      </c>
      <c r="G870">
        <v>30.833825317204099</v>
      </c>
      <c r="H870">
        <v>4.1041560498032297</v>
      </c>
      <c r="I870">
        <v>21.261211037607001</v>
      </c>
      <c r="J870">
        <v>3.3320699437068999</v>
      </c>
      <c r="K870">
        <v>1550.23062885019</v>
      </c>
      <c r="L870">
        <v>1385.2450296387001</v>
      </c>
      <c r="M870">
        <v>52.951999697290702</v>
      </c>
      <c r="N870">
        <v>0.70206061849818902</v>
      </c>
      <c r="O870">
        <v>17.1389306982527</v>
      </c>
      <c r="P870">
        <v>56.479442936869503</v>
      </c>
      <c r="Q870">
        <v>0.10473133165328601</v>
      </c>
    </row>
    <row r="871" spans="1:17" hidden="1" x14ac:dyDescent="0.3">
      <c r="A871" t="s">
        <v>1882</v>
      </c>
      <c r="B871" t="s">
        <v>1883</v>
      </c>
      <c r="C871" t="s">
        <v>3157</v>
      </c>
      <c r="D871" t="s">
        <v>213</v>
      </c>
      <c r="E871">
        <v>4012.6226911650001</v>
      </c>
      <c r="F871">
        <v>523.04999999999995</v>
      </c>
      <c r="G871">
        <v>-14.530062287555999</v>
      </c>
      <c r="H871">
        <v>-2.7405865942636298</v>
      </c>
      <c r="I871">
        <v>-9.8498775554677298</v>
      </c>
      <c r="J871">
        <v>1.69112413393344</v>
      </c>
      <c r="K871">
        <v>560.78374288020598</v>
      </c>
      <c r="L871">
        <v>563.96222530876798</v>
      </c>
      <c r="M871">
        <v>49.5537328054697</v>
      </c>
      <c r="N871">
        <v>0.64059376524846101</v>
      </c>
      <c r="O871">
        <v>34.403976675270002</v>
      </c>
      <c r="P871">
        <v>10.5113036129304</v>
      </c>
      <c r="Q871">
        <v>0.14780171693085301</v>
      </c>
    </row>
    <row r="872" spans="1:17" x14ac:dyDescent="0.3">
      <c r="A872" t="s">
        <v>1884</v>
      </c>
      <c r="B872" t="s">
        <v>1885</v>
      </c>
      <c r="C872" t="s">
        <v>3150</v>
      </c>
      <c r="D872" t="s">
        <v>117</v>
      </c>
      <c r="E872">
        <v>3998.8194219900001</v>
      </c>
      <c r="F872">
        <v>101.73</v>
      </c>
      <c r="G872">
        <v>-28.408486323143599</v>
      </c>
      <c r="H872">
        <v>-48.627735078279301</v>
      </c>
      <c r="I872">
        <v>-10.1065547254499</v>
      </c>
      <c r="J872">
        <v>4.0978297483915203</v>
      </c>
      <c r="K872">
        <v>102.856030053659</v>
      </c>
      <c r="L872">
        <v>107.285517206693</v>
      </c>
      <c r="M872">
        <v>63.714758683997402</v>
      </c>
      <c r="N872">
        <v>0.36818739549572899</v>
      </c>
      <c r="O872">
        <v>36.636193846456301</v>
      </c>
      <c r="P872">
        <v>21.905332534451698</v>
      </c>
      <c r="Q872">
        <v>5.6972770854156002E-2</v>
      </c>
    </row>
    <row r="873" spans="1:17" hidden="1" x14ac:dyDescent="0.3">
      <c r="A873" t="s">
        <v>1886</v>
      </c>
      <c r="B873" t="s">
        <v>1887</v>
      </c>
      <c r="C873" t="s">
        <v>3157</v>
      </c>
      <c r="D873" t="s">
        <v>232</v>
      </c>
      <c r="E873">
        <v>3990.944674548</v>
      </c>
      <c r="F873">
        <v>179.01</v>
      </c>
      <c r="G873">
        <v>114.535397310731</v>
      </c>
      <c r="H873">
        <v>4.6797350468834402</v>
      </c>
      <c r="I873">
        <v>114.17326534526801</v>
      </c>
      <c r="J873">
        <v>3.3575553719518099</v>
      </c>
      <c r="K873">
        <v>173.951774343198</v>
      </c>
      <c r="L873">
        <v>132.88485744836501</v>
      </c>
      <c r="M873">
        <v>51.192206587701399</v>
      </c>
      <c r="N873">
        <v>0.50104767020713303</v>
      </c>
      <c r="O873">
        <v>14.742193173565701</v>
      </c>
      <c r="P873">
        <v>145.21917808219101</v>
      </c>
      <c r="Q873">
        <v>0.26992935734800899</v>
      </c>
    </row>
    <row r="874" spans="1:17" x14ac:dyDescent="0.3">
      <c r="A874" t="s">
        <v>1888</v>
      </c>
      <c r="B874" t="s">
        <v>1889</v>
      </c>
      <c r="C874" t="s">
        <v>3142</v>
      </c>
      <c r="D874" t="s">
        <v>421</v>
      </c>
      <c r="E874">
        <v>3956.6833855599998</v>
      </c>
      <c r="F874">
        <v>35.69</v>
      </c>
      <c r="G874">
        <v>-48.552489072967902</v>
      </c>
      <c r="H874">
        <v>-8.9092835951220195</v>
      </c>
      <c r="I874">
        <v>-37.7795206006667</v>
      </c>
      <c r="J874">
        <v>0.16848901756396001</v>
      </c>
      <c r="K874">
        <v>41.174514278994501</v>
      </c>
      <c r="L874">
        <v>47.397988084497797</v>
      </c>
      <c r="M874">
        <v>37.2111944727977</v>
      </c>
      <c r="N874">
        <v>0.90163939776873003</v>
      </c>
      <c r="O874">
        <v>91.370131689548899</v>
      </c>
      <c r="P874">
        <v>3.001443001443</v>
      </c>
    </row>
    <row r="875" spans="1:17" x14ac:dyDescent="0.3">
      <c r="A875" t="s">
        <v>1890</v>
      </c>
      <c r="B875" t="s">
        <v>1891</v>
      </c>
      <c r="C875" t="s">
        <v>3154</v>
      </c>
      <c r="D875" t="s">
        <v>1349</v>
      </c>
      <c r="E875">
        <v>3951.9542722169999</v>
      </c>
      <c r="F875">
        <v>72.87</v>
      </c>
      <c r="G875">
        <v>23.251275010972901</v>
      </c>
      <c r="H875">
        <v>0.37199457838456501</v>
      </c>
      <c r="I875">
        <v>-14.040586077346401</v>
      </c>
      <c r="J875">
        <v>5.1163809438685304</v>
      </c>
      <c r="K875">
        <v>77.067223580486598</v>
      </c>
      <c r="L875">
        <v>76.928825296265501</v>
      </c>
      <c r="M875">
        <v>49.135087854039398</v>
      </c>
      <c r="N875">
        <v>0.46904497085685598</v>
      </c>
      <c r="O875">
        <v>41.690682036503297</v>
      </c>
      <c r="P875">
        <v>46.178535606820397</v>
      </c>
      <c r="Q875">
        <v>0.16546710669623699</v>
      </c>
    </row>
    <row r="876" spans="1:17" x14ac:dyDescent="0.3">
      <c r="A876" t="s">
        <v>1892</v>
      </c>
      <c r="B876" t="s">
        <v>1893</v>
      </c>
      <c r="C876" t="s">
        <v>3156</v>
      </c>
      <c r="D876" t="s">
        <v>266</v>
      </c>
      <c r="E876">
        <v>3950.5325925000002</v>
      </c>
      <c r="F876">
        <v>1275.95</v>
      </c>
      <c r="G876">
        <v>53.4064970529394</v>
      </c>
      <c r="H876">
        <v>5.0546348044607896</v>
      </c>
      <c r="I876">
        <v>59.846107579280499</v>
      </c>
      <c r="J876">
        <v>11.9871361397395</v>
      </c>
      <c r="K876">
        <v>1230.92811829264</v>
      </c>
      <c r="L876">
        <v>1079.1861389724199</v>
      </c>
      <c r="M876">
        <v>69.123595775259503</v>
      </c>
      <c r="N876">
        <v>0.44282486516861402</v>
      </c>
      <c r="O876">
        <v>21.395822720325999</v>
      </c>
      <c r="P876">
        <v>88.040674968683206</v>
      </c>
      <c r="Q876">
        <v>3.5147700583699003E-2</v>
      </c>
    </row>
    <row r="877" spans="1:17" hidden="1" x14ac:dyDescent="0.3">
      <c r="A877" t="s">
        <v>1894</v>
      </c>
      <c r="B877" t="s">
        <v>1895</v>
      </c>
      <c r="C877" t="s">
        <v>3157</v>
      </c>
      <c r="D877" t="s">
        <v>134</v>
      </c>
      <c r="E877">
        <v>3943.71315</v>
      </c>
      <c r="F877">
        <v>620.04999999999995</v>
      </c>
      <c r="G877">
        <v>214.801008044724</v>
      </c>
      <c r="H877">
        <v>13.818091188914799</v>
      </c>
      <c r="I877">
        <v>40.440269511362501</v>
      </c>
      <c r="J877">
        <v>3.9498670194345999</v>
      </c>
      <c r="K877">
        <v>536.66448937124301</v>
      </c>
      <c r="L877">
        <v>427.70029414079102</v>
      </c>
      <c r="N877">
        <v>0.473027307905314</v>
      </c>
      <c r="O877">
        <v>5.9591968389645897</v>
      </c>
      <c r="P877">
        <v>254.31428571428501</v>
      </c>
    </row>
    <row r="878" spans="1:17" x14ac:dyDescent="0.3">
      <c r="A878" t="s">
        <v>1896</v>
      </c>
      <c r="B878" t="s">
        <v>1897</v>
      </c>
      <c r="C878" t="s">
        <v>3150</v>
      </c>
      <c r="D878" t="s">
        <v>117</v>
      </c>
      <c r="E878">
        <v>3939.0338691000002</v>
      </c>
      <c r="F878">
        <v>902.35</v>
      </c>
      <c r="G878">
        <v>53.142879802264098</v>
      </c>
      <c r="H878">
        <v>10.2301815608645</v>
      </c>
      <c r="I878">
        <v>-5.99638982114939</v>
      </c>
      <c r="J878">
        <v>8.8571441728617497</v>
      </c>
      <c r="K878">
        <v>805.36817779156104</v>
      </c>
      <c r="L878">
        <v>784.68696392516699</v>
      </c>
      <c r="M878">
        <v>81.521422833423301</v>
      </c>
      <c r="N878">
        <v>0.89819127029038703</v>
      </c>
      <c r="O878">
        <v>20.019947913780602</v>
      </c>
      <c r="P878">
        <v>111.174818628598</v>
      </c>
      <c r="Q878">
        <v>0.114068353474746</v>
      </c>
    </row>
    <row r="879" spans="1:17" hidden="1" x14ac:dyDescent="0.3">
      <c r="A879" t="s">
        <v>1898</v>
      </c>
      <c r="B879" t="s">
        <v>1899</v>
      </c>
      <c r="C879" t="s">
        <v>3157</v>
      </c>
      <c r="D879" t="s">
        <v>276</v>
      </c>
      <c r="E879">
        <v>3932.75753441999</v>
      </c>
      <c r="F879">
        <v>409.8</v>
      </c>
      <c r="G879">
        <v>58.994792387834103</v>
      </c>
      <c r="H879">
        <v>-5.0306127761211101</v>
      </c>
      <c r="I879">
        <v>122.976341579379</v>
      </c>
      <c r="J879">
        <v>-0.60213661509623295</v>
      </c>
      <c r="K879">
        <v>397.70749631015099</v>
      </c>
      <c r="L879">
        <v>267.68694297579799</v>
      </c>
      <c r="M879">
        <v>49.244361645094003</v>
      </c>
      <c r="N879">
        <v>0.33248270468558999</v>
      </c>
      <c r="O879">
        <v>25.671059053196601</v>
      </c>
      <c r="P879">
        <v>172.11155378486001</v>
      </c>
    </row>
    <row r="880" spans="1:17" x14ac:dyDescent="0.3">
      <c r="A880" t="s">
        <v>1900</v>
      </c>
      <c r="B880" t="s">
        <v>1901</v>
      </c>
      <c r="C880" t="s">
        <v>3158</v>
      </c>
      <c r="D880" t="s">
        <v>91</v>
      </c>
      <c r="E880">
        <v>3922.9992310859998</v>
      </c>
      <c r="F880">
        <v>229.41</v>
      </c>
      <c r="G880">
        <v>24.4538394400277</v>
      </c>
      <c r="H880">
        <v>1.4991795825521199</v>
      </c>
      <c r="I880">
        <v>-23.162834461970199</v>
      </c>
      <c r="J880">
        <v>6.1750963745150704</v>
      </c>
      <c r="K880">
        <v>239.74339172681101</v>
      </c>
      <c r="L880">
        <v>246.34059961418799</v>
      </c>
      <c r="M880">
        <v>60.878520771770802</v>
      </c>
      <c r="N880">
        <v>0.75111406641053902</v>
      </c>
      <c r="O880">
        <v>39.684407828778099</v>
      </c>
      <c r="P880">
        <v>48.533505988993198</v>
      </c>
      <c r="Q880">
        <v>7.2041221683894999E-2</v>
      </c>
    </row>
    <row r="881" spans="1:17" hidden="1" x14ac:dyDescent="0.3">
      <c r="A881" t="s">
        <v>1902</v>
      </c>
      <c r="B881" t="s">
        <v>1903</v>
      </c>
      <c r="C881" t="s">
        <v>3157</v>
      </c>
      <c r="D881" t="s">
        <v>213</v>
      </c>
      <c r="E881">
        <v>3910.3307774</v>
      </c>
      <c r="F881">
        <v>1249.75</v>
      </c>
      <c r="G881">
        <v>75.742374577306506</v>
      </c>
      <c r="H881">
        <v>19.660480345860599</v>
      </c>
      <c r="I881">
        <v>69.305938922675693</v>
      </c>
      <c r="J881">
        <v>10.0542539311851</v>
      </c>
      <c r="K881">
        <v>1102.3361254737199</v>
      </c>
      <c r="L881">
        <v>894.54066801326098</v>
      </c>
      <c r="M881">
        <v>73.047034142130101</v>
      </c>
      <c r="N881">
        <v>0.70010467635072804</v>
      </c>
      <c r="O881">
        <v>2.3404680936187101</v>
      </c>
      <c r="P881">
        <v>126.38347975726801</v>
      </c>
      <c r="Q881">
        <v>0.113242864403021</v>
      </c>
    </row>
    <row r="882" spans="1:17" hidden="1" x14ac:dyDescent="0.3">
      <c r="A882" t="s">
        <v>1904</v>
      </c>
      <c r="B882" t="s">
        <v>1905</v>
      </c>
      <c r="C882" t="s">
        <v>3157</v>
      </c>
      <c r="D882" t="s">
        <v>493</v>
      </c>
      <c r="E882">
        <v>3902.7744841949998</v>
      </c>
      <c r="F882">
        <v>281.95</v>
      </c>
      <c r="G882">
        <v>61.986520426315003</v>
      </c>
      <c r="H882">
        <v>1.8359710034042001</v>
      </c>
      <c r="I882">
        <v>39.386077176081898</v>
      </c>
      <c r="J882">
        <v>4.7484761554174497</v>
      </c>
      <c r="K882">
        <v>281.73355740310501</v>
      </c>
      <c r="L882">
        <v>234.38406808842399</v>
      </c>
      <c r="M882">
        <v>50.1370330096495</v>
      </c>
      <c r="N882">
        <v>0.33934063686240301</v>
      </c>
      <c r="O882">
        <v>19.2587338180528</v>
      </c>
      <c r="P882">
        <v>107.163850110213</v>
      </c>
      <c r="Q882">
        <v>5.9998171020900999E-2</v>
      </c>
    </row>
    <row r="883" spans="1:17" hidden="1" x14ac:dyDescent="0.3">
      <c r="A883" t="s">
        <v>1906</v>
      </c>
      <c r="B883" t="s">
        <v>1907</v>
      </c>
      <c r="C883" t="s">
        <v>3157</v>
      </c>
      <c r="D883" t="s">
        <v>457</v>
      </c>
      <c r="E883">
        <v>3894.0954401499998</v>
      </c>
      <c r="F883">
        <v>631.9</v>
      </c>
      <c r="G883">
        <v>-41.840056358244901</v>
      </c>
      <c r="H883">
        <v>1.0442649217206199</v>
      </c>
      <c r="I883">
        <v>-12.235666534548301</v>
      </c>
      <c r="J883">
        <v>2.8886731535412999</v>
      </c>
      <c r="K883">
        <v>629.03070960221396</v>
      </c>
      <c r="L883">
        <v>659.069560619855</v>
      </c>
      <c r="M883">
        <v>65.777709418567198</v>
      </c>
      <c r="N883">
        <v>1.0934587846955599</v>
      </c>
      <c r="O883">
        <v>29.442949833834401</v>
      </c>
      <c r="P883">
        <v>7.7683977146755199</v>
      </c>
      <c r="Q883">
        <v>9.8114424014666995E-2</v>
      </c>
    </row>
    <row r="884" spans="1:17" x14ac:dyDescent="0.3">
      <c r="A884" t="s">
        <v>1908</v>
      </c>
      <c r="B884" t="s">
        <v>1909</v>
      </c>
      <c r="C884" t="s">
        <v>3142</v>
      </c>
      <c r="D884" t="s">
        <v>24</v>
      </c>
      <c r="E884">
        <v>3888.8092599040001</v>
      </c>
      <c r="F884">
        <v>123.92</v>
      </c>
      <c r="G884">
        <v>-12.3524992130884</v>
      </c>
      <c r="H884">
        <v>4.0806864198162396</v>
      </c>
      <c r="I884">
        <v>-11.7362368433662</v>
      </c>
      <c r="J884">
        <v>5.4830364789819601</v>
      </c>
      <c r="K884">
        <v>119.073014812643</v>
      </c>
      <c r="L884">
        <v>123.485531300714</v>
      </c>
      <c r="M884">
        <v>69.015258909958703</v>
      </c>
      <c r="N884">
        <v>0.95238729431749802</v>
      </c>
      <c r="O884">
        <v>31.899612653324699</v>
      </c>
      <c r="P884">
        <v>14.012328641089301</v>
      </c>
      <c r="Q884">
        <v>3.4401188612522997E-2</v>
      </c>
    </row>
    <row r="885" spans="1:17" hidden="1" x14ac:dyDescent="0.3">
      <c r="A885" t="s">
        <v>1910</v>
      </c>
      <c r="B885" t="s">
        <v>1911</v>
      </c>
      <c r="C885" t="s">
        <v>3157</v>
      </c>
      <c r="D885" t="s">
        <v>139</v>
      </c>
      <c r="E885">
        <v>3880.9333925999999</v>
      </c>
      <c r="F885">
        <v>430.65</v>
      </c>
      <c r="G885">
        <v>-13.8733156830314</v>
      </c>
      <c r="H885">
        <v>4.7496687678744598</v>
      </c>
      <c r="I885">
        <v>-4.4979515583499596</v>
      </c>
      <c r="J885">
        <v>3.0535171869108999</v>
      </c>
      <c r="K885">
        <v>419.16484265781901</v>
      </c>
      <c r="L885">
        <v>421.669076910738</v>
      </c>
      <c r="M885">
        <v>79.359411279243005</v>
      </c>
      <c r="N885">
        <v>0.123342813101379</v>
      </c>
      <c r="O885">
        <v>11.227214675490499</v>
      </c>
      <c r="P885">
        <v>9.6778301286132695</v>
      </c>
      <c r="Q885">
        <v>-2.6461913845438001E-2</v>
      </c>
    </row>
    <row r="886" spans="1:17" hidden="1" x14ac:dyDescent="0.3">
      <c r="A886" t="s">
        <v>1912</v>
      </c>
      <c r="B886" t="s">
        <v>1913</v>
      </c>
      <c r="C886" t="s">
        <v>3157</v>
      </c>
      <c r="D886" t="s">
        <v>1377</v>
      </c>
      <c r="E886">
        <v>3869.8135347399998</v>
      </c>
      <c r="F886">
        <v>535.9</v>
      </c>
      <c r="G886">
        <v>-2.25963282269108</v>
      </c>
      <c r="H886">
        <v>-3.86435604245453</v>
      </c>
      <c r="I886">
        <v>23.242446167573501</v>
      </c>
      <c r="J886">
        <v>-3.2345484606857902</v>
      </c>
      <c r="K886">
        <v>610.76767121939099</v>
      </c>
      <c r="L886">
        <v>572.83881442576705</v>
      </c>
      <c r="M886">
        <v>30.383884904247001</v>
      </c>
      <c r="N886">
        <v>0.97431341078362699</v>
      </c>
      <c r="O886">
        <v>60.440380668034997</v>
      </c>
      <c r="P886">
        <v>42.906666666666602</v>
      </c>
      <c r="Q886">
        <v>-6.165298347223E-3</v>
      </c>
    </row>
    <row r="887" spans="1:17" hidden="1" x14ac:dyDescent="0.3">
      <c r="A887" t="s">
        <v>1914</v>
      </c>
      <c r="B887" t="s">
        <v>1915</v>
      </c>
      <c r="C887" t="s">
        <v>3157</v>
      </c>
      <c r="D887" t="s">
        <v>46</v>
      </c>
      <c r="E887">
        <v>3857.5487266</v>
      </c>
      <c r="F887">
        <v>24.67</v>
      </c>
      <c r="G887">
        <v>4.6025973863517198</v>
      </c>
      <c r="H887">
        <v>-3.8823175630044302</v>
      </c>
      <c r="I887">
        <v>26.273746742155101</v>
      </c>
      <c r="J887">
        <v>4.7909458808140304</v>
      </c>
      <c r="K887">
        <v>25.192269970887601</v>
      </c>
      <c r="L887">
        <v>22.5911235963517</v>
      </c>
      <c r="M887">
        <v>62.114494647388398</v>
      </c>
      <c r="N887">
        <v>0.43546122145515798</v>
      </c>
      <c r="O887">
        <v>35.589785164166997</v>
      </c>
      <c r="P887">
        <v>65.081725255547198</v>
      </c>
      <c r="Q887">
        <v>0.108277127062444</v>
      </c>
    </row>
    <row r="888" spans="1:17" x14ac:dyDescent="0.3">
      <c r="A888" t="s">
        <v>1916</v>
      </c>
      <c r="B888" t="s">
        <v>1917</v>
      </c>
      <c r="C888" t="s">
        <v>3152</v>
      </c>
      <c r="D888" t="s">
        <v>117</v>
      </c>
      <c r="E888">
        <v>3855.4346510639998</v>
      </c>
      <c r="F888">
        <v>213.93</v>
      </c>
      <c r="G888">
        <v>-14.5522644014598</v>
      </c>
      <c r="H888">
        <v>3.7063130988688799</v>
      </c>
      <c r="I888">
        <v>-8.9436900019421799</v>
      </c>
      <c r="J888">
        <v>4.1868864329101099</v>
      </c>
      <c r="K888">
        <v>210.449457389873</v>
      </c>
      <c r="L888">
        <v>213.24698646545701</v>
      </c>
      <c r="M888">
        <v>73.1447297309102</v>
      </c>
      <c r="N888">
        <v>0.61628425151650701</v>
      </c>
      <c r="O888">
        <v>28.5233487589398</v>
      </c>
      <c r="P888">
        <v>22.2457142857142</v>
      </c>
      <c r="Q888">
        <v>0.101739985493737</v>
      </c>
    </row>
    <row r="889" spans="1:17" x14ac:dyDescent="0.3">
      <c r="A889" t="s">
        <v>1918</v>
      </c>
      <c r="B889" t="s">
        <v>1919</v>
      </c>
      <c r="C889" t="s">
        <v>3156</v>
      </c>
      <c r="D889" t="s">
        <v>266</v>
      </c>
      <c r="E889">
        <v>3845.6977872000002</v>
      </c>
      <c r="F889">
        <v>375.6</v>
      </c>
      <c r="G889">
        <v>55.357773048864203</v>
      </c>
      <c r="H889">
        <v>16.1462994328134</v>
      </c>
      <c r="I889">
        <v>31.3333638674364</v>
      </c>
      <c r="J889">
        <v>8.7026056496166397</v>
      </c>
      <c r="K889">
        <v>322.76845740296301</v>
      </c>
      <c r="L889">
        <v>295.44476577665</v>
      </c>
      <c r="M889">
        <v>84.833208347559406</v>
      </c>
      <c r="N889">
        <v>2.1982214964023599</v>
      </c>
      <c r="O889">
        <v>2.4760383386581202</v>
      </c>
      <c r="P889">
        <v>91.926417986714299</v>
      </c>
      <c r="Q889">
        <v>4.7017631172781002E-2</v>
      </c>
    </row>
    <row r="890" spans="1:17" x14ac:dyDescent="0.3">
      <c r="A890" t="s">
        <v>1920</v>
      </c>
      <c r="B890" t="s">
        <v>1921</v>
      </c>
      <c r="C890" t="s">
        <v>3146</v>
      </c>
      <c r="D890" t="s">
        <v>161</v>
      </c>
      <c r="E890">
        <v>3835.3848529849902</v>
      </c>
      <c r="F890">
        <v>244.63</v>
      </c>
      <c r="G890">
        <v>21.780878172186199</v>
      </c>
      <c r="H890">
        <v>35.181626816767597</v>
      </c>
      <c r="I890">
        <v>20.864169967208099</v>
      </c>
      <c r="J890">
        <v>5.7363634630059401</v>
      </c>
      <c r="K890">
        <v>200.497419362795</v>
      </c>
      <c r="L890">
        <v>189.91523126857501</v>
      </c>
      <c r="M890">
        <v>73.502545648213697</v>
      </c>
      <c r="N890">
        <v>3.15216995602038</v>
      </c>
      <c r="O890">
        <v>15.684911907779</v>
      </c>
      <c r="P890">
        <v>83.932330827067602</v>
      </c>
      <c r="Q890">
        <v>8.8013088970899996E-4</v>
      </c>
    </row>
    <row r="891" spans="1:17" hidden="1" x14ac:dyDescent="0.3">
      <c r="A891" t="s">
        <v>1922</v>
      </c>
      <c r="B891" t="s">
        <v>1923</v>
      </c>
      <c r="C891" t="s">
        <v>3157</v>
      </c>
      <c r="D891" t="s">
        <v>1377</v>
      </c>
      <c r="E891">
        <v>3823.8674472900002</v>
      </c>
      <c r="F891">
        <v>873.3</v>
      </c>
      <c r="G891">
        <v>19.8514373701707</v>
      </c>
      <c r="H891">
        <v>23.2725484429155</v>
      </c>
      <c r="I891">
        <v>65.390492005324901</v>
      </c>
      <c r="J891">
        <v>9.9315976818431793</v>
      </c>
      <c r="K891">
        <v>795.58660716352597</v>
      </c>
      <c r="L891">
        <v>725.271325203483</v>
      </c>
      <c r="M891">
        <v>67.205007211578604</v>
      </c>
      <c r="N891">
        <v>1.90951713388793</v>
      </c>
      <c r="O891">
        <v>12.561548150692699</v>
      </c>
      <c r="P891">
        <v>94.4122885129118</v>
      </c>
      <c r="Q891">
        <v>-3.7938351632924E-2</v>
      </c>
    </row>
    <row r="892" spans="1:17" hidden="1" x14ac:dyDescent="0.3">
      <c r="A892" t="s">
        <v>1924</v>
      </c>
      <c r="B892" t="s">
        <v>1925</v>
      </c>
      <c r="C892" t="s">
        <v>3157</v>
      </c>
      <c r="D892" t="s">
        <v>535</v>
      </c>
      <c r="E892">
        <v>3815.9994219750001</v>
      </c>
      <c r="F892">
        <v>3141.45</v>
      </c>
      <c r="G892">
        <v>21.667228052818601</v>
      </c>
      <c r="H892">
        <v>8.6998362268200005</v>
      </c>
      <c r="I892">
        <v>19.337719286364901</v>
      </c>
      <c r="J892">
        <v>4.9110282056219603</v>
      </c>
      <c r="K892">
        <v>3029.6429417577201</v>
      </c>
      <c r="L892">
        <v>2813.74575871671</v>
      </c>
      <c r="M892">
        <v>72.696163963103004</v>
      </c>
      <c r="N892">
        <v>0.77103802424269297</v>
      </c>
      <c r="O892">
        <v>10.458546212736101</v>
      </c>
      <c r="P892">
        <v>46.249999999999901</v>
      </c>
      <c r="Q892">
        <v>7.8210200198101001E-2</v>
      </c>
    </row>
    <row r="893" spans="1:17" hidden="1" x14ac:dyDescent="0.3">
      <c r="A893" t="s">
        <v>1926</v>
      </c>
      <c r="B893" t="s">
        <v>1927</v>
      </c>
      <c r="C893" t="s">
        <v>3157</v>
      </c>
      <c r="D893" t="s">
        <v>493</v>
      </c>
      <c r="E893">
        <v>3810.8201779999999</v>
      </c>
      <c r="F893">
        <v>741.25</v>
      </c>
      <c r="G893">
        <v>103.365740122573</v>
      </c>
      <c r="H893">
        <v>19.274267863895499</v>
      </c>
      <c r="I893">
        <v>115.305577068121</v>
      </c>
      <c r="J893">
        <v>-2.66550595797503</v>
      </c>
      <c r="K893">
        <v>692.79243213039604</v>
      </c>
      <c r="L893">
        <v>512.45143938199999</v>
      </c>
      <c r="M893">
        <v>65.379657941503197</v>
      </c>
      <c r="N893">
        <v>1.1846587252548499</v>
      </c>
      <c r="O893">
        <v>19.999999999999901</v>
      </c>
      <c r="P893">
        <v>178.665413533834</v>
      </c>
    </row>
    <row r="894" spans="1:17" hidden="1" x14ac:dyDescent="0.3">
      <c r="A894" t="s">
        <v>1928</v>
      </c>
      <c r="B894" t="s">
        <v>1929</v>
      </c>
      <c r="C894" t="s">
        <v>3157</v>
      </c>
      <c r="D894" t="s">
        <v>1930</v>
      </c>
      <c r="E894">
        <v>3809.2346212480002</v>
      </c>
      <c r="F894">
        <v>126.98</v>
      </c>
      <c r="G894">
        <v>-3.31231677434771</v>
      </c>
      <c r="H894">
        <v>0.53380338325907295</v>
      </c>
      <c r="I894">
        <v>14.399095824661099</v>
      </c>
      <c r="J894">
        <v>4.0820030924414903</v>
      </c>
      <c r="K894">
        <v>134.14332075780899</v>
      </c>
      <c r="L894">
        <v>126.407977181193</v>
      </c>
      <c r="M894">
        <v>49.3916709373757</v>
      </c>
      <c r="N894">
        <v>0.498489733271401</v>
      </c>
      <c r="O894">
        <v>29.8550952905969</v>
      </c>
      <c r="P894">
        <v>50.986920332936897</v>
      </c>
      <c r="Q894">
        <v>4.9282425674930998E-2</v>
      </c>
    </row>
    <row r="895" spans="1:17" x14ac:dyDescent="0.3">
      <c r="A895" t="s">
        <v>1931</v>
      </c>
      <c r="B895" t="s">
        <v>1932</v>
      </c>
      <c r="C895" t="s">
        <v>3159</v>
      </c>
      <c r="D895" t="s">
        <v>1467</v>
      </c>
      <c r="E895">
        <v>3791.8678082800002</v>
      </c>
      <c r="F895">
        <v>560.6</v>
      </c>
      <c r="G895">
        <v>-34.435449616725798</v>
      </c>
      <c r="H895">
        <v>9.5519302278860005E-2</v>
      </c>
      <c r="I895">
        <v>-12.6540071950191</v>
      </c>
      <c r="J895">
        <v>1.05584999334845</v>
      </c>
      <c r="K895">
        <v>577.18541780444298</v>
      </c>
      <c r="L895">
        <v>612.85603481165799</v>
      </c>
      <c r="M895">
        <v>63.887400645547899</v>
      </c>
      <c r="N895">
        <v>0.77165958816427604</v>
      </c>
      <c r="O895">
        <v>45.379950053514001</v>
      </c>
      <c r="P895">
        <v>6.9643197863003197</v>
      </c>
      <c r="Q895">
        <v>9.2890318424748E-2</v>
      </c>
    </row>
    <row r="896" spans="1:17" hidden="1" x14ac:dyDescent="0.3">
      <c r="A896" t="s">
        <v>1933</v>
      </c>
      <c r="B896" t="s">
        <v>1934</v>
      </c>
      <c r="C896" t="s">
        <v>3157</v>
      </c>
      <c r="D896" t="s">
        <v>421</v>
      </c>
      <c r="E896">
        <v>3775.7599457599999</v>
      </c>
      <c r="F896">
        <v>234.1</v>
      </c>
      <c r="G896">
        <v>-44.967310056927197</v>
      </c>
      <c r="H896">
        <v>1.3928537625688699</v>
      </c>
      <c r="I896">
        <v>-31.174174571136401</v>
      </c>
      <c r="J896">
        <v>6.44652019156075</v>
      </c>
      <c r="M896">
        <v>42.620663829403803</v>
      </c>
      <c r="O896">
        <v>49.508756941477998</v>
      </c>
      <c r="P896">
        <v>3.88284890170844</v>
      </c>
    </row>
    <row r="897" spans="1:17" hidden="1" x14ac:dyDescent="0.3">
      <c r="A897" t="s">
        <v>1935</v>
      </c>
      <c r="B897" t="s">
        <v>1936</v>
      </c>
      <c r="C897" t="s">
        <v>3157</v>
      </c>
      <c r="D897" t="s">
        <v>46</v>
      </c>
      <c r="E897">
        <v>3772.5323174999999</v>
      </c>
      <c r="F897">
        <v>603</v>
      </c>
      <c r="G897">
        <v>106.749637524997</v>
      </c>
      <c r="H897">
        <v>21.304867783072101</v>
      </c>
      <c r="I897">
        <v>25.2487929202799</v>
      </c>
      <c r="J897">
        <v>-2.76967394365913</v>
      </c>
      <c r="K897">
        <v>502.07252499159199</v>
      </c>
      <c r="L897">
        <v>430.71539735591398</v>
      </c>
      <c r="M897">
        <v>75.763876295936498</v>
      </c>
      <c r="N897">
        <v>2.3886094434545901</v>
      </c>
      <c r="O897">
        <v>4.9419568822553801</v>
      </c>
      <c r="P897">
        <v>133.63942810647401</v>
      </c>
      <c r="Q897">
        <v>0.19249341788576399</v>
      </c>
    </row>
    <row r="898" spans="1:17" hidden="1" x14ac:dyDescent="0.3">
      <c r="A898" t="s">
        <v>1937</v>
      </c>
      <c r="B898" t="s">
        <v>1938</v>
      </c>
      <c r="C898" t="s">
        <v>3157</v>
      </c>
      <c r="D898" t="s">
        <v>266</v>
      </c>
      <c r="E898">
        <v>3768.8965678099999</v>
      </c>
      <c r="F898">
        <v>3112.1</v>
      </c>
      <c r="G898">
        <v>11.8017491409723</v>
      </c>
      <c r="H898">
        <v>1.7363916917813</v>
      </c>
      <c r="I898">
        <v>57.309999195713999</v>
      </c>
      <c r="J898">
        <v>4.0376659244131998</v>
      </c>
      <c r="K898">
        <v>3051.2623240369899</v>
      </c>
      <c r="L898">
        <v>2693.96779979845</v>
      </c>
      <c r="M898">
        <v>68.576763052112298</v>
      </c>
      <c r="N898">
        <v>0.50269008692831996</v>
      </c>
      <c r="O898">
        <v>19.997750714951302</v>
      </c>
      <c r="P898">
        <v>106.28376362973501</v>
      </c>
      <c r="Q898">
        <v>0.11611589134028</v>
      </c>
    </row>
    <row r="899" spans="1:17" hidden="1" x14ac:dyDescent="0.3">
      <c r="A899" t="s">
        <v>1939</v>
      </c>
      <c r="B899" t="s">
        <v>1940</v>
      </c>
      <c r="C899" t="s">
        <v>3154</v>
      </c>
      <c r="D899" t="s">
        <v>222</v>
      </c>
      <c r="E899">
        <v>3750.2657476959998</v>
      </c>
      <c r="F899">
        <v>163.94</v>
      </c>
      <c r="G899">
        <v>-39.5351274029317</v>
      </c>
      <c r="H899">
        <v>14.200895341541599</v>
      </c>
      <c r="I899">
        <v>-15.381373896162099</v>
      </c>
      <c r="J899">
        <v>12.7924279228787</v>
      </c>
      <c r="K899">
        <v>157.66417453947099</v>
      </c>
      <c r="M899">
        <v>79.6491525588077</v>
      </c>
      <c r="N899">
        <v>3.53328742323247</v>
      </c>
      <c r="O899">
        <v>43.345126265706902</v>
      </c>
      <c r="P899">
        <v>18.797101449275299</v>
      </c>
    </row>
    <row r="900" spans="1:17" x14ac:dyDescent="0.3">
      <c r="A900" t="s">
        <v>1941</v>
      </c>
      <c r="B900" t="s">
        <v>1942</v>
      </c>
      <c r="C900" t="s">
        <v>3150</v>
      </c>
      <c r="D900" t="s">
        <v>522</v>
      </c>
      <c r="E900">
        <v>3736.457693715</v>
      </c>
      <c r="F900">
        <v>335.45</v>
      </c>
      <c r="G900">
        <v>-25.5919008536398</v>
      </c>
      <c r="H900">
        <v>5.5408759032107398</v>
      </c>
      <c r="I900">
        <v>-0.76179571585098904</v>
      </c>
      <c r="J900">
        <v>5.0288630269590202</v>
      </c>
      <c r="K900">
        <v>328.51888903084398</v>
      </c>
      <c r="L900">
        <v>330.00555956585703</v>
      </c>
      <c r="M900">
        <v>61.531338109458098</v>
      </c>
      <c r="N900">
        <v>1.2151387843999399</v>
      </c>
      <c r="O900">
        <v>34.7145625279475</v>
      </c>
      <c r="P900">
        <v>42.562685932851601</v>
      </c>
      <c r="Q900">
        <v>1.1991623790222001E-2</v>
      </c>
    </row>
    <row r="901" spans="1:17" hidden="1" x14ac:dyDescent="0.3">
      <c r="A901" t="s">
        <v>1943</v>
      </c>
      <c r="B901" t="s">
        <v>1944</v>
      </c>
      <c r="C901" t="s">
        <v>3157</v>
      </c>
      <c r="D901" t="s">
        <v>1053</v>
      </c>
      <c r="E901">
        <v>3730.8735000000001</v>
      </c>
      <c r="F901">
        <v>57.94</v>
      </c>
      <c r="G901">
        <v>-37.577340219303899</v>
      </c>
      <c r="H901">
        <v>-6.2292230291123003</v>
      </c>
      <c r="I901">
        <v>-18.174127173278801</v>
      </c>
      <c r="J901">
        <v>-1.9585028686347199</v>
      </c>
      <c r="K901">
        <v>60.321848860543703</v>
      </c>
      <c r="L901">
        <v>63.993020145541401</v>
      </c>
      <c r="M901">
        <v>80.428401478298795</v>
      </c>
      <c r="N901">
        <v>1.2254126131333201</v>
      </c>
      <c r="O901">
        <v>23.317224715222601</v>
      </c>
      <c r="P901">
        <v>4.7739602169981801</v>
      </c>
      <c r="Q901">
        <v>-6.679688381315E-3</v>
      </c>
    </row>
    <row r="902" spans="1:17" hidden="1" x14ac:dyDescent="0.3">
      <c r="A902" t="s">
        <v>1945</v>
      </c>
      <c r="B902" t="s">
        <v>1946</v>
      </c>
      <c r="C902" t="s">
        <v>3157</v>
      </c>
      <c r="D902" t="s">
        <v>752</v>
      </c>
      <c r="E902">
        <v>3724.7253936799998</v>
      </c>
      <c r="F902">
        <v>175.88</v>
      </c>
      <c r="G902">
        <v>14.686698836537699</v>
      </c>
      <c r="H902">
        <v>6.2134872105162904</v>
      </c>
      <c r="I902">
        <v>9.9634694548089708</v>
      </c>
      <c r="J902">
        <v>1.2119510286142501</v>
      </c>
      <c r="K902">
        <v>167.803518268651</v>
      </c>
      <c r="L902">
        <v>155.68200453606701</v>
      </c>
      <c r="M902">
        <v>58.331342908403499</v>
      </c>
      <c r="N902">
        <v>1.01529113234619</v>
      </c>
      <c r="O902">
        <v>1.14851034796452</v>
      </c>
      <c r="P902">
        <v>38.107577542206499</v>
      </c>
      <c r="Q902">
        <v>8.2626113561340003E-3</v>
      </c>
    </row>
    <row r="903" spans="1:17" hidden="1" x14ac:dyDescent="0.3">
      <c r="A903" t="s">
        <v>1947</v>
      </c>
      <c r="B903" t="s">
        <v>1948</v>
      </c>
      <c r="C903" t="s">
        <v>3157</v>
      </c>
      <c r="D903" t="s">
        <v>134</v>
      </c>
      <c r="E903">
        <v>3714.59313521999</v>
      </c>
      <c r="F903">
        <v>986.15</v>
      </c>
      <c r="G903">
        <v>30.5646111540063</v>
      </c>
      <c r="H903">
        <v>26.4798598584294</v>
      </c>
      <c r="I903">
        <v>0.89616786764422396</v>
      </c>
      <c r="J903">
        <v>3.5348956047859499</v>
      </c>
      <c r="K903">
        <v>925.34839627970996</v>
      </c>
      <c r="L903">
        <v>833.60511340407197</v>
      </c>
      <c r="M903">
        <v>70.208423263390401</v>
      </c>
      <c r="N903">
        <v>0.138393000615008</v>
      </c>
      <c r="O903">
        <v>14.4957663641433</v>
      </c>
      <c r="P903">
        <v>76.951372689754095</v>
      </c>
      <c r="Q903">
        <v>9.4651839623014003E-2</v>
      </c>
    </row>
    <row r="904" spans="1:17" hidden="1" x14ac:dyDescent="0.3">
      <c r="A904" t="s">
        <v>1949</v>
      </c>
      <c r="B904" t="s">
        <v>1950</v>
      </c>
      <c r="C904" t="s">
        <v>3157</v>
      </c>
      <c r="D904" t="s">
        <v>457</v>
      </c>
      <c r="E904">
        <v>3697.1991902699901</v>
      </c>
      <c r="F904">
        <v>583.95000000000005</v>
      </c>
      <c r="G904">
        <v>36.710610626229098</v>
      </c>
      <c r="I904">
        <v>9.5806955587337104</v>
      </c>
      <c r="K904">
        <v>555.13151102030702</v>
      </c>
      <c r="L904">
        <v>481.76224515429197</v>
      </c>
      <c r="M904">
        <v>64.780785260819798</v>
      </c>
      <c r="N904">
        <v>1.25497356841339</v>
      </c>
      <c r="O904">
        <v>5.9851014641664397</v>
      </c>
      <c r="P904">
        <v>77.492401215805501</v>
      </c>
      <c r="Q904">
        <v>-3.9150349227047E-2</v>
      </c>
    </row>
    <row r="905" spans="1:17" hidden="1" x14ac:dyDescent="0.3">
      <c r="A905" t="s">
        <v>1951</v>
      </c>
      <c r="B905" t="s">
        <v>1952</v>
      </c>
      <c r="C905" t="s">
        <v>3157</v>
      </c>
      <c r="D905" t="s">
        <v>46</v>
      </c>
      <c r="E905">
        <v>3673.8818999999999</v>
      </c>
      <c r="F905">
        <v>296.89999999999998</v>
      </c>
      <c r="G905">
        <v>22.939879093036499</v>
      </c>
      <c r="H905">
        <v>3.99929568563349</v>
      </c>
      <c r="I905">
        <v>56.046741928074198</v>
      </c>
      <c r="J905">
        <v>9.6409543453476196</v>
      </c>
      <c r="K905">
        <v>274.98409790707598</v>
      </c>
      <c r="L905">
        <v>234.831556667943</v>
      </c>
      <c r="M905">
        <v>62.921614473059797</v>
      </c>
      <c r="N905">
        <v>0.62684952041757802</v>
      </c>
      <c r="O905">
        <v>13.169417312226299</v>
      </c>
      <c r="P905">
        <v>110.567375886524</v>
      </c>
    </row>
    <row r="906" spans="1:17" hidden="1" x14ac:dyDescent="0.3">
      <c r="A906" t="s">
        <v>1953</v>
      </c>
      <c r="B906" t="s">
        <v>1954</v>
      </c>
      <c r="C906" t="s">
        <v>3157</v>
      </c>
      <c r="D906" t="s">
        <v>51</v>
      </c>
      <c r="E906">
        <v>3667.4438811750001</v>
      </c>
      <c r="F906">
        <v>2217.4499999999998</v>
      </c>
      <c r="G906">
        <v>35.4044153479107</v>
      </c>
      <c r="H906">
        <v>-12.2139991590122</v>
      </c>
      <c r="I906">
        <v>47.733922598811702</v>
      </c>
      <c r="J906">
        <v>4.5647718918440399</v>
      </c>
      <c r="K906">
        <v>2309.52322147016</v>
      </c>
      <c r="L906">
        <v>1960.6524964985899</v>
      </c>
      <c r="M906">
        <v>55.708027972878298</v>
      </c>
      <c r="N906">
        <v>0.59077997067798704</v>
      </c>
      <c r="O906">
        <v>34.160860447811601</v>
      </c>
      <c r="P906">
        <v>71.629256965944194</v>
      </c>
      <c r="Q906">
        <v>0.143568801357423</v>
      </c>
    </row>
    <row r="907" spans="1:17" hidden="1" x14ac:dyDescent="0.3">
      <c r="A907" t="s">
        <v>1955</v>
      </c>
      <c r="B907" t="s">
        <v>1956</v>
      </c>
      <c r="C907" t="s">
        <v>3157</v>
      </c>
      <c r="D907" t="s">
        <v>46</v>
      </c>
      <c r="E907">
        <v>3665.8931831899999</v>
      </c>
      <c r="F907">
        <v>433.3</v>
      </c>
      <c r="G907">
        <v>45.698507055332399</v>
      </c>
      <c r="H907">
        <v>17.502622309095599</v>
      </c>
      <c r="I907">
        <v>32.454717938829198</v>
      </c>
      <c r="J907">
        <v>15.6890856947954</v>
      </c>
      <c r="K907">
        <v>374.75761079536397</v>
      </c>
      <c r="L907">
        <v>329.82184428116</v>
      </c>
      <c r="M907">
        <v>84.046771566303903</v>
      </c>
      <c r="N907">
        <v>0.98893186117277598</v>
      </c>
      <c r="O907">
        <v>0.853911839372267</v>
      </c>
      <c r="P907">
        <v>106.235126130414</v>
      </c>
      <c r="Q907">
        <v>9.7224926579753998E-2</v>
      </c>
    </row>
    <row r="908" spans="1:17" hidden="1" x14ac:dyDescent="0.3">
      <c r="A908" t="s">
        <v>1957</v>
      </c>
      <c r="B908" t="s">
        <v>1958</v>
      </c>
      <c r="C908" t="s">
        <v>3157</v>
      </c>
      <c r="E908">
        <v>3663.7018532799998</v>
      </c>
      <c r="F908">
        <v>1986.5</v>
      </c>
      <c r="G908">
        <v>2395.5287145028401</v>
      </c>
      <c r="H908">
        <v>-3.9625676619875301</v>
      </c>
      <c r="I908">
        <v>165.392035602101</v>
      </c>
      <c r="J908">
        <v>-12.899239030131699</v>
      </c>
      <c r="K908">
        <v>2036.5446717989601</v>
      </c>
      <c r="L908">
        <v>1273.9834071305099</v>
      </c>
      <c r="M908">
        <v>43.531632115150103</v>
      </c>
      <c r="N908">
        <v>0.37451965385481401</v>
      </c>
      <c r="O908">
        <v>59.526805940095599</v>
      </c>
      <c r="P908">
        <v>2538.1142098273499</v>
      </c>
    </row>
    <row r="909" spans="1:17" hidden="1" x14ac:dyDescent="0.3">
      <c r="A909" t="s">
        <v>1959</v>
      </c>
      <c r="B909" t="s">
        <v>1960</v>
      </c>
      <c r="C909" t="s">
        <v>3157</v>
      </c>
      <c r="D909" t="s">
        <v>370</v>
      </c>
      <c r="E909">
        <v>3662.0037481199902</v>
      </c>
      <c r="F909">
        <v>1106.8</v>
      </c>
      <c r="G909">
        <v>26.053030629510399</v>
      </c>
      <c r="H909">
        <v>6.3540848206675804</v>
      </c>
      <c r="I909">
        <v>63.798276463550401</v>
      </c>
      <c r="J909">
        <v>9.56618321865386</v>
      </c>
      <c r="K909">
        <v>1044.9692687080701</v>
      </c>
      <c r="L909">
        <v>884.79905259554903</v>
      </c>
      <c r="M909">
        <v>65.967733320820898</v>
      </c>
      <c r="N909">
        <v>0.64982393274813599</v>
      </c>
      <c r="O909">
        <v>22.8767618359233</v>
      </c>
      <c r="P909">
        <v>94.260640631856006</v>
      </c>
      <c r="Q909">
        <v>3.7553299664858E-2</v>
      </c>
    </row>
    <row r="910" spans="1:17" hidden="1" x14ac:dyDescent="0.3">
      <c r="A910" t="s">
        <v>1961</v>
      </c>
      <c r="B910" t="s">
        <v>1962</v>
      </c>
      <c r="C910" t="s">
        <v>3157</v>
      </c>
      <c r="D910" t="s">
        <v>370</v>
      </c>
      <c r="E910">
        <v>3654.612487675</v>
      </c>
      <c r="F910">
        <v>332.95</v>
      </c>
      <c r="G910">
        <v>34.770815867947398</v>
      </c>
      <c r="H910">
        <v>16.5565027665446</v>
      </c>
      <c r="I910">
        <v>45.765525966485598</v>
      </c>
      <c r="J910">
        <v>7.35930096668244</v>
      </c>
      <c r="K910">
        <v>290.07718411975998</v>
      </c>
      <c r="L910">
        <v>250.523131798652</v>
      </c>
      <c r="M910">
        <v>78.730431169810899</v>
      </c>
      <c r="N910">
        <v>0.58231401505321101</v>
      </c>
      <c r="O910">
        <v>1.7269860339390299</v>
      </c>
      <c r="P910">
        <v>86.005586592178702</v>
      </c>
      <c r="Q910">
        <v>7.8402221585224002E-2</v>
      </c>
    </row>
    <row r="911" spans="1:17" x14ac:dyDescent="0.3">
      <c r="A911" t="s">
        <v>1963</v>
      </c>
      <c r="B911" t="s">
        <v>1964</v>
      </c>
      <c r="C911" t="s">
        <v>3144</v>
      </c>
      <c r="D911" t="s">
        <v>229</v>
      </c>
      <c r="E911">
        <v>3652.4046468299998</v>
      </c>
      <c r="F911">
        <v>432.7</v>
      </c>
      <c r="G911">
        <v>-27.495415664880699</v>
      </c>
      <c r="H911">
        <v>3.1517943615868602</v>
      </c>
      <c r="I911">
        <v>-18.462943784884999</v>
      </c>
      <c r="J911">
        <v>7.6656866618884303</v>
      </c>
      <c r="K911">
        <v>431.35235588350901</v>
      </c>
      <c r="L911">
        <v>474.24270822863298</v>
      </c>
      <c r="M911">
        <v>74.407191369066595</v>
      </c>
      <c r="N911">
        <v>0.74413410139660596</v>
      </c>
      <c r="O911">
        <v>61.543794776981699</v>
      </c>
      <c r="P911">
        <v>13.168562835098699</v>
      </c>
    </row>
    <row r="912" spans="1:17" hidden="1" x14ac:dyDescent="0.3">
      <c r="A912" t="s">
        <v>1965</v>
      </c>
      <c r="B912" t="s">
        <v>1966</v>
      </c>
      <c r="C912" t="s">
        <v>3157</v>
      </c>
      <c r="D912" t="s">
        <v>54</v>
      </c>
      <c r="E912">
        <v>3613.6670432449901</v>
      </c>
      <c r="F912">
        <v>265.55</v>
      </c>
      <c r="G912">
        <v>32.014957389257702</v>
      </c>
      <c r="H912">
        <v>-0.529090499966137</v>
      </c>
      <c r="I912">
        <v>12.7182725142302</v>
      </c>
      <c r="J912">
        <v>1.0002928718511599</v>
      </c>
      <c r="K912">
        <v>269.96197842006302</v>
      </c>
      <c r="L912">
        <v>247.794714388443</v>
      </c>
      <c r="M912">
        <v>53.703207878374101</v>
      </c>
      <c r="N912">
        <v>0.36345666239857899</v>
      </c>
      <c r="O912">
        <v>29.165882131425299</v>
      </c>
      <c r="P912">
        <v>65.96875</v>
      </c>
      <c r="Q912">
        <v>9.0638777095739999E-3</v>
      </c>
    </row>
    <row r="913" spans="1:17" hidden="1" x14ac:dyDescent="0.3">
      <c r="A913" t="s">
        <v>1967</v>
      </c>
      <c r="B913" t="s">
        <v>1968</v>
      </c>
      <c r="C913" t="s">
        <v>3157</v>
      </c>
      <c r="D913" t="s">
        <v>1628</v>
      </c>
      <c r="E913">
        <v>3606.39</v>
      </c>
      <c r="F913">
        <v>324.89999999999998</v>
      </c>
      <c r="G913">
        <v>-34.874272339580102</v>
      </c>
      <c r="H913">
        <v>-0.32753777975152598</v>
      </c>
      <c r="I913">
        <v>-4.0482901765295702</v>
      </c>
      <c r="J913">
        <v>0.74342197614726802</v>
      </c>
      <c r="K913">
        <v>334.60064629889899</v>
      </c>
      <c r="L913">
        <v>341.52418342044899</v>
      </c>
      <c r="M913">
        <v>50.7565998827478</v>
      </c>
      <c r="N913">
        <v>0.355842883836269</v>
      </c>
      <c r="O913">
        <v>24.946137273007</v>
      </c>
      <c r="P913">
        <v>11.8801652892561</v>
      </c>
      <c r="Q913">
        <v>-4.4878871769942E-2</v>
      </c>
    </row>
    <row r="914" spans="1:17" hidden="1" x14ac:dyDescent="0.3">
      <c r="A914" t="s">
        <v>1969</v>
      </c>
      <c r="B914" t="s">
        <v>1970</v>
      </c>
      <c r="C914" t="s">
        <v>3157</v>
      </c>
      <c r="D914" t="s">
        <v>1971</v>
      </c>
      <c r="E914">
        <v>3603.84</v>
      </c>
      <c r="F914">
        <v>563.1</v>
      </c>
      <c r="G914">
        <v>89.231944059224404</v>
      </c>
      <c r="H914">
        <v>27.179790729246399</v>
      </c>
      <c r="I914">
        <v>93.154517441877204</v>
      </c>
      <c r="J914">
        <v>12.3583552806904</v>
      </c>
      <c r="K914">
        <v>470.97974028714799</v>
      </c>
      <c r="L914">
        <v>370.20974383083501</v>
      </c>
      <c r="M914">
        <v>79.152338598939295</v>
      </c>
      <c r="N914">
        <v>0.99184737932838096</v>
      </c>
      <c r="O914">
        <v>1.8824365121647899</v>
      </c>
      <c r="P914">
        <v>148.007046905967</v>
      </c>
      <c r="Q914">
        <v>0.20838925196258301</v>
      </c>
    </row>
    <row r="915" spans="1:17" hidden="1" x14ac:dyDescent="0.3">
      <c r="A915" t="s">
        <v>1972</v>
      </c>
      <c r="B915" t="s">
        <v>1973</v>
      </c>
      <c r="C915" t="s">
        <v>3157</v>
      </c>
      <c r="D915" t="s">
        <v>21</v>
      </c>
      <c r="E915">
        <v>3602.2439829</v>
      </c>
      <c r="F915">
        <v>906.9</v>
      </c>
      <c r="G915">
        <v>116.82279003595499</v>
      </c>
      <c r="H915">
        <v>23.1462966295271</v>
      </c>
      <c r="I915">
        <v>66.050141888334394</v>
      </c>
      <c r="J915">
        <v>19.396830213297999</v>
      </c>
      <c r="K915">
        <v>777.26850799955503</v>
      </c>
      <c r="L915">
        <v>664.89586052327104</v>
      </c>
      <c r="M915">
        <v>76.622279051976093</v>
      </c>
      <c r="N915">
        <v>1.2265853457567899</v>
      </c>
      <c r="O915">
        <v>1.88554416142905</v>
      </c>
      <c r="P915">
        <v>154.96204666854001</v>
      </c>
      <c r="Q915">
        <v>9.7747034318363998E-2</v>
      </c>
    </row>
    <row r="916" spans="1:17" hidden="1" x14ac:dyDescent="0.3">
      <c r="A916" t="s">
        <v>1974</v>
      </c>
      <c r="B916" t="s">
        <v>1975</v>
      </c>
      <c r="C916" t="s">
        <v>3157</v>
      </c>
      <c r="D916" t="s">
        <v>139</v>
      </c>
      <c r="E916">
        <v>3587.5404718949999</v>
      </c>
      <c r="F916">
        <v>277.35000000000002</v>
      </c>
      <c r="G916">
        <v>244.80895328369201</v>
      </c>
      <c r="H916">
        <v>4.12319428975034</v>
      </c>
      <c r="I916">
        <v>118.02006696034699</v>
      </c>
      <c r="J916">
        <v>1.7191977589266101</v>
      </c>
      <c r="K916">
        <v>272.406644436742</v>
      </c>
      <c r="L916">
        <v>211.65408740385001</v>
      </c>
      <c r="M916">
        <v>52.541203233951101</v>
      </c>
      <c r="N916">
        <v>0.35418603227929502</v>
      </c>
      <c r="O916">
        <v>24.139174328465799</v>
      </c>
      <c r="P916">
        <v>277.09041468388801</v>
      </c>
      <c r="Q916">
        <v>0.17098945376032201</v>
      </c>
    </row>
    <row r="917" spans="1:17" hidden="1" x14ac:dyDescent="0.3">
      <c r="A917" t="s">
        <v>1976</v>
      </c>
      <c r="B917" t="s">
        <v>1977</v>
      </c>
      <c r="C917" t="s">
        <v>3157</v>
      </c>
      <c r="D917" t="s">
        <v>983</v>
      </c>
      <c r="E917">
        <v>3582.0374999999999</v>
      </c>
      <c r="F917">
        <v>442.5</v>
      </c>
      <c r="G917">
        <v>-25.6559166365419</v>
      </c>
      <c r="H917">
        <v>-2.59625298095093</v>
      </c>
      <c r="I917">
        <v>9.8747470087586002</v>
      </c>
      <c r="J917">
        <v>9.2799581408186391</v>
      </c>
      <c r="K917">
        <v>454.19820442908599</v>
      </c>
      <c r="L917">
        <v>433.646853404154</v>
      </c>
      <c r="M917">
        <v>57.8136885877705</v>
      </c>
      <c r="N917">
        <v>0.33022286859865102</v>
      </c>
      <c r="O917">
        <v>32.203389830508399</v>
      </c>
      <c r="P917">
        <v>30.897796183996402</v>
      </c>
      <c r="Q917">
        <v>1.1263493325476E-2</v>
      </c>
    </row>
    <row r="918" spans="1:17" hidden="1" x14ac:dyDescent="0.3">
      <c r="A918" t="s">
        <v>1978</v>
      </c>
      <c r="B918" t="s">
        <v>1979</v>
      </c>
      <c r="C918" t="s">
        <v>3157</v>
      </c>
      <c r="D918" t="s">
        <v>51</v>
      </c>
      <c r="E918">
        <v>3578.4193025999998</v>
      </c>
      <c r="F918">
        <v>328.4</v>
      </c>
      <c r="G918">
        <v>139.97174615872399</v>
      </c>
      <c r="H918">
        <v>15.374336744924999</v>
      </c>
      <c r="I918">
        <v>21.4831300833151</v>
      </c>
      <c r="J918">
        <v>3.87319696306509</v>
      </c>
      <c r="K918">
        <v>322.62844178597101</v>
      </c>
      <c r="L918">
        <v>292.01663163836901</v>
      </c>
      <c r="M918">
        <v>58.657850563058801</v>
      </c>
      <c r="N918">
        <v>0.81405588633238801</v>
      </c>
      <c r="O918">
        <v>18.7576126674786</v>
      </c>
      <c r="P918">
        <v>203.51201478742999</v>
      </c>
      <c r="Q918">
        <v>0.15396798568771</v>
      </c>
    </row>
    <row r="919" spans="1:17" hidden="1" x14ac:dyDescent="0.3">
      <c r="A919" t="s">
        <v>1980</v>
      </c>
      <c r="B919" t="s">
        <v>1981</v>
      </c>
      <c r="C919" t="s">
        <v>3157</v>
      </c>
      <c r="D919" t="s">
        <v>1653</v>
      </c>
      <c r="E919">
        <v>3552.844517775</v>
      </c>
      <c r="F919">
        <v>2094.75</v>
      </c>
      <c r="G919">
        <v>-1.65113513123196</v>
      </c>
      <c r="H919">
        <v>2.07530744019645</v>
      </c>
      <c r="I919">
        <v>20.021489377014699</v>
      </c>
      <c r="J919">
        <v>1.18051297932781</v>
      </c>
      <c r="K919">
        <v>2106.1375802316702</v>
      </c>
      <c r="L919">
        <v>1949.5674585414499</v>
      </c>
      <c r="M919">
        <v>52.556232771297999</v>
      </c>
      <c r="N919">
        <v>0.44303973101232103</v>
      </c>
      <c r="O919">
        <v>17.8660938059434</v>
      </c>
      <c r="P919">
        <v>47.929098548779997</v>
      </c>
      <c r="Q919">
        <v>0.109343646660893</v>
      </c>
    </row>
    <row r="920" spans="1:17" hidden="1" x14ac:dyDescent="0.3">
      <c r="A920" t="s">
        <v>1982</v>
      </c>
      <c r="B920" t="s">
        <v>1983</v>
      </c>
      <c r="C920" t="s">
        <v>3157</v>
      </c>
      <c r="D920" t="s">
        <v>213</v>
      </c>
      <c r="E920">
        <v>3551.0164304999998</v>
      </c>
      <c r="F920">
        <v>521</v>
      </c>
      <c r="G920">
        <v>11.906504603930401</v>
      </c>
      <c r="H920">
        <v>5.1237776284571899</v>
      </c>
      <c r="I920">
        <v>2.2027642977337298</v>
      </c>
      <c r="J920">
        <v>0.65348257390269604</v>
      </c>
      <c r="K920">
        <v>525.58195367708402</v>
      </c>
      <c r="L920">
        <v>502.27156161760098</v>
      </c>
      <c r="M920">
        <v>58.357306089459001</v>
      </c>
      <c r="N920">
        <v>1.04289296664937</v>
      </c>
      <c r="O920">
        <v>17.072936660268699</v>
      </c>
      <c r="P920">
        <v>43.724137931034399</v>
      </c>
      <c r="Q920">
        <v>0.13676317126016299</v>
      </c>
    </row>
    <row r="921" spans="1:17" hidden="1" x14ac:dyDescent="0.3">
      <c r="A921" t="s">
        <v>1984</v>
      </c>
      <c r="B921" t="s">
        <v>1985</v>
      </c>
      <c r="C921" t="s">
        <v>3157</v>
      </c>
      <c r="D921" t="s">
        <v>232</v>
      </c>
      <c r="E921">
        <v>3547.1363101900001</v>
      </c>
      <c r="F921">
        <v>551.65</v>
      </c>
      <c r="G921">
        <v>141.867101614794</v>
      </c>
      <c r="H921">
        <v>11.383399651956401</v>
      </c>
      <c r="I921">
        <v>33.128770398980599</v>
      </c>
      <c r="J921">
        <v>11.8022623651595</v>
      </c>
      <c r="K921">
        <v>530.73190329064198</v>
      </c>
      <c r="L921">
        <v>469.25768674116898</v>
      </c>
      <c r="M921">
        <v>66.2279588505329</v>
      </c>
      <c r="N921">
        <v>1.1860868753903699</v>
      </c>
      <c r="O921">
        <v>25.804404966917399</v>
      </c>
      <c r="P921">
        <v>177.839335180055</v>
      </c>
      <c r="Q921">
        <v>0.19445582641352099</v>
      </c>
    </row>
    <row r="922" spans="1:17" x14ac:dyDescent="0.3">
      <c r="A922" t="s">
        <v>1986</v>
      </c>
      <c r="B922" t="s">
        <v>1987</v>
      </c>
      <c r="C922" t="s">
        <v>3158</v>
      </c>
      <c r="D922" t="s">
        <v>447</v>
      </c>
      <c r="E922">
        <v>3531.0169062</v>
      </c>
      <c r="F922">
        <v>22.9</v>
      </c>
      <c r="G922">
        <v>-37.9364977319972</v>
      </c>
      <c r="H922">
        <v>5.1093203021798503</v>
      </c>
      <c r="I922">
        <v>-10.4819838789457</v>
      </c>
      <c r="J922">
        <v>2.05875585358599</v>
      </c>
      <c r="K922">
        <v>22.858016230584099</v>
      </c>
      <c r="L922">
        <v>23.562269948360498</v>
      </c>
      <c r="M922">
        <v>52.159396898553197</v>
      </c>
      <c r="N922">
        <v>0.27453140952987698</v>
      </c>
      <c r="O922">
        <v>97.161572052401695</v>
      </c>
      <c r="P922">
        <v>37.125748502994</v>
      </c>
    </row>
    <row r="923" spans="1:17" hidden="1" x14ac:dyDescent="0.3">
      <c r="A923" t="s">
        <v>1988</v>
      </c>
      <c r="B923" t="s">
        <v>1989</v>
      </c>
      <c r="C923" t="s">
        <v>3157</v>
      </c>
      <c r="D923" t="s">
        <v>573</v>
      </c>
      <c r="E923">
        <v>3504.3855971199901</v>
      </c>
      <c r="F923">
        <v>772.4</v>
      </c>
      <c r="G923">
        <v>19.975369298078299</v>
      </c>
      <c r="H923">
        <v>45.1747663217579</v>
      </c>
      <c r="I923">
        <v>65.476550732023796</v>
      </c>
      <c r="J923">
        <v>14.0584484931442</v>
      </c>
      <c r="K923">
        <v>609.88461886091704</v>
      </c>
      <c r="L923">
        <v>533.29563154422203</v>
      </c>
      <c r="M923">
        <v>72.316074438564101</v>
      </c>
      <c r="N923">
        <v>1.9803402487000701</v>
      </c>
      <c r="O923">
        <v>4.1299844640082704</v>
      </c>
      <c r="P923">
        <v>88.574218749999901</v>
      </c>
      <c r="Q923">
        <v>5.3447004950602998E-2</v>
      </c>
    </row>
    <row r="924" spans="1:17" hidden="1" x14ac:dyDescent="0.3">
      <c r="A924" t="s">
        <v>1990</v>
      </c>
      <c r="B924" t="s">
        <v>1991</v>
      </c>
      <c r="C924" t="s">
        <v>3157</v>
      </c>
      <c r="D924" t="s">
        <v>46</v>
      </c>
      <c r="E924">
        <v>3497.3130463500001</v>
      </c>
      <c r="F924">
        <v>626.9</v>
      </c>
      <c r="G924">
        <v>-32.284879344837002</v>
      </c>
      <c r="H924">
        <v>6.1267106716968701E-2</v>
      </c>
      <c r="I924">
        <v>-11.165014140012</v>
      </c>
      <c r="J924">
        <v>-0.242742501648193</v>
      </c>
      <c r="K924">
        <v>647.74531209028805</v>
      </c>
      <c r="M924">
        <v>59.956655366103099</v>
      </c>
      <c r="N924">
        <v>0.86936273979323098</v>
      </c>
      <c r="O924">
        <v>43.124900303078597</v>
      </c>
      <c r="P924">
        <v>13.981818181818101</v>
      </c>
    </row>
    <row r="925" spans="1:17" hidden="1" x14ac:dyDescent="0.3">
      <c r="A925" t="s">
        <v>1992</v>
      </c>
      <c r="B925" t="s">
        <v>1993</v>
      </c>
      <c r="C925" t="s">
        <v>3157</v>
      </c>
      <c r="D925" t="s">
        <v>85</v>
      </c>
      <c r="E925">
        <v>3484.0785420000002</v>
      </c>
      <c r="F925">
        <v>2832.75</v>
      </c>
      <c r="G925">
        <v>-23.341887877615999</v>
      </c>
      <c r="H925">
        <v>17.390033408786099</v>
      </c>
      <c r="I925">
        <v>7.7276218528462204</v>
      </c>
      <c r="J925">
        <v>6.8709200717333001</v>
      </c>
      <c r="K925">
        <v>2811.2941622439398</v>
      </c>
      <c r="L925">
        <v>2782.7207732330799</v>
      </c>
      <c r="M925">
        <v>58.750724549217303</v>
      </c>
      <c r="N925">
        <v>0.59132450394281999</v>
      </c>
      <c r="O925">
        <v>34.6836113317447</v>
      </c>
      <c r="P925">
        <v>35.4054635405463</v>
      </c>
      <c r="Q925">
        <v>0.12672873611377999</v>
      </c>
    </row>
    <row r="926" spans="1:17" hidden="1" x14ac:dyDescent="0.3">
      <c r="A926" t="s">
        <v>1994</v>
      </c>
      <c r="B926" t="s">
        <v>1995</v>
      </c>
      <c r="C926" t="s">
        <v>3157</v>
      </c>
      <c r="D926" t="s">
        <v>232</v>
      </c>
      <c r="E926">
        <v>3477.0235372500001</v>
      </c>
      <c r="F926">
        <v>262.08999999999997</v>
      </c>
      <c r="G926">
        <v>162.37779816818099</v>
      </c>
      <c r="H926">
        <v>30.542996629037599</v>
      </c>
      <c r="I926">
        <v>159.98205482038699</v>
      </c>
      <c r="J926">
        <v>15.2040240307342</v>
      </c>
      <c r="K926">
        <v>230.50260613478801</v>
      </c>
      <c r="L926">
        <v>187.57802150800799</v>
      </c>
      <c r="M926">
        <v>76.514158254249907</v>
      </c>
      <c r="N926">
        <v>1.8306976071966801</v>
      </c>
      <c r="O926">
        <v>17.5168835132969</v>
      </c>
      <c r="P926">
        <v>211.27078384798</v>
      </c>
      <c r="Q926">
        <v>0.18456483122253201</v>
      </c>
    </row>
    <row r="927" spans="1:17" hidden="1" x14ac:dyDescent="0.3">
      <c r="A927" t="s">
        <v>1996</v>
      </c>
      <c r="B927" t="s">
        <v>1997</v>
      </c>
      <c r="C927" t="s">
        <v>3157</v>
      </c>
      <c r="D927" t="s">
        <v>269</v>
      </c>
      <c r="E927">
        <v>3468.2265339999999</v>
      </c>
      <c r="F927">
        <v>2545.4499999999998</v>
      </c>
      <c r="G927">
        <v>74.899641606323499</v>
      </c>
      <c r="H927">
        <v>83.965340192052693</v>
      </c>
      <c r="I927">
        <v>97.355106703951506</v>
      </c>
      <c r="J927">
        <v>15.744219643446501</v>
      </c>
      <c r="K927">
        <v>1854.8227777468901</v>
      </c>
      <c r="L927">
        <v>1533.0638443222599</v>
      </c>
      <c r="M927">
        <v>73.788063488690099</v>
      </c>
      <c r="N927">
        <v>1.8174661108855199</v>
      </c>
      <c r="O927">
        <v>5.6787601406431198</v>
      </c>
      <c r="P927">
        <v>114.80590717299501</v>
      </c>
      <c r="Q927">
        <v>9.8387012410597996E-2</v>
      </c>
    </row>
    <row r="928" spans="1:17" hidden="1" x14ac:dyDescent="0.3">
      <c r="A928" t="s">
        <v>1998</v>
      </c>
      <c r="B928" t="s">
        <v>1999</v>
      </c>
      <c r="C928" t="s">
        <v>3157</v>
      </c>
      <c r="D928" t="s">
        <v>958</v>
      </c>
      <c r="E928">
        <v>3430.9549999999999</v>
      </c>
      <c r="F928">
        <v>641.95000000000005</v>
      </c>
      <c r="G928">
        <v>467.898452744721</v>
      </c>
      <c r="H928">
        <v>-0.92103159615021402</v>
      </c>
      <c r="I928">
        <v>7.5889972164256099</v>
      </c>
      <c r="J928">
        <v>2.6327788445982101</v>
      </c>
      <c r="K928">
        <v>640.71293375882897</v>
      </c>
      <c r="L928">
        <v>557.17218412017598</v>
      </c>
      <c r="M928">
        <v>53.791509650353397</v>
      </c>
      <c r="N928">
        <v>0.16084060848756199</v>
      </c>
      <c r="O928">
        <v>23.475348547394599</v>
      </c>
      <c r="P928">
        <v>517.31897297817102</v>
      </c>
      <c r="Q928">
        <v>0.17663429528244401</v>
      </c>
    </row>
    <row r="929" spans="1:17" x14ac:dyDescent="0.3">
      <c r="A929" t="s">
        <v>2000</v>
      </c>
      <c r="B929" t="s">
        <v>2001</v>
      </c>
      <c r="C929" t="s">
        <v>3141</v>
      </c>
      <c r="D929" t="s">
        <v>21</v>
      </c>
      <c r="E929">
        <v>3430.2844910399999</v>
      </c>
      <c r="F929">
        <v>580.4</v>
      </c>
      <c r="G929">
        <v>-28.319785246136998</v>
      </c>
      <c r="H929">
        <v>1.9582024217206</v>
      </c>
      <c r="I929">
        <v>-0.39897360985500802</v>
      </c>
      <c r="J929">
        <v>7.5262425580980699</v>
      </c>
      <c r="K929">
        <v>576.44665646488704</v>
      </c>
      <c r="L929">
        <v>593.31822733786998</v>
      </c>
      <c r="M929">
        <v>67.705202438916103</v>
      </c>
      <c r="N929">
        <v>0.42863481615285898</v>
      </c>
      <c r="O929">
        <v>36.371467953135699</v>
      </c>
      <c r="P929">
        <v>28.9777777777777</v>
      </c>
      <c r="Q929">
        <v>6.8364659175768006E-2</v>
      </c>
    </row>
    <row r="930" spans="1:17" hidden="1" x14ac:dyDescent="0.3">
      <c r="A930" t="s">
        <v>2002</v>
      </c>
      <c r="B930" t="s">
        <v>2003</v>
      </c>
      <c r="C930" t="s">
        <v>3157</v>
      </c>
      <c r="D930" t="s">
        <v>266</v>
      </c>
      <c r="E930">
        <v>3422.5359168</v>
      </c>
      <c r="F930">
        <v>499.2</v>
      </c>
      <c r="G930">
        <v>31.647011743491099</v>
      </c>
      <c r="H930">
        <v>-3.0644298375547798</v>
      </c>
      <c r="I930">
        <v>-9.1094288361779192</v>
      </c>
      <c r="J930">
        <v>4.01048166417959</v>
      </c>
      <c r="K930">
        <v>524.21712914070099</v>
      </c>
      <c r="L930">
        <v>511.66185254412102</v>
      </c>
      <c r="M930">
        <v>53.427233277002003</v>
      </c>
      <c r="N930">
        <v>0.57990951343000496</v>
      </c>
      <c r="O930">
        <v>31.209935897435901</v>
      </c>
      <c r="P930">
        <v>55.9512652296157</v>
      </c>
      <c r="Q930">
        <v>8.0579560144618007E-2</v>
      </c>
    </row>
    <row r="931" spans="1:17" hidden="1" x14ac:dyDescent="0.3">
      <c r="A931" t="s">
        <v>2004</v>
      </c>
      <c r="B931" t="s">
        <v>2005</v>
      </c>
      <c r="C931" t="s">
        <v>3157</v>
      </c>
      <c r="D931" t="s">
        <v>85</v>
      </c>
      <c r="E931">
        <v>3403.3956784000002</v>
      </c>
      <c r="F931">
        <v>1505.2</v>
      </c>
      <c r="G931">
        <v>154.15618669522701</v>
      </c>
      <c r="H931">
        <v>-15.3180898423738</v>
      </c>
      <c r="I931">
        <v>11.642649630303101</v>
      </c>
      <c r="J931">
        <v>-5.9653956903764698</v>
      </c>
      <c r="K931">
        <v>1628.3114313292001</v>
      </c>
      <c r="L931">
        <v>1321.58957344233</v>
      </c>
      <c r="M931">
        <v>29.576380165857</v>
      </c>
      <c r="N931">
        <v>0.27535738062106302</v>
      </c>
      <c r="O931">
        <v>28.022854105766601</v>
      </c>
      <c r="P931">
        <v>178.74074074073999</v>
      </c>
      <c r="Q931">
        <v>0.15825520556214201</v>
      </c>
    </row>
    <row r="932" spans="1:17" hidden="1" x14ac:dyDescent="0.3">
      <c r="A932" t="s">
        <v>2006</v>
      </c>
      <c r="B932" t="s">
        <v>2007</v>
      </c>
      <c r="C932" t="s">
        <v>3157</v>
      </c>
      <c r="D932" t="s">
        <v>208</v>
      </c>
      <c r="E932">
        <v>3400.7015651400002</v>
      </c>
      <c r="F932">
        <v>3119.4</v>
      </c>
      <c r="G932">
        <v>108.290008125764</v>
      </c>
      <c r="H932">
        <v>17.082622051305499</v>
      </c>
      <c r="I932">
        <v>120.941565875626</v>
      </c>
      <c r="J932">
        <v>-5.2421278453061797</v>
      </c>
      <c r="K932">
        <v>2873.5187373581398</v>
      </c>
      <c r="L932">
        <v>2132.4906726934601</v>
      </c>
      <c r="M932">
        <v>47.647605055699998</v>
      </c>
      <c r="N932">
        <v>0.78898729174947302</v>
      </c>
      <c r="O932">
        <v>16.560877091748399</v>
      </c>
      <c r="P932">
        <v>176.06531262445199</v>
      </c>
      <c r="Q932">
        <v>0.178086290171524</v>
      </c>
    </row>
    <row r="933" spans="1:17" hidden="1" x14ac:dyDescent="0.3">
      <c r="A933" t="s">
        <v>2008</v>
      </c>
      <c r="B933" t="s">
        <v>2009</v>
      </c>
      <c r="C933" t="s">
        <v>3157</v>
      </c>
      <c r="D933" t="s">
        <v>85</v>
      </c>
      <c r="E933">
        <v>3396.0848796</v>
      </c>
      <c r="F933">
        <v>318</v>
      </c>
      <c r="G933">
        <v>51.179852765882103</v>
      </c>
      <c r="H933">
        <v>-9.4192029424387993</v>
      </c>
      <c r="I933">
        <v>88.989322764605305</v>
      </c>
      <c r="J933">
        <v>-4.3547407024295302</v>
      </c>
      <c r="K933">
        <v>329.623546114676</v>
      </c>
      <c r="L933">
        <v>257.97894801263197</v>
      </c>
      <c r="M933">
        <v>41.534865570552903</v>
      </c>
      <c r="N933">
        <v>0.39928807297289698</v>
      </c>
      <c r="O933">
        <v>27.421383647798699</v>
      </c>
      <c r="P933">
        <v>121.525600835945</v>
      </c>
      <c r="Q933">
        <v>6.4834115829346006E-2</v>
      </c>
    </row>
    <row r="934" spans="1:17" hidden="1" x14ac:dyDescent="0.3">
      <c r="A934" t="s">
        <v>2010</v>
      </c>
      <c r="B934" t="s">
        <v>2011</v>
      </c>
      <c r="C934" t="s">
        <v>3157</v>
      </c>
      <c r="D934" t="s">
        <v>151</v>
      </c>
      <c r="E934">
        <v>3386.018069708</v>
      </c>
      <c r="F934">
        <v>354.46</v>
      </c>
      <c r="G934">
        <v>-33.291082868332502</v>
      </c>
      <c r="H934">
        <v>35.636352390181401</v>
      </c>
      <c r="I934">
        <v>-17.494857966346999</v>
      </c>
      <c r="J934">
        <v>25.882866035651201</v>
      </c>
      <c r="K934">
        <v>285.57240495264301</v>
      </c>
      <c r="L934">
        <v>318.53779882927302</v>
      </c>
      <c r="M934">
        <v>88.304324883950301</v>
      </c>
      <c r="N934">
        <v>1.2694123268686599</v>
      </c>
      <c r="O934">
        <v>36.320036111267797</v>
      </c>
      <c r="P934">
        <v>76.832127712646496</v>
      </c>
      <c r="Q934">
        <v>0.116708239044874</v>
      </c>
    </row>
    <row r="935" spans="1:17" hidden="1" x14ac:dyDescent="0.3">
      <c r="A935" t="s">
        <v>2012</v>
      </c>
      <c r="B935" t="s">
        <v>2013</v>
      </c>
      <c r="C935" t="s">
        <v>3157</v>
      </c>
      <c r="D935" t="s">
        <v>51</v>
      </c>
      <c r="E935">
        <v>3373.3428744359999</v>
      </c>
      <c r="F935">
        <v>131.37</v>
      </c>
      <c r="G935">
        <v>35.872177253148301</v>
      </c>
      <c r="H935">
        <v>7.8814768363379297</v>
      </c>
      <c r="I935">
        <v>24.956361559399699</v>
      </c>
      <c r="J935">
        <v>5.7634048390441697</v>
      </c>
      <c r="K935">
        <v>132.66934965537899</v>
      </c>
      <c r="L935">
        <v>122.039050131468</v>
      </c>
      <c r="M935">
        <v>59.969125089762798</v>
      </c>
      <c r="N935">
        <v>0.50974002425102705</v>
      </c>
      <c r="O935">
        <v>28.6442871279591</v>
      </c>
      <c r="P935">
        <v>68.207426376440395</v>
      </c>
      <c r="Q935">
        <v>1.9594515916795001E-2</v>
      </c>
    </row>
    <row r="936" spans="1:17" hidden="1" x14ac:dyDescent="0.3">
      <c r="A936" t="s">
        <v>2014</v>
      </c>
      <c r="B936" t="s">
        <v>2015</v>
      </c>
      <c r="C936" t="s">
        <v>3157</v>
      </c>
      <c r="D936" t="s">
        <v>21</v>
      </c>
      <c r="E936">
        <v>3356.58770224</v>
      </c>
      <c r="F936">
        <v>608.9</v>
      </c>
      <c r="G936">
        <v>50.436926330227102</v>
      </c>
      <c r="H936">
        <v>0.47708263005394702</v>
      </c>
      <c r="I936">
        <v>33.341539784064203</v>
      </c>
      <c r="J936">
        <v>4.0554827923032404</v>
      </c>
      <c r="K936">
        <v>626.82188391601903</v>
      </c>
      <c r="L936">
        <v>554.92962557083001</v>
      </c>
      <c r="M936">
        <v>61.108452583220902</v>
      </c>
      <c r="N936">
        <v>0.39584481679319899</v>
      </c>
      <c r="O936">
        <v>35.490228280505796</v>
      </c>
      <c r="P936">
        <v>74.469914040114602</v>
      </c>
      <c r="Q936">
        <v>0.10279758396894299</v>
      </c>
    </row>
    <row r="937" spans="1:17" hidden="1" x14ac:dyDescent="0.3">
      <c r="A937" t="s">
        <v>2016</v>
      </c>
      <c r="B937" t="s">
        <v>2017</v>
      </c>
      <c r="C937" t="s">
        <v>3157</v>
      </c>
      <c r="D937" t="s">
        <v>120</v>
      </c>
      <c r="E937">
        <v>3352.8799027499999</v>
      </c>
      <c r="F937">
        <v>277.5</v>
      </c>
      <c r="G937">
        <v>-1.2046749739987299</v>
      </c>
      <c r="H937">
        <v>-7.1484258570346704</v>
      </c>
      <c r="I937">
        <v>-3.3139395680442698</v>
      </c>
      <c r="J937">
        <v>6.6307229619704096</v>
      </c>
      <c r="K937">
        <v>317.86773758298102</v>
      </c>
      <c r="M937">
        <v>39.4397086354411</v>
      </c>
      <c r="N937">
        <v>1.24678763880654</v>
      </c>
      <c r="O937">
        <v>90.990990990990994</v>
      </c>
      <c r="P937">
        <v>63.813459268004699</v>
      </c>
    </row>
    <row r="938" spans="1:17" hidden="1" x14ac:dyDescent="0.3">
      <c r="A938" t="s">
        <v>2018</v>
      </c>
      <c r="B938" t="s">
        <v>2019</v>
      </c>
      <c r="C938" t="s">
        <v>3157</v>
      </c>
      <c r="D938" t="s">
        <v>471</v>
      </c>
      <c r="E938">
        <v>3338.0756082900002</v>
      </c>
      <c r="F938">
        <v>164.35</v>
      </c>
      <c r="G938">
        <v>38.657119783968803</v>
      </c>
      <c r="H938">
        <v>-0.86679615394028298</v>
      </c>
      <c r="I938">
        <v>32.208318641865198</v>
      </c>
      <c r="J938">
        <v>4.5277174067681001</v>
      </c>
      <c r="K938">
        <v>177.98016433909899</v>
      </c>
      <c r="L938">
        <v>156.892381975256</v>
      </c>
      <c r="M938">
        <v>36.9705987494007</v>
      </c>
      <c r="N938">
        <v>0.44523709845613202</v>
      </c>
      <c r="O938">
        <v>28.293276543960999</v>
      </c>
      <c r="P938">
        <v>68.305171530977901</v>
      </c>
      <c r="Q938">
        <v>0.110732072809999</v>
      </c>
    </row>
    <row r="939" spans="1:17" x14ac:dyDescent="0.3">
      <c r="A939" t="s">
        <v>2020</v>
      </c>
      <c r="B939" t="s">
        <v>2021</v>
      </c>
      <c r="C939" t="s">
        <v>3150</v>
      </c>
      <c r="D939" t="s">
        <v>117</v>
      </c>
      <c r="E939">
        <v>3314.0503213500001</v>
      </c>
      <c r="F939">
        <v>1632.9</v>
      </c>
      <c r="G939">
        <v>3.0878378926241301</v>
      </c>
      <c r="H939">
        <v>-10.5889158304023</v>
      </c>
      <c r="I939">
        <v>-29.787423922211602</v>
      </c>
      <c r="J939">
        <v>-0.394488289719575</v>
      </c>
      <c r="K939">
        <v>1887.6502896902</v>
      </c>
      <c r="L939">
        <v>1904.3873565373101</v>
      </c>
      <c r="M939">
        <v>29.3403496020548</v>
      </c>
      <c r="N939">
        <v>1.80857596662312</v>
      </c>
      <c r="O939">
        <v>50.061240737338402</v>
      </c>
      <c r="P939">
        <v>26.56177336847</v>
      </c>
      <c r="Q939">
        <v>0.219657430722693</v>
      </c>
    </row>
    <row r="940" spans="1:17" hidden="1" x14ac:dyDescent="0.3">
      <c r="A940" t="s">
        <v>2022</v>
      </c>
      <c r="B940" t="s">
        <v>2023</v>
      </c>
      <c r="C940" t="s">
        <v>3157</v>
      </c>
      <c r="D940" t="s">
        <v>500</v>
      </c>
      <c r="E940">
        <v>3313.706267952</v>
      </c>
      <c r="F940">
        <v>118.76</v>
      </c>
      <c r="G940">
        <v>77.991812285461606</v>
      </c>
      <c r="H940">
        <v>-2.1084200643407001</v>
      </c>
      <c r="I940">
        <v>25.947199946937399</v>
      </c>
      <c r="J940">
        <v>10.53455899661</v>
      </c>
      <c r="K940">
        <v>124.07864119628501</v>
      </c>
      <c r="L940">
        <v>104.53297100782</v>
      </c>
      <c r="M940">
        <v>48.379852161040802</v>
      </c>
      <c r="N940">
        <v>0.17209477062183201</v>
      </c>
      <c r="O940">
        <v>34.193561444668198</v>
      </c>
      <c r="P940">
        <v>115.521283704629</v>
      </c>
      <c r="Q940">
        <v>5.6440980171662998E-2</v>
      </c>
    </row>
    <row r="941" spans="1:17" hidden="1" x14ac:dyDescent="0.3">
      <c r="A941" t="s">
        <v>2024</v>
      </c>
      <c r="B941" t="s">
        <v>2025</v>
      </c>
      <c r="C941" t="s">
        <v>3157</v>
      </c>
      <c r="D941" t="s">
        <v>72</v>
      </c>
      <c r="E941">
        <v>3310.1420600000001</v>
      </c>
      <c r="F941">
        <v>1067.6500000000001</v>
      </c>
      <c r="G941">
        <v>73.693818311435805</v>
      </c>
      <c r="H941">
        <v>2.6027173948810498</v>
      </c>
      <c r="I941">
        <v>86.503804726561199</v>
      </c>
      <c r="J941">
        <v>1.9997182161004901</v>
      </c>
      <c r="K941">
        <v>1016.8571746631</v>
      </c>
      <c r="L941">
        <v>809.56838601321795</v>
      </c>
      <c r="M941">
        <v>62.729430070123797</v>
      </c>
      <c r="N941">
        <v>0.45776825210113897</v>
      </c>
      <c r="O941">
        <v>10.0266941413384</v>
      </c>
      <c r="P941">
        <v>153.50825121690599</v>
      </c>
      <c r="Q941">
        <v>5.4166305261433997E-2</v>
      </c>
    </row>
    <row r="942" spans="1:17" hidden="1" x14ac:dyDescent="0.3">
      <c r="A942" t="s">
        <v>2026</v>
      </c>
      <c r="B942" t="s">
        <v>2027</v>
      </c>
      <c r="C942" t="s">
        <v>3157</v>
      </c>
      <c r="D942" t="s">
        <v>251</v>
      </c>
      <c r="E942">
        <v>3307.8354887700002</v>
      </c>
      <c r="F942">
        <v>2189.6999999999998</v>
      </c>
      <c r="G942">
        <v>61.135985909459102</v>
      </c>
      <c r="H942">
        <v>26.841769482621999</v>
      </c>
      <c r="I942">
        <v>32.239897506749998</v>
      </c>
      <c r="J942">
        <v>-1.6838449448858399</v>
      </c>
      <c r="K942">
        <v>1823.1888905499</v>
      </c>
      <c r="L942">
        <v>1607.99563742444</v>
      </c>
      <c r="M942">
        <v>68.966186191372799</v>
      </c>
      <c r="N942">
        <v>1.9161912967155199</v>
      </c>
      <c r="O942">
        <v>4.3521943645248298</v>
      </c>
      <c r="P942">
        <v>93.265666372462405</v>
      </c>
      <c r="Q942">
        <v>7.1394268342675996E-2</v>
      </c>
    </row>
    <row r="943" spans="1:17" hidden="1" x14ac:dyDescent="0.3">
      <c r="A943" t="s">
        <v>2028</v>
      </c>
      <c r="B943" t="s">
        <v>2029</v>
      </c>
      <c r="C943" t="s">
        <v>3157</v>
      </c>
      <c r="D943" t="s">
        <v>500</v>
      </c>
      <c r="E943">
        <v>3299.2824429000002</v>
      </c>
      <c r="F943">
        <v>420.5</v>
      </c>
      <c r="G943">
        <v>44.971231813294203</v>
      </c>
      <c r="H943">
        <v>2.9363289857846699</v>
      </c>
      <c r="I943">
        <v>47.390451513368397</v>
      </c>
      <c r="J943">
        <v>2.1497793257536402</v>
      </c>
      <c r="K943">
        <v>411.39068979981897</v>
      </c>
      <c r="L943">
        <v>343.27294567760703</v>
      </c>
      <c r="M943">
        <v>56.871224100773802</v>
      </c>
      <c r="N943">
        <v>0.54504983827103803</v>
      </c>
      <c r="O943">
        <v>18.668252080856099</v>
      </c>
      <c r="P943">
        <v>98.841470623004994</v>
      </c>
      <c r="Q943">
        <v>0.150169380039261</v>
      </c>
    </row>
    <row r="944" spans="1:17" hidden="1" x14ac:dyDescent="0.3">
      <c r="A944" t="s">
        <v>2030</v>
      </c>
      <c r="B944" t="s">
        <v>2031</v>
      </c>
      <c r="C944" t="s">
        <v>3157</v>
      </c>
      <c r="D944" t="s">
        <v>232</v>
      </c>
      <c r="E944">
        <v>3298.2048764750002</v>
      </c>
      <c r="F944">
        <v>187.82</v>
      </c>
      <c r="G944">
        <v>37.359502554881203</v>
      </c>
      <c r="H944">
        <v>2.0098901695371398</v>
      </c>
      <c r="I944">
        <v>40.854302239949</v>
      </c>
      <c r="J944">
        <v>7.63014714198059</v>
      </c>
      <c r="K944">
        <v>184.84559478979099</v>
      </c>
      <c r="L944">
        <v>162.10859247518101</v>
      </c>
      <c r="M944">
        <v>58.854579531199398</v>
      </c>
      <c r="N944">
        <v>0.406469486795483</v>
      </c>
      <c r="O944">
        <v>17.665850282185001</v>
      </c>
      <c r="P944">
        <v>81.380975374215296</v>
      </c>
      <c r="Q944">
        <v>0.14091929306404799</v>
      </c>
    </row>
    <row r="945" spans="1:17" hidden="1" x14ac:dyDescent="0.3">
      <c r="A945" t="s">
        <v>2032</v>
      </c>
      <c r="B945" t="s">
        <v>2033</v>
      </c>
      <c r="C945" t="s">
        <v>3157</v>
      </c>
      <c r="D945" t="s">
        <v>1971</v>
      </c>
      <c r="E945">
        <v>3280.7148750000001</v>
      </c>
      <c r="F945">
        <v>1290.3499999999999</v>
      </c>
      <c r="G945">
        <v>18.418970329353101</v>
      </c>
      <c r="H945">
        <v>-0.90354634490212304</v>
      </c>
      <c r="I945">
        <v>13.6999332975318</v>
      </c>
      <c r="J945">
        <v>13.428464442107501</v>
      </c>
      <c r="K945">
        <v>1313.62997054382</v>
      </c>
      <c r="L945">
        <v>1257.6534249628201</v>
      </c>
      <c r="M945">
        <v>63.6837502027021</v>
      </c>
      <c r="N945">
        <v>0.932373615906398</v>
      </c>
      <c r="O945">
        <v>29.4183748595342</v>
      </c>
      <c r="P945">
        <v>44.641856294137398</v>
      </c>
      <c r="Q945">
        <v>2.6480493510725001E-2</v>
      </c>
    </row>
    <row r="946" spans="1:17" hidden="1" x14ac:dyDescent="0.3">
      <c r="A946" t="s">
        <v>2034</v>
      </c>
      <c r="B946" t="s">
        <v>2035</v>
      </c>
      <c r="C946" t="s">
        <v>3157</v>
      </c>
      <c r="D946" t="s">
        <v>393</v>
      </c>
      <c r="E946">
        <v>3272.86595769</v>
      </c>
      <c r="F946">
        <v>1486.5</v>
      </c>
      <c r="G946">
        <v>45.4589859929768</v>
      </c>
      <c r="H946">
        <v>45.385053141057902</v>
      </c>
      <c r="I946">
        <v>42.033888671848203</v>
      </c>
      <c r="J946">
        <v>32.399996425730301</v>
      </c>
      <c r="K946">
        <v>1146.0418774232301</v>
      </c>
      <c r="L946">
        <v>1084.0186878659299</v>
      </c>
      <c r="M946">
        <v>89.646034519037201</v>
      </c>
      <c r="N946">
        <v>3.2131259402512602</v>
      </c>
      <c r="O946">
        <v>0.81062899428185897</v>
      </c>
      <c r="P946">
        <v>72.848837209302303</v>
      </c>
      <c r="Q946">
        <v>9.0410287896479993E-2</v>
      </c>
    </row>
    <row r="947" spans="1:17" hidden="1" x14ac:dyDescent="0.3">
      <c r="A947" t="s">
        <v>2036</v>
      </c>
      <c r="B947" t="s">
        <v>2037</v>
      </c>
      <c r="C947" t="s">
        <v>3157</v>
      </c>
      <c r="D947" t="s">
        <v>139</v>
      </c>
      <c r="E947">
        <v>3263.3878640599901</v>
      </c>
      <c r="F947">
        <v>70.06</v>
      </c>
      <c r="G947">
        <v>37.807347717730501</v>
      </c>
      <c r="H947">
        <v>16.1209963016518</v>
      </c>
      <c r="I947">
        <v>-3.4797584467863301</v>
      </c>
      <c r="J947">
        <v>12.1464284366514</v>
      </c>
      <c r="K947">
        <v>68.335023225184202</v>
      </c>
      <c r="M947">
        <v>72.297819721195197</v>
      </c>
      <c r="N947">
        <v>0.921261703311828</v>
      </c>
      <c r="O947">
        <v>54.938624036540098</v>
      </c>
      <c r="P947">
        <v>94.6111111111111</v>
      </c>
    </row>
    <row r="948" spans="1:17" hidden="1" x14ac:dyDescent="0.3">
      <c r="A948" t="s">
        <v>2038</v>
      </c>
      <c r="B948" t="s">
        <v>2039</v>
      </c>
      <c r="C948" t="s">
        <v>3157</v>
      </c>
      <c r="D948" t="s">
        <v>222</v>
      </c>
      <c r="E948">
        <v>3260.3280309000002</v>
      </c>
      <c r="F948">
        <v>181.08</v>
      </c>
      <c r="G948">
        <v>60.372895328121203</v>
      </c>
      <c r="H948">
        <v>11.712890112141601</v>
      </c>
      <c r="I948">
        <v>28.0997895599705</v>
      </c>
      <c r="J948">
        <v>-0.83682435889651097</v>
      </c>
      <c r="K948">
        <v>173.274427636843</v>
      </c>
      <c r="L948">
        <v>149.03093562206399</v>
      </c>
      <c r="M948">
        <v>53.280670928105302</v>
      </c>
      <c r="N948">
        <v>0.56084484051044103</v>
      </c>
      <c r="O948">
        <v>6.5275016567263</v>
      </c>
      <c r="P948">
        <v>82.264720684448903</v>
      </c>
      <c r="Q948">
        <v>0.17593686244249601</v>
      </c>
    </row>
    <row r="949" spans="1:17" hidden="1" x14ac:dyDescent="0.3">
      <c r="A949" t="s">
        <v>2040</v>
      </c>
      <c r="B949" t="s">
        <v>2041</v>
      </c>
      <c r="C949" t="s">
        <v>3157</v>
      </c>
      <c r="D949" t="s">
        <v>269</v>
      </c>
      <c r="E949">
        <v>3234.8282033199998</v>
      </c>
      <c r="F949">
        <v>3189.2</v>
      </c>
      <c r="G949">
        <v>11.3374700344416</v>
      </c>
      <c r="H949">
        <v>-16.2837274977033</v>
      </c>
      <c r="I949">
        <v>14.7782671018067</v>
      </c>
      <c r="J949">
        <v>6.4020826290065997</v>
      </c>
      <c r="K949">
        <v>3571.0343900668299</v>
      </c>
      <c r="L949">
        <v>3335.2491268225399</v>
      </c>
      <c r="M949">
        <v>44.044841361794802</v>
      </c>
      <c r="N949">
        <v>0.44700683296640997</v>
      </c>
      <c r="O949">
        <v>41.101216606045398</v>
      </c>
      <c r="P949">
        <v>47.922077922077897</v>
      </c>
      <c r="Q949">
        <v>8.4846261491277997E-2</v>
      </c>
    </row>
    <row r="950" spans="1:17" hidden="1" x14ac:dyDescent="0.3">
      <c r="A950" t="s">
        <v>2042</v>
      </c>
      <c r="B950" t="s">
        <v>2043</v>
      </c>
      <c r="C950" t="s">
        <v>3157</v>
      </c>
      <c r="D950" t="s">
        <v>117</v>
      </c>
      <c r="E950">
        <v>3233.2551488399999</v>
      </c>
      <c r="F950">
        <v>987.6</v>
      </c>
      <c r="G950">
        <v>-9.2265838041527601</v>
      </c>
      <c r="H950">
        <v>10.134305201930699</v>
      </c>
      <c r="I950">
        <v>6.5732739579370598</v>
      </c>
      <c r="J950">
        <v>2.0112487855346499</v>
      </c>
      <c r="K950">
        <v>1002.6542015853</v>
      </c>
      <c r="L950">
        <v>959.79076466076299</v>
      </c>
      <c r="M950">
        <v>58.4572015210384</v>
      </c>
      <c r="N950">
        <v>0.56103755996807103</v>
      </c>
      <c r="O950">
        <v>34.669906844876401</v>
      </c>
      <c r="P950">
        <v>37.1666666666666</v>
      </c>
      <c r="Q950">
        <v>0.133235996802538</v>
      </c>
    </row>
    <row r="951" spans="1:17" x14ac:dyDescent="0.3">
      <c r="A951" t="s">
        <v>2044</v>
      </c>
      <c r="B951" t="s">
        <v>2045</v>
      </c>
      <c r="C951" t="s">
        <v>3153</v>
      </c>
      <c r="D951" t="s">
        <v>447</v>
      </c>
      <c r="E951">
        <v>3218.9322774000002</v>
      </c>
      <c r="F951">
        <v>838.7</v>
      </c>
      <c r="G951">
        <v>-59.322193731373403</v>
      </c>
      <c r="H951">
        <v>-11.5375711438531</v>
      </c>
      <c r="I951">
        <v>-21.8271361292596</v>
      </c>
      <c r="J951">
        <v>0.98824896743900503</v>
      </c>
      <c r="K951">
        <v>962.30818348473804</v>
      </c>
      <c r="L951">
        <v>1108.76543534344</v>
      </c>
      <c r="M951">
        <v>36.5836566989489</v>
      </c>
      <c r="N951">
        <v>1.99364073762779</v>
      </c>
      <c r="O951">
        <v>72.618337903898805</v>
      </c>
      <c r="P951">
        <v>4.7327672327672499</v>
      </c>
      <c r="Q951">
        <v>-0.18371642397084101</v>
      </c>
    </row>
    <row r="952" spans="1:17" hidden="1" x14ac:dyDescent="0.3">
      <c r="A952" t="s">
        <v>2046</v>
      </c>
      <c r="B952" t="s">
        <v>2047</v>
      </c>
      <c r="C952" t="s">
        <v>3157</v>
      </c>
      <c r="D952" t="s">
        <v>699</v>
      </c>
      <c r="E952">
        <v>3217.8081134499998</v>
      </c>
      <c r="F952">
        <v>691.7</v>
      </c>
      <c r="G952">
        <v>-48.545323289661802</v>
      </c>
      <c r="H952">
        <v>-6.5660598830194896</v>
      </c>
      <c r="I952">
        <v>-20.760639046324901</v>
      </c>
      <c r="J952">
        <v>10.2624369791756</v>
      </c>
      <c r="K952">
        <v>752.28290786798004</v>
      </c>
      <c r="L952">
        <v>836.98919571816896</v>
      </c>
      <c r="M952">
        <v>52.630213355883498</v>
      </c>
      <c r="N952">
        <v>2.3038878359792601</v>
      </c>
      <c r="O952">
        <v>50.354199797600003</v>
      </c>
      <c r="P952">
        <v>16.6540180453663</v>
      </c>
      <c r="Q952">
        <v>-9.9623763679408006E-2</v>
      </c>
    </row>
    <row r="953" spans="1:17" hidden="1" x14ac:dyDescent="0.3">
      <c r="A953" t="s">
        <v>2048</v>
      </c>
      <c r="B953" t="s">
        <v>2049</v>
      </c>
      <c r="C953" t="s">
        <v>3157</v>
      </c>
      <c r="D953" t="s">
        <v>261</v>
      </c>
      <c r="E953">
        <v>3214.6073554650002</v>
      </c>
      <c r="F953">
        <v>995.55</v>
      </c>
      <c r="G953">
        <v>36.575751297661398</v>
      </c>
      <c r="H953">
        <v>20.8889713656346</v>
      </c>
      <c r="I953">
        <v>68.783148301760605</v>
      </c>
      <c r="J953">
        <v>4.8742484004907398</v>
      </c>
      <c r="K953">
        <v>885.43504003149496</v>
      </c>
      <c r="L953">
        <v>747.28624372463605</v>
      </c>
      <c r="M953">
        <v>65.063912928464305</v>
      </c>
      <c r="N953">
        <v>1.3108727818486801</v>
      </c>
      <c r="O953">
        <v>4.8666566219677598</v>
      </c>
      <c r="P953">
        <v>88.533282833065002</v>
      </c>
      <c r="Q953">
        <v>2.7674494552902999E-2</v>
      </c>
    </row>
    <row r="954" spans="1:17" hidden="1" x14ac:dyDescent="0.3">
      <c r="A954" t="s">
        <v>2050</v>
      </c>
      <c r="B954" t="s">
        <v>2051</v>
      </c>
      <c r="C954" t="s">
        <v>3157</v>
      </c>
      <c r="D954" t="s">
        <v>60</v>
      </c>
      <c r="E954">
        <v>3201.2313940200002</v>
      </c>
      <c r="F954">
        <v>211.65</v>
      </c>
      <c r="G954">
        <v>14.0228254905853</v>
      </c>
      <c r="H954">
        <v>5.2757286962088603</v>
      </c>
      <c r="I954">
        <v>12.004585860126699</v>
      </c>
      <c r="J954">
        <v>15.0540745497018</v>
      </c>
      <c r="K954">
        <v>211.18786212239601</v>
      </c>
      <c r="L954">
        <v>205.82244713070901</v>
      </c>
      <c r="M954">
        <v>66.454209075160904</v>
      </c>
      <c r="N954">
        <v>1.1403899557014201</v>
      </c>
      <c r="O954">
        <v>27.521852114339701</v>
      </c>
      <c r="P954">
        <v>39.795244385733099</v>
      </c>
      <c r="Q954">
        <v>0.10897233361523199</v>
      </c>
    </row>
    <row r="955" spans="1:17" x14ac:dyDescent="0.3">
      <c r="A955" t="s">
        <v>2052</v>
      </c>
      <c r="B955" t="s">
        <v>2053</v>
      </c>
      <c r="C955" t="s">
        <v>3150</v>
      </c>
      <c r="D955" t="s">
        <v>117</v>
      </c>
      <c r="E955">
        <v>3188.1044489999999</v>
      </c>
      <c r="F955">
        <v>553.45000000000005</v>
      </c>
      <c r="G955">
        <v>-15.411027992547</v>
      </c>
      <c r="H955">
        <v>-8.6094273492337603</v>
      </c>
      <c r="I955">
        <v>4.5849881411512996</v>
      </c>
      <c r="J955">
        <v>-1.89963361587809</v>
      </c>
      <c r="K955">
        <v>610.16574843903095</v>
      </c>
      <c r="L955">
        <v>589.54649456670495</v>
      </c>
      <c r="M955">
        <v>28.604948917025101</v>
      </c>
      <c r="N955">
        <v>0.66610005697750996</v>
      </c>
      <c r="O955">
        <v>31.8637636642876</v>
      </c>
      <c r="P955">
        <v>20.315217391304301</v>
      </c>
      <c r="Q955">
        <v>8.4832929605824003E-2</v>
      </c>
    </row>
    <row r="956" spans="1:17" hidden="1" x14ac:dyDescent="0.3">
      <c r="A956" t="s">
        <v>2054</v>
      </c>
      <c r="B956" t="s">
        <v>2055</v>
      </c>
      <c r="C956" t="s">
        <v>3157</v>
      </c>
      <c r="D956" t="s">
        <v>266</v>
      </c>
      <c r="E956">
        <v>3187.5986345199999</v>
      </c>
      <c r="F956">
        <v>308.05</v>
      </c>
      <c r="G956">
        <v>37.506379998678</v>
      </c>
      <c r="H956">
        <v>9.1741763031280801</v>
      </c>
      <c r="I956">
        <v>-5.0421908020769299</v>
      </c>
      <c r="J956">
        <v>12.6068649544197</v>
      </c>
      <c r="K956">
        <v>302.904794578691</v>
      </c>
      <c r="L956">
        <v>294.075817590621</v>
      </c>
      <c r="M956">
        <v>69.118287698066098</v>
      </c>
      <c r="N956">
        <v>0.837415118646885</v>
      </c>
      <c r="O956">
        <v>48.839474111345503</v>
      </c>
      <c r="P956">
        <v>92.53125</v>
      </c>
      <c r="Q956">
        <v>0.203239087927198</v>
      </c>
    </row>
    <row r="957" spans="1:17" hidden="1" x14ac:dyDescent="0.3">
      <c r="A957" t="s">
        <v>2056</v>
      </c>
      <c r="B957" t="s">
        <v>2057</v>
      </c>
      <c r="C957" t="s">
        <v>3157</v>
      </c>
      <c r="D957" t="s">
        <v>72</v>
      </c>
      <c r="E957">
        <v>3185.25510012</v>
      </c>
      <c r="F957">
        <v>247.07</v>
      </c>
      <c r="G957">
        <v>42.384571217826398</v>
      </c>
      <c r="H957">
        <v>19.897610543840401</v>
      </c>
      <c r="I957">
        <v>31.3739383488074</v>
      </c>
      <c r="J957">
        <v>6.8876879807775104</v>
      </c>
      <c r="K957">
        <v>231.09879305870399</v>
      </c>
      <c r="L957">
        <v>213.57971909648799</v>
      </c>
      <c r="M957">
        <v>73.074172878284301</v>
      </c>
      <c r="N957">
        <v>0.80159145672769405</v>
      </c>
      <c r="O957">
        <v>14.0526976160602</v>
      </c>
      <c r="P957">
        <v>76.289689618266095</v>
      </c>
      <c r="Q957">
        <v>6.6568439079305E-2</v>
      </c>
    </row>
    <row r="958" spans="1:17" x14ac:dyDescent="0.3">
      <c r="A958" t="s">
        <v>2058</v>
      </c>
      <c r="B958" t="s">
        <v>2059</v>
      </c>
      <c r="C958" t="s">
        <v>3147</v>
      </c>
      <c r="D958" t="s">
        <v>213</v>
      </c>
      <c r="E958">
        <v>3182.0559230250001</v>
      </c>
      <c r="F958">
        <v>202.77</v>
      </c>
      <c r="G958">
        <v>-47.308217225542997</v>
      </c>
      <c r="H958">
        <v>8.0597649217206104</v>
      </c>
      <c r="I958">
        <v>-12.667441230608</v>
      </c>
      <c r="J958">
        <v>0.85258191919424398</v>
      </c>
      <c r="K958">
        <v>208.73509199741801</v>
      </c>
      <c r="L958">
        <v>221.27930235666199</v>
      </c>
      <c r="M958">
        <v>45.022320443343801</v>
      </c>
      <c r="N958">
        <v>0.56831818317014104</v>
      </c>
      <c r="O958">
        <v>42.772599496966897</v>
      </c>
      <c r="P958">
        <v>7.3709293089753798</v>
      </c>
      <c r="Q958">
        <v>2.295297830827E-3</v>
      </c>
    </row>
    <row r="959" spans="1:17" hidden="1" x14ac:dyDescent="0.3">
      <c r="A959" t="s">
        <v>2060</v>
      </c>
      <c r="B959" t="s">
        <v>2061</v>
      </c>
      <c r="C959" t="s">
        <v>3157</v>
      </c>
      <c r="D959" t="s">
        <v>1377</v>
      </c>
      <c r="E959">
        <v>3181.04884128</v>
      </c>
      <c r="F959">
        <v>216.2</v>
      </c>
      <c r="K959">
        <v>198.53034696656701</v>
      </c>
      <c r="L959">
        <v>172.215069946667</v>
      </c>
      <c r="M959">
        <v>81.1750791682543</v>
      </c>
      <c r="N959">
        <v>1</v>
      </c>
      <c r="Q959">
        <v>0.14788253940821999</v>
      </c>
    </row>
    <row r="960" spans="1:17" hidden="1" x14ac:dyDescent="0.3">
      <c r="A960" t="s">
        <v>2062</v>
      </c>
      <c r="B960" t="s">
        <v>2063</v>
      </c>
      <c r="C960" t="s">
        <v>3157</v>
      </c>
      <c r="D960" t="s">
        <v>139</v>
      </c>
      <c r="E960">
        <v>3173.5697354899999</v>
      </c>
      <c r="F960">
        <v>315.7</v>
      </c>
      <c r="G960">
        <v>1.51114456060674</v>
      </c>
      <c r="H960">
        <v>2.3155077254285401</v>
      </c>
      <c r="I960">
        <v>-17.776652552924698</v>
      </c>
      <c r="J960">
        <v>-0.40182733236734203</v>
      </c>
      <c r="K960">
        <v>316.40533350129101</v>
      </c>
      <c r="L960">
        <v>325.20487324752202</v>
      </c>
      <c r="M960">
        <v>64.355240740014395</v>
      </c>
      <c r="N960">
        <v>0.62208885596354802</v>
      </c>
      <c r="O960">
        <v>48.558758314855801</v>
      </c>
      <c r="P960">
        <v>29.385245901639301</v>
      </c>
      <c r="Q960">
        <v>6.1534121015672003E-2</v>
      </c>
    </row>
    <row r="961" spans="1:17" hidden="1" x14ac:dyDescent="0.3">
      <c r="A961" t="s">
        <v>2064</v>
      </c>
      <c r="B961" t="s">
        <v>2065</v>
      </c>
      <c r="C961" t="s">
        <v>3157</v>
      </c>
      <c r="D961" t="s">
        <v>213</v>
      </c>
      <c r="E961">
        <v>3170.8464974399999</v>
      </c>
      <c r="F961">
        <v>526.79999999999995</v>
      </c>
      <c r="G961">
        <v>-12.707757727059899</v>
      </c>
      <c r="H961">
        <v>7.79176720714469</v>
      </c>
      <c r="I961">
        <v>-5.3628594494764803</v>
      </c>
      <c r="J961">
        <v>4.0225992204617498</v>
      </c>
      <c r="K961">
        <v>533.57089143724795</v>
      </c>
      <c r="L961">
        <v>533.24525163002397</v>
      </c>
      <c r="M961">
        <v>59.972954391499002</v>
      </c>
      <c r="N961">
        <v>0.61546597893386301</v>
      </c>
      <c r="O961">
        <v>32.403189066059198</v>
      </c>
      <c r="P961">
        <v>22.085747392815701</v>
      </c>
      <c r="Q961">
        <v>8.0961324247202995E-2</v>
      </c>
    </row>
    <row r="962" spans="1:17" hidden="1" x14ac:dyDescent="0.3">
      <c r="A962" t="s">
        <v>2066</v>
      </c>
      <c r="B962" t="s">
        <v>2067</v>
      </c>
      <c r="C962" t="s">
        <v>3157</v>
      </c>
      <c r="D962" t="s">
        <v>213</v>
      </c>
      <c r="E962">
        <v>3163.5032346749999</v>
      </c>
      <c r="F962">
        <v>325.35000000000002</v>
      </c>
      <c r="G962">
        <v>16.540043251811699</v>
      </c>
      <c r="H962">
        <v>19.681355830811501</v>
      </c>
      <c r="I962">
        <v>66.730096997054304</v>
      </c>
      <c r="J962">
        <v>7.4414213214293801</v>
      </c>
      <c r="K962">
        <v>284.17727555873699</v>
      </c>
      <c r="L962">
        <v>240.41575536627701</v>
      </c>
      <c r="M962">
        <v>76.124077066186999</v>
      </c>
      <c r="N962">
        <v>0.55102025415076406</v>
      </c>
      <c r="O962">
        <v>5.1175656984785398</v>
      </c>
      <c r="P962">
        <v>88.444830582102497</v>
      </c>
      <c r="Q962">
        <v>7.8916213564773005E-2</v>
      </c>
    </row>
    <row r="963" spans="1:17" hidden="1" x14ac:dyDescent="0.3">
      <c r="A963" t="s">
        <v>2068</v>
      </c>
      <c r="B963" t="s">
        <v>2069</v>
      </c>
      <c r="C963" t="s">
        <v>3157</v>
      </c>
      <c r="D963" t="s">
        <v>269</v>
      </c>
      <c r="E963">
        <v>3160.01</v>
      </c>
      <c r="F963">
        <v>16110.4</v>
      </c>
      <c r="G963">
        <v>-5.71559067555342</v>
      </c>
      <c r="H963">
        <v>11.141183578226</v>
      </c>
      <c r="I963">
        <v>4.9580629479472798</v>
      </c>
      <c r="J963">
        <v>4.7056403666560396</v>
      </c>
      <c r="K963">
        <v>15242.4849519237</v>
      </c>
      <c r="L963">
        <v>14399.2634671495</v>
      </c>
      <c r="M963">
        <v>54.790109566077803</v>
      </c>
      <c r="N963">
        <v>0.91887839734592303</v>
      </c>
      <c r="O963">
        <v>5.5222092561326903</v>
      </c>
      <c r="P963">
        <v>54.892798769349</v>
      </c>
      <c r="Q963">
        <v>0.135193280897038</v>
      </c>
    </row>
    <row r="964" spans="1:17" x14ac:dyDescent="0.3">
      <c r="A964" t="s">
        <v>2070</v>
      </c>
      <c r="B964" t="s">
        <v>2071</v>
      </c>
      <c r="C964" t="s">
        <v>3140</v>
      </c>
      <c r="D964" t="s">
        <v>266</v>
      </c>
      <c r="E964">
        <v>3158.2398081000001</v>
      </c>
      <c r="F964">
        <v>1835.15</v>
      </c>
      <c r="G964">
        <v>19.045835466338801</v>
      </c>
      <c r="H964">
        <v>-0.16491717936318601</v>
      </c>
      <c r="I964">
        <v>-4.5246575739524504</v>
      </c>
      <c r="J964">
        <v>6.6781691366527802</v>
      </c>
      <c r="K964">
        <v>1987.4326461816099</v>
      </c>
      <c r="L964">
        <v>1959.8041156423801</v>
      </c>
      <c r="M964">
        <v>59.487752524424401</v>
      </c>
      <c r="N964">
        <v>1.0236505000684999</v>
      </c>
      <c r="O964">
        <v>52.576083698880097</v>
      </c>
      <c r="P964">
        <v>42.0504683025001</v>
      </c>
      <c r="Q964">
        <v>-1.616453665783E-3</v>
      </c>
    </row>
    <row r="965" spans="1:17" x14ac:dyDescent="0.3">
      <c r="A965" t="s">
        <v>2072</v>
      </c>
      <c r="B965" t="s">
        <v>2073</v>
      </c>
      <c r="C965" t="s">
        <v>3156</v>
      </c>
      <c r="D965" t="s">
        <v>266</v>
      </c>
      <c r="E965">
        <v>3156.5207066399998</v>
      </c>
      <c r="F965">
        <v>126.84</v>
      </c>
      <c r="G965">
        <v>14.6982806943474</v>
      </c>
      <c r="H965">
        <v>-2.6307676787342702</v>
      </c>
      <c r="I965">
        <v>28.941480917653401</v>
      </c>
      <c r="J965">
        <v>4.1250737509525202</v>
      </c>
      <c r="K965">
        <v>135.985641896441</v>
      </c>
      <c r="L965">
        <v>128.12381537210601</v>
      </c>
      <c r="M965">
        <v>53.343404332131001</v>
      </c>
      <c r="N965">
        <v>0.43635424896675701</v>
      </c>
      <c r="O965">
        <v>39.545884578997097</v>
      </c>
      <c r="P965">
        <v>55.441176470588204</v>
      </c>
      <c r="Q965">
        <v>1.9473691880197999E-2</v>
      </c>
    </row>
    <row r="966" spans="1:17" x14ac:dyDescent="0.3">
      <c r="A966" t="s">
        <v>2074</v>
      </c>
      <c r="B966" t="s">
        <v>2075</v>
      </c>
      <c r="C966" t="s">
        <v>3154</v>
      </c>
      <c r="D966" t="s">
        <v>1349</v>
      </c>
      <c r="E966">
        <v>3147.917016332</v>
      </c>
      <c r="F966">
        <v>117.56</v>
      </c>
      <c r="G966">
        <v>-33.627773971122402</v>
      </c>
      <c r="H966">
        <v>2.7462038383216498</v>
      </c>
      <c r="I966">
        <v>-5.4642969813632698</v>
      </c>
      <c r="J966">
        <v>2.18839495537518</v>
      </c>
      <c r="K966">
        <v>119.774737981068</v>
      </c>
      <c r="L966">
        <v>130.601200413626</v>
      </c>
      <c r="M966">
        <v>62.167869334650298</v>
      </c>
      <c r="N966">
        <v>0.43537593148466203</v>
      </c>
      <c r="O966">
        <v>35.930588635590297</v>
      </c>
      <c r="P966">
        <v>12.551460028721801</v>
      </c>
      <c r="Q966">
        <v>-0.102311678663054</v>
      </c>
    </row>
    <row r="967" spans="1:17" x14ac:dyDescent="0.3">
      <c r="A967" t="s">
        <v>2076</v>
      </c>
      <c r="B967" t="s">
        <v>2077</v>
      </c>
      <c r="C967" t="s">
        <v>3142</v>
      </c>
      <c r="D967" t="s">
        <v>144</v>
      </c>
      <c r="E967">
        <v>3146.7698997799998</v>
      </c>
      <c r="F967">
        <v>187.82</v>
      </c>
      <c r="G967">
        <v>-48.067269149747403</v>
      </c>
      <c r="H967">
        <v>-4.1769933701329096</v>
      </c>
      <c r="I967">
        <v>-20.6176334307868</v>
      </c>
      <c r="J967">
        <v>4.2502812764831202</v>
      </c>
      <c r="K967">
        <v>205.78429105016099</v>
      </c>
      <c r="L967">
        <v>223.051373321184</v>
      </c>
      <c r="M967">
        <v>39.700368579650501</v>
      </c>
      <c r="N967">
        <v>1.1411140547410299</v>
      </c>
      <c r="O967">
        <v>49.611329996805402</v>
      </c>
      <c r="P967">
        <v>4.1073111246604901</v>
      </c>
    </row>
    <row r="968" spans="1:17" hidden="1" x14ac:dyDescent="0.3">
      <c r="A968" t="s">
        <v>2078</v>
      </c>
      <c r="B968" t="s">
        <v>2079</v>
      </c>
      <c r="C968" t="s">
        <v>3157</v>
      </c>
      <c r="D968" t="s">
        <v>493</v>
      </c>
      <c r="E968">
        <v>3132.7449950299902</v>
      </c>
      <c r="F968">
        <v>563.15</v>
      </c>
      <c r="G968">
        <v>74.936381756876898</v>
      </c>
      <c r="H968">
        <v>51.660903074436398</v>
      </c>
      <c r="I968">
        <v>76.410219947564599</v>
      </c>
      <c r="J968">
        <v>-4.00791256316203</v>
      </c>
      <c r="K968">
        <v>438.46414374981498</v>
      </c>
      <c r="L968">
        <v>376.19260596891002</v>
      </c>
      <c r="M968">
        <v>67.068278423455098</v>
      </c>
      <c r="N968">
        <v>2.7559839791282101</v>
      </c>
      <c r="O968">
        <v>8.39918316611916</v>
      </c>
      <c r="P968">
        <v>100.945584299732</v>
      </c>
      <c r="Q968">
        <v>1.9346277445395001E-2</v>
      </c>
    </row>
    <row r="969" spans="1:17" hidden="1" x14ac:dyDescent="0.3">
      <c r="A969" t="s">
        <v>2080</v>
      </c>
      <c r="B969" t="s">
        <v>2081</v>
      </c>
      <c r="C969" t="s">
        <v>3157</v>
      </c>
      <c r="D969" t="s">
        <v>139</v>
      </c>
      <c r="E969">
        <v>3125.0961760199998</v>
      </c>
      <c r="F969">
        <v>654.15</v>
      </c>
      <c r="G969">
        <v>77.757050784025495</v>
      </c>
      <c r="H969">
        <v>-1.6040564623421301</v>
      </c>
      <c r="I969">
        <v>65.2220709698544</v>
      </c>
      <c r="J969">
        <v>9.9095693009449803</v>
      </c>
      <c r="K969">
        <v>682.07128625119299</v>
      </c>
      <c r="L969">
        <v>539.44847750578595</v>
      </c>
      <c r="M969">
        <v>58.353370960686398</v>
      </c>
      <c r="N969">
        <v>0.57517763542655898</v>
      </c>
      <c r="O969">
        <v>29.481005885500199</v>
      </c>
      <c r="P969">
        <v>155.72713057075799</v>
      </c>
    </row>
    <row r="970" spans="1:17" hidden="1" x14ac:dyDescent="0.3">
      <c r="A970" t="s">
        <v>2082</v>
      </c>
      <c r="B970" t="s">
        <v>2083</v>
      </c>
      <c r="C970" t="s">
        <v>3157</v>
      </c>
      <c r="D970" t="s">
        <v>232</v>
      </c>
      <c r="E970">
        <v>3105.7114099999999</v>
      </c>
      <c r="F970">
        <v>1990</v>
      </c>
      <c r="G970">
        <v>55.789428822298497</v>
      </c>
      <c r="H970">
        <v>19.384313114491601</v>
      </c>
      <c r="I970">
        <v>14.338281615340801</v>
      </c>
      <c r="J970">
        <v>14.980832916854901</v>
      </c>
      <c r="K970">
        <v>1752.5033685553799</v>
      </c>
      <c r="L970">
        <v>1639.21986032925</v>
      </c>
      <c r="M970">
        <v>73.398010030174603</v>
      </c>
      <c r="N970">
        <v>2.0712456344586698</v>
      </c>
      <c r="O970">
        <v>26.6331658291457</v>
      </c>
      <c r="P970">
        <v>87.726994009716506</v>
      </c>
      <c r="Q970">
        <v>0.30265462232642898</v>
      </c>
    </row>
    <row r="971" spans="1:17" x14ac:dyDescent="0.3">
      <c r="A971" t="s">
        <v>2084</v>
      </c>
      <c r="B971" t="s">
        <v>2085</v>
      </c>
      <c r="C971" t="s">
        <v>3152</v>
      </c>
      <c r="D971" t="s">
        <v>117</v>
      </c>
      <c r="E971">
        <v>3102.2723257500002</v>
      </c>
      <c r="F971">
        <v>1065.6500000000001</v>
      </c>
      <c r="G971">
        <v>-23.461908074168999</v>
      </c>
      <c r="H971">
        <v>6.7572226431269202</v>
      </c>
      <c r="I971">
        <v>-17.177959508778699</v>
      </c>
      <c r="J971">
        <v>-0.122703383828627</v>
      </c>
      <c r="K971">
        <v>1074.43738465806</v>
      </c>
      <c r="L971">
        <v>1105.3432099261499</v>
      </c>
      <c r="M971">
        <v>51.297024737338297</v>
      </c>
      <c r="N971">
        <v>0.58341820526680099</v>
      </c>
      <c r="O971">
        <v>27.527799934312299</v>
      </c>
      <c r="P971">
        <v>11.586387434554901</v>
      </c>
      <c r="Q971">
        <v>-5.4634536230239996E-3</v>
      </c>
    </row>
    <row r="972" spans="1:17" hidden="1" x14ac:dyDescent="0.3">
      <c r="A972" t="s">
        <v>2086</v>
      </c>
      <c r="B972" t="s">
        <v>2087</v>
      </c>
      <c r="C972" t="s">
        <v>3157</v>
      </c>
      <c r="D972" t="s">
        <v>43</v>
      </c>
      <c r="E972">
        <v>3088.2285000000002</v>
      </c>
      <c r="F972">
        <v>91.98</v>
      </c>
      <c r="G972">
        <v>93.483786868745895</v>
      </c>
      <c r="H972">
        <v>119.826130258378</v>
      </c>
      <c r="I972">
        <v>81.579491806806104</v>
      </c>
      <c r="J972">
        <v>15.2902885177445</v>
      </c>
      <c r="K972">
        <v>55.6096596270527</v>
      </c>
      <c r="L972">
        <v>48.060967541163102</v>
      </c>
      <c r="M972">
        <v>97.834552886378006</v>
      </c>
      <c r="N972">
        <v>2.4140779125128198</v>
      </c>
      <c r="O972">
        <v>0</v>
      </c>
      <c r="P972">
        <v>154.08839779005501</v>
      </c>
      <c r="Q972">
        <v>0.13610245758512801</v>
      </c>
    </row>
    <row r="973" spans="1:17" hidden="1" x14ac:dyDescent="0.3">
      <c r="A973" t="s">
        <v>2088</v>
      </c>
      <c r="B973" t="s">
        <v>2089</v>
      </c>
      <c r="C973" t="s">
        <v>3157</v>
      </c>
      <c r="D973" t="s">
        <v>1653</v>
      </c>
      <c r="E973">
        <v>3087.693580398</v>
      </c>
      <c r="F973">
        <v>139.58000000000001</v>
      </c>
      <c r="G973">
        <v>-20.148341863368501</v>
      </c>
      <c r="H973">
        <v>2.1035263476803898</v>
      </c>
      <c r="I973">
        <v>-13.445685346138999</v>
      </c>
      <c r="J973">
        <v>0.34299085076944702</v>
      </c>
      <c r="K973">
        <v>141.97553497489699</v>
      </c>
      <c r="L973">
        <v>147.198349029524</v>
      </c>
      <c r="M973">
        <v>60.872956007662502</v>
      </c>
      <c r="N973">
        <v>0.52647157853929005</v>
      </c>
      <c r="O973">
        <v>28.306347614271299</v>
      </c>
      <c r="P973">
        <v>8.2015503875969102</v>
      </c>
      <c r="Q973">
        <v>2.3140771415785001E-2</v>
      </c>
    </row>
    <row r="974" spans="1:17" hidden="1" x14ac:dyDescent="0.3">
      <c r="A974" t="s">
        <v>2090</v>
      </c>
      <c r="B974" t="s">
        <v>2091</v>
      </c>
      <c r="C974" t="s">
        <v>3157</v>
      </c>
      <c r="D974" t="s">
        <v>54</v>
      </c>
      <c r="E974">
        <v>3084.2751466</v>
      </c>
      <c r="F974">
        <v>493</v>
      </c>
      <c r="G974">
        <v>7.48282445629878</v>
      </c>
      <c r="H974">
        <v>8.0748192810197494</v>
      </c>
      <c r="I974">
        <v>-4.4859924937327902</v>
      </c>
      <c r="J974">
        <v>13.341312764664901</v>
      </c>
      <c r="K974">
        <v>488.42267193937698</v>
      </c>
      <c r="L974">
        <v>480.314626807916</v>
      </c>
      <c r="M974">
        <v>62.00140280478</v>
      </c>
      <c r="N974">
        <v>0.89530336346718098</v>
      </c>
      <c r="O974">
        <v>20.689655172413701</v>
      </c>
      <c r="P974">
        <v>34.515688949522499</v>
      </c>
      <c r="Q974">
        <v>4.7453380070270001E-2</v>
      </c>
    </row>
    <row r="975" spans="1:17" hidden="1" x14ac:dyDescent="0.3">
      <c r="A975" t="s">
        <v>2092</v>
      </c>
      <c r="B975" t="s">
        <v>2093</v>
      </c>
      <c r="C975" t="s">
        <v>3157</v>
      </c>
      <c r="D975" t="s">
        <v>24</v>
      </c>
      <c r="E975">
        <v>3081.42560306</v>
      </c>
      <c r="F975">
        <v>370.3</v>
      </c>
      <c r="G975">
        <v>3.6262643207088501</v>
      </c>
      <c r="H975">
        <v>-1.20568081994493</v>
      </c>
      <c r="I975">
        <v>28.030259007617001</v>
      </c>
      <c r="J975">
        <v>7.8996200775460998</v>
      </c>
      <c r="K975">
        <v>370.84513948840799</v>
      </c>
      <c r="L975">
        <v>343.378989978101</v>
      </c>
      <c r="M975">
        <v>64.316164163096104</v>
      </c>
      <c r="N975">
        <v>0.39950147203775599</v>
      </c>
      <c r="O975">
        <v>26.113961652714</v>
      </c>
      <c r="P975">
        <v>48.476343223736897</v>
      </c>
      <c r="Q975">
        <v>-1.7917488830119999E-2</v>
      </c>
    </row>
    <row r="976" spans="1:17" hidden="1" x14ac:dyDescent="0.3">
      <c r="A976" t="s">
        <v>2094</v>
      </c>
      <c r="B976" t="s">
        <v>2095</v>
      </c>
      <c r="C976" t="s">
        <v>3157</v>
      </c>
      <c r="D976" t="s">
        <v>120</v>
      </c>
      <c r="E976">
        <v>3068.2669851599999</v>
      </c>
      <c r="F976">
        <v>96.31</v>
      </c>
      <c r="G976">
        <v>-44.347258155886202</v>
      </c>
      <c r="H976">
        <v>-7.5088563876891303</v>
      </c>
      <c r="I976">
        <v>-16.0843211133691</v>
      </c>
      <c r="J976">
        <v>0.85524055870642901</v>
      </c>
      <c r="K976">
        <v>99.351168218076396</v>
      </c>
      <c r="L976">
        <v>101.968920285715</v>
      </c>
      <c r="M976">
        <v>66.179936485949099</v>
      </c>
      <c r="N976">
        <v>0.70764522662666496</v>
      </c>
      <c r="O976">
        <v>53.203198006437503</v>
      </c>
      <c r="P976">
        <v>9.4556199568132708</v>
      </c>
      <c r="Q976">
        <v>0.19004046032546101</v>
      </c>
    </row>
    <row r="977" spans="1:17" hidden="1" x14ac:dyDescent="0.3">
      <c r="A977" t="s">
        <v>2096</v>
      </c>
      <c r="B977" t="s">
        <v>2097</v>
      </c>
      <c r="C977" t="s">
        <v>3157</v>
      </c>
      <c r="D977" t="s">
        <v>251</v>
      </c>
      <c r="E977">
        <v>3064.87824</v>
      </c>
      <c r="F977">
        <v>140.9</v>
      </c>
      <c r="G977">
        <v>83.684406989583707</v>
      </c>
      <c r="H977">
        <v>-1.8524108581601999</v>
      </c>
      <c r="I977">
        <v>68.835671411863899</v>
      </c>
      <c r="J977">
        <v>-5.1015472560387103</v>
      </c>
      <c r="K977">
        <v>155.28647711521299</v>
      </c>
      <c r="L977">
        <v>143.409109199618</v>
      </c>
      <c r="M977">
        <v>44.859918776007397</v>
      </c>
      <c r="N977">
        <v>0.34604530822385998</v>
      </c>
      <c r="O977">
        <v>85.237757274662798</v>
      </c>
      <c r="P977">
        <v>205.772569444444</v>
      </c>
      <c r="Q977">
        <v>0.20090848453072599</v>
      </c>
    </row>
    <row r="978" spans="1:17" x14ac:dyDescent="0.3">
      <c r="A978" t="s">
        <v>2098</v>
      </c>
      <c r="B978" t="s">
        <v>2099</v>
      </c>
      <c r="C978" t="s">
        <v>3160</v>
      </c>
      <c r="D978" t="s">
        <v>2100</v>
      </c>
      <c r="E978">
        <v>3058.7405760000001</v>
      </c>
      <c r="F978">
        <v>17.28</v>
      </c>
      <c r="G978">
        <v>-34.262727283378901</v>
      </c>
      <c r="H978">
        <v>-5.8200632615505503</v>
      </c>
      <c r="I978">
        <v>-22.5323996793615</v>
      </c>
      <c r="J978">
        <v>-4.69323292380676</v>
      </c>
      <c r="K978">
        <v>19.3040449074566</v>
      </c>
      <c r="L978">
        <v>20.527933654697399</v>
      </c>
      <c r="M978">
        <v>32.150660516578199</v>
      </c>
      <c r="N978">
        <v>1.7099283464838</v>
      </c>
      <c r="O978">
        <v>61.747685185185098</v>
      </c>
      <c r="P978">
        <v>16.599190283400802</v>
      </c>
      <c r="Q978">
        <v>-5.4520718322655003E-2</v>
      </c>
    </row>
    <row r="979" spans="1:17" hidden="1" x14ac:dyDescent="0.3">
      <c r="A979" t="s">
        <v>2101</v>
      </c>
      <c r="B979" t="s">
        <v>2102</v>
      </c>
      <c r="C979" t="s">
        <v>3157</v>
      </c>
      <c r="D979" t="s">
        <v>27</v>
      </c>
      <c r="E979">
        <v>3058.02</v>
      </c>
      <c r="F979">
        <v>48.54</v>
      </c>
      <c r="G979">
        <v>51.608675361163399</v>
      </c>
      <c r="H979">
        <v>2.8026131804270702</v>
      </c>
      <c r="I979">
        <v>22.4807582153753</v>
      </c>
      <c r="J979">
        <v>14.1118744232332</v>
      </c>
      <c r="K979">
        <v>49.878855619989103</v>
      </c>
      <c r="L979">
        <v>47.624371368781901</v>
      </c>
      <c r="M979">
        <v>60.576311291173198</v>
      </c>
      <c r="N979">
        <v>0.76971664756341096</v>
      </c>
      <c r="O979">
        <v>109.991759373712</v>
      </c>
      <c r="P979">
        <v>74.918918918918905</v>
      </c>
      <c r="Q979">
        <v>8.7309788390272994E-2</v>
      </c>
    </row>
    <row r="980" spans="1:17" hidden="1" x14ac:dyDescent="0.3">
      <c r="A980" t="s">
        <v>2103</v>
      </c>
      <c r="B980" t="s">
        <v>2104</v>
      </c>
      <c r="C980" t="s">
        <v>3157</v>
      </c>
      <c r="D980" t="s">
        <v>21</v>
      </c>
      <c r="E980">
        <v>3055.237395785</v>
      </c>
      <c r="F980">
        <v>631.5</v>
      </c>
      <c r="G980">
        <v>14.5297722946982</v>
      </c>
      <c r="H980">
        <v>32.496157938958397</v>
      </c>
      <c r="I980">
        <v>71.251295122487804</v>
      </c>
      <c r="J980">
        <v>0.21126356460814699</v>
      </c>
      <c r="K980">
        <v>512.44996712574095</v>
      </c>
      <c r="L980">
        <v>423.60705073512798</v>
      </c>
      <c r="M980">
        <v>81.218114415662995</v>
      </c>
      <c r="N980">
        <v>0.94406891764088796</v>
      </c>
      <c r="O980">
        <v>9.3824228028503498</v>
      </c>
      <c r="P980">
        <v>100.699189575719</v>
      </c>
      <c r="Q980">
        <v>0.139637160935247</v>
      </c>
    </row>
    <row r="981" spans="1:17" hidden="1" x14ac:dyDescent="0.3">
      <c r="A981" t="s">
        <v>2105</v>
      </c>
      <c r="B981" t="s">
        <v>2106</v>
      </c>
      <c r="C981" t="s">
        <v>3157</v>
      </c>
      <c r="D981" t="s">
        <v>46</v>
      </c>
      <c r="E981">
        <v>3036.7745009400001</v>
      </c>
      <c r="F981">
        <v>799.1</v>
      </c>
      <c r="G981">
        <v>-16.8243924367675</v>
      </c>
      <c r="H981">
        <v>8.9593045675245904</v>
      </c>
      <c r="I981">
        <v>-24.912536665662898</v>
      </c>
      <c r="J981">
        <v>-4.1819832171150697</v>
      </c>
      <c r="K981">
        <v>828.55341320178604</v>
      </c>
      <c r="L981">
        <v>869.13343946659495</v>
      </c>
      <c r="M981">
        <v>46.295110987557202</v>
      </c>
      <c r="N981">
        <v>0.80361027235447602</v>
      </c>
      <c r="O981">
        <v>72.193717932674204</v>
      </c>
      <c r="P981">
        <v>12.7239384962618</v>
      </c>
    </row>
    <row r="982" spans="1:17" hidden="1" x14ac:dyDescent="0.3">
      <c r="A982" t="s">
        <v>2107</v>
      </c>
      <c r="B982" t="s">
        <v>2108</v>
      </c>
      <c r="C982" t="s">
        <v>3157</v>
      </c>
      <c r="D982" t="s">
        <v>1558</v>
      </c>
      <c r="E982">
        <v>3022.0706348899998</v>
      </c>
      <c r="F982">
        <v>223.1</v>
      </c>
      <c r="G982">
        <v>73.310154189123395</v>
      </c>
      <c r="H982">
        <v>45.6561190883872</v>
      </c>
      <c r="I982">
        <v>110.530039582057</v>
      </c>
      <c r="J982">
        <v>13.3066753701503</v>
      </c>
      <c r="K982">
        <v>177.12314170570701</v>
      </c>
      <c r="L982">
        <v>142.59635766896801</v>
      </c>
      <c r="M982">
        <v>80.393011653408806</v>
      </c>
      <c r="N982">
        <v>1.8008401436703401</v>
      </c>
      <c r="O982">
        <v>2.15150156880323</v>
      </c>
      <c r="P982">
        <v>146.38321369409101</v>
      </c>
      <c r="Q982">
        <v>8.6819486107696006E-2</v>
      </c>
    </row>
    <row r="983" spans="1:17" hidden="1" x14ac:dyDescent="0.3">
      <c r="A983" t="s">
        <v>2109</v>
      </c>
      <c r="B983" t="s">
        <v>2110</v>
      </c>
      <c r="C983" t="s">
        <v>3157</v>
      </c>
      <c r="D983" t="s">
        <v>139</v>
      </c>
      <c r="E983">
        <v>3019.4879750999999</v>
      </c>
      <c r="F983">
        <v>589.65</v>
      </c>
      <c r="G983">
        <v>7.4991078465309302</v>
      </c>
      <c r="H983">
        <v>6.7186237139053402</v>
      </c>
      <c r="I983">
        <v>37.342006604891203</v>
      </c>
      <c r="J983">
        <v>2.9795732849473402</v>
      </c>
      <c r="K983">
        <v>597.85399097326297</v>
      </c>
      <c r="L983">
        <v>545.30220226025904</v>
      </c>
      <c r="M983">
        <v>53.452136041002603</v>
      </c>
      <c r="N983">
        <v>0.413361988034121</v>
      </c>
      <c r="O983">
        <v>24.972441278724599</v>
      </c>
      <c r="P983">
        <v>74.607639917086104</v>
      </c>
      <c r="Q983">
        <v>0.19182642085163901</v>
      </c>
    </row>
    <row r="984" spans="1:17" hidden="1" x14ac:dyDescent="0.3">
      <c r="A984" t="s">
        <v>2111</v>
      </c>
      <c r="B984" t="s">
        <v>2112</v>
      </c>
      <c r="C984" t="s">
        <v>3157</v>
      </c>
      <c r="D984" t="s">
        <v>21</v>
      </c>
      <c r="E984">
        <v>3014.3683398749999</v>
      </c>
      <c r="F984">
        <v>237.57</v>
      </c>
      <c r="G984">
        <v>-35.8097235773593</v>
      </c>
      <c r="H984">
        <v>3.09862754685965</v>
      </c>
      <c r="I984">
        <v>14.238095450508499</v>
      </c>
      <c r="J984">
        <v>8.0492771196009691</v>
      </c>
      <c r="K984">
        <v>231.25642597203401</v>
      </c>
      <c r="L984">
        <v>232.80953264450801</v>
      </c>
      <c r="M984">
        <v>72.421129151395505</v>
      </c>
      <c r="N984">
        <v>0.32302663843844498</v>
      </c>
      <c r="O984">
        <v>34.486677610809402</v>
      </c>
      <c r="P984">
        <v>41.444391521790799</v>
      </c>
      <c r="Q984">
        <v>0.116200972730268</v>
      </c>
    </row>
    <row r="985" spans="1:17" hidden="1" x14ac:dyDescent="0.3">
      <c r="A985" t="s">
        <v>2113</v>
      </c>
      <c r="B985" t="s">
        <v>2114</v>
      </c>
      <c r="C985" t="s">
        <v>3157</v>
      </c>
      <c r="D985" t="s">
        <v>117</v>
      </c>
      <c r="E985">
        <v>2998.009066699</v>
      </c>
      <c r="F985">
        <v>167.41</v>
      </c>
      <c r="G985">
        <v>-10.189578827583</v>
      </c>
      <c r="H985">
        <v>11.8268699263059</v>
      </c>
      <c r="I985">
        <v>-3.6218212927557398</v>
      </c>
      <c r="J985">
        <v>3.4077325594818899</v>
      </c>
      <c r="K985">
        <v>172.20951426649299</v>
      </c>
      <c r="L985">
        <v>172.70829317038999</v>
      </c>
      <c r="M985">
        <v>49.489905334247702</v>
      </c>
      <c r="N985">
        <v>0.62932853755245899</v>
      </c>
      <c r="O985">
        <v>41.568604026043801</v>
      </c>
      <c r="P985">
        <v>30.635973468591398</v>
      </c>
      <c r="Q985">
        <v>0.101256404235862</v>
      </c>
    </row>
    <row r="986" spans="1:17" hidden="1" x14ac:dyDescent="0.3">
      <c r="A986" t="s">
        <v>2115</v>
      </c>
      <c r="B986" t="s">
        <v>2116</v>
      </c>
      <c r="C986" t="s">
        <v>3157</v>
      </c>
      <c r="D986" t="s">
        <v>51</v>
      </c>
      <c r="E986">
        <v>2992.6509761249999</v>
      </c>
      <c r="F986">
        <v>324.75</v>
      </c>
      <c r="G986">
        <v>-33.409782115954002</v>
      </c>
      <c r="H986">
        <v>6.2652820058141598</v>
      </c>
      <c r="I986">
        <v>-2.26254061465941</v>
      </c>
      <c r="J986">
        <v>4.5339866959028603</v>
      </c>
      <c r="K986">
        <v>324.21598204889398</v>
      </c>
      <c r="L986">
        <v>336.47893402146099</v>
      </c>
      <c r="M986">
        <v>62.295026661835699</v>
      </c>
      <c r="N986">
        <v>1.1321544795174801</v>
      </c>
      <c r="O986">
        <v>27.790608160123099</v>
      </c>
      <c r="P986">
        <v>13.311235170969899</v>
      </c>
      <c r="Q986">
        <v>-6.8405261553633995E-2</v>
      </c>
    </row>
    <row r="987" spans="1:17" hidden="1" x14ac:dyDescent="0.3">
      <c r="A987" t="s">
        <v>2117</v>
      </c>
      <c r="B987" t="s">
        <v>2118</v>
      </c>
      <c r="C987" t="s">
        <v>3157</v>
      </c>
      <c r="D987" t="s">
        <v>557</v>
      </c>
      <c r="E987">
        <v>2968.4608213699998</v>
      </c>
      <c r="F987">
        <v>281.64999999999998</v>
      </c>
      <c r="G987">
        <v>-58.254732326385401</v>
      </c>
      <c r="H987">
        <v>3.9529100830109298</v>
      </c>
      <c r="I987">
        <v>-10.7709696776929</v>
      </c>
      <c r="J987">
        <v>8.9504076515255502</v>
      </c>
      <c r="K987">
        <v>284.18170559292798</v>
      </c>
      <c r="L987">
        <v>299.96124397861797</v>
      </c>
      <c r="M987">
        <v>60.516335642830001</v>
      </c>
      <c r="N987">
        <v>1.06170294457208</v>
      </c>
      <c r="O987">
        <v>82.638025918693401</v>
      </c>
      <c r="P987">
        <v>14.445347419748</v>
      </c>
    </row>
    <row r="988" spans="1:17" hidden="1" x14ac:dyDescent="0.3">
      <c r="A988" t="s">
        <v>2119</v>
      </c>
      <c r="B988" t="s">
        <v>2120</v>
      </c>
      <c r="C988" t="s">
        <v>3157</v>
      </c>
      <c r="D988" t="s">
        <v>251</v>
      </c>
      <c r="E988">
        <v>2955.90883622</v>
      </c>
      <c r="F988">
        <v>1104.05</v>
      </c>
      <c r="G988">
        <v>-43.9025347535732</v>
      </c>
      <c r="H988">
        <v>-4.2819406857560098</v>
      </c>
      <c r="I988">
        <v>-13.602017423383501</v>
      </c>
      <c r="J988">
        <v>3.57169630539298</v>
      </c>
      <c r="K988">
        <v>1193.11351963575</v>
      </c>
      <c r="L988">
        <v>1269.7232840121201</v>
      </c>
      <c r="M988">
        <v>44.710059435564602</v>
      </c>
      <c r="N988">
        <v>0.88034720871753702</v>
      </c>
      <c r="O988">
        <v>65.114804583125704</v>
      </c>
      <c r="P988">
        <v>6.0261211946605204</v>
      </c>
      <c r="Q988">
        <v>7.3748297528528003E-2</v>
      </c>
    </row>
    <row r="989" spans="1:17" hidden="1" x14ac:dyDescent="0.3">
      <c r="A989" t="s">
        <v>2121</v>
      </c>
      <c r="B989" t="s">
        <v>2122</v>
      </c>
      <c r="C989" t="s">
        <v>3157</v>
      </c>
      <c r="D989" t="s">
        <v>2123</v>
      </c>
      <c r="E989">
        <v>2954.5</v>
      </c>
      <c r="F989">
        <v>593.1</v>
      </c>
      <c r="G989">
        <v>152.019702930085</v>
      </c>
      <c r="H989">
        <v>-0.92747005305925101</v>
      </c>
      <c r="I989">
        <v>1.3484868100677501</v>
      </c>
      <c r="J989">
        <v>-0.40852952063182102</v>
      </c>
      <c r="K989">
        <v>579.12222775246005</v>
      </c>
      <c r="M989">
        <v>51.730255853201697</v>
      </c>
      <c r="N989">
        <v>0.68508714302276097</v>
      </c>
      <c r="O989">
        <v>29.632439723486701</v>
      </c>
      <c r="P989">
        <v>196.55</v>
      </c>
    </row>
    <row r="990" spans="1:17" hidden="1" x14ac:dyDescent="0.3">
      <c r="A990" t="s">
        <v>2124</v>
      </c>
      <c r="B990" t="s">
        <v>2125</v>
      </c>
      <c r="C990" t="s">
        <v>3157</v>
      </c>
      <c r="D990" t="s">
        <v>457</v>
      </c>
      <c r="E990">
        <v>2954.0591101999999</v>
      </c>
      <c r="F990">
        <v>520.85</v>
      </c>
      <c r="G990">
        <v>-3.3085922658447902</v>
      </c>
      <c r="H990">
        <v>4.8739755274762899</v>
      </c>
      <c r="I990">
        <v>-10.5643072416145</v>
      </c>
      <c r="J990">
        <v>1.26955550648246</v>
      </c>
      <c r="K990">
        <v>514.41409297632094</v>
      </c>
      <c r="L990">
        <v>510.474589548393</v>
      </c>
      <c r="M990">
        <v>60.828630457251101</v>
      </c>
      <c r="N990">
        <v>0.36801794136709098</v>
      </c>
      <c r="O990">
        <v>26.706345396947199</v>
      </c>
      <c r="P990">
        <v>24.590360004784099</v>
      </c>
      <c r="Q990">
        <v>5.5626843663589996E-3</v>
      </c>
    </row>
    <row r="991" spans="1:17" hidden="1" x14ac:dyDescent="0.3">
      <c r="A991" t="s">
        <v>2126</v>
      </c>
      <c r="B991" t="s">
        <v>2127</v>
      </c>
      <c r="C991" t="s">
        <v>3157</v>
      </c>
      <c r="D991" t="s">
        <v>266</v>
      </c>
      <c r="E991">
        <v>2907.8672274840001</v>
      </c>
      <c r="F991">
        <v>98.52</v>
      </c>
      <c r="G991">
        <v>74.009243254886201</v>
      </c>
      <c r="H991">
        <v>9.5677536435251298</v>
      </c>
      <c r="I991">
        <v>87.273592462092296</v>
      </c>
      <c r="J991">
        <v>4.0016875300388497</v>
      </c>
      <c r="K991">
        <v>96.539350654973703</v>
      </c>
      <c r="L991">
        <v>77.4150382686868</v>
      </c>
      <c r="M991">
        <v>49.747960881746103</v>
      </c>
      <c r="N991">
        <v>0.37885713353838901</v>
      </c>
      <c r="O991">
        <v>14.697523345513501</v>
      </c>
      <c r="P991">
        <v>114.406964091403</v>
      </c>
      <c r="Q991">
        <v>8.8690021074412997E-2</v>
      </c>
    </row>
    <row r="992" spans="1:17" hidden="1" x14ac:dyDescent="0.3">
      <c r="A992" t="s">
        <v>2128</v>
      </c>
      <c r="B992" t="s">
        <v>2129</v>
      </c>
      <c r="C992" t="s">
        <v>3157</v>
      </c>
      <c r="D992" t="s">
        <v>2130</v>
      </c>
      <c r="E992">
        <v>2905.7141620000002</v>
      </c>
      <c r="F992">
        <v>583.75</v>
      </c>
      <c r="G992">
        <v>49.223904992208801</v>
      </c>
      <c r="H992">
        <v>3.8544045077253801</v>
      </c>
      <c r="I992">
        <v>27.543826822243201</v>
      </c>
      <c r="J992">
        <v>2.6655250053931501</v>
      </c>
      <c r="K992">
        <v>528.32379896319298</v>
      </c>
      <c r="L992">
        <v>465.17787347292602</v>
      </c>
      <c r="M992">
        <v>70.152403829323305</v>
      </c>
      <c r="N992">
        <v>0.55075384410522499</v>
      </c>
      <c r="O992">
        <v>6.2098501070663801</v>
      </c>
      <c r="P992">
        <v>92.593203563180396</v>
      </c>
      <c r="Q992">
        <v>0.30123633665904298</v>
      </c>
    </row>
    <row r="993" spans="1:17" hidden="1" x14ac:dyDescent="0.3">
      <c r="A993" t="s">
        <v>2131</v>
      </c>
      <c r="B993" t="s">
        <v>2132</v>
      </c>
      <c r="C993" t="s">
        <v>3157</v>
      </c>
      <c r="D993" t="s">
        <v>46</v>
      </c>
      <c r="E993">
        <v>2896.46245</v>
      </c>
      <c r="F993">
        <v>250.7</v>
      </c>
      <c r="G993">
        <v>12.3981490453739</v>
      </c>
      <c r="H993">
        <v>3.0486939259621701</v>
      </c>
      <c r="I993">
        <v>-7.6980504854960197</v>
      </c>
      <c r="J993">
        <v>8.4984557622369401</v>
      </c>
      <c r="K993">
        <v>253.94329587982699</v>
      </c>
      <c r="L993">
        <v>244.661868679858</v>
      </c>
      <c r="M993">
        <v>58.477183553940897</v>
      </c>
      <c r="N993">
        <v>0.88610344107801398</v>
      </c>
      <c r="O993">
        <v>31.631431990426801</v>
      </c>
      <c r="P993">
        <v>131.59353348729701</v>
      </c>
    </row>
    <row r="994" spans="1:17" x14ac:dyDescent="0.3">
      <c r="A994" t="s">
        <v>2133</v>
      </c>
      <c r="B994" t="s">
        <v>2134</v>
      </c>
      <c r="C994" t="s">
        <v>3144</v>
      </c>
      <c r="D994" t="s">
        <v>195</v>
      </c>
      <c r="E994">
        <v>2882.9057111050001</v>
      </c>
      <c r="F994">
        <v>210.35</v>
      </c>
      <c r="G994">
        <v>-24.913955272872201</v>
      </c>
      <c r="H994">
        <v>-2.6041843536417</v>
      </c>
      <c r="I994">
        <v>-16.293094866527301</v>
      </c>
      <c r="J994">
        <v>1.43933708400967</v>
      </c>
      <c r="K994">
        <v>227.00902306561301</v>
      </c>
      <c r="L994">
        <v>238.31808985441501</v>
      </c>
      <c r="M994">
        <v>44.902526821847502</v>
      </c>
      <c r="N994">
        <v>0.61686825617881802</v>
      </c>
      <c r="O994">
        <v>37.366294271452297</v>
      </c>
      <c r="P994">
        <v>5.30663329161451</v>
      </c>
      <c r="Q994">
        <v>-1.3020590778501999E-2</v>
      </c>
    </row>
    <row r="995" spans="1:17" hidden="1" x14ac:dyDescent="0.3">
      <c r="A995" t="s">
        <v>2135</v>
      </c>
      <c r="B995" t="s">
        <v>2136</v>
      </c>
      <c r="C995" t="s">
        <v>3157</v>
      </c>
      <c r="D995" t="s">
        <v>426</v>
      </c>
      <c r="E995">
        <v>2882.0753347499999</v>
      </c>
      <c r="F995">
        <v>3763.95</v>
      </c>
      <c r="G995">
        <v>-45.586860008563697</v>
      </c>
      <c r="H995">
        <v>4.2623599013678302</v>
      </c>
      <c r="I995">
        <v>-15.984080200431</v>
      </c>
      <c r="J995">
        <v>6.83185006218776</v>
      </c>
      <c r="K995">
        <v>3884.92895530842</v>
      </c>
      <c r="L995">
        <v>4074.2450736395499</v>
      </c>
      <c r="M995">
        <v>60.545843099022598</v>
      </c>
      <c r="N995">
        <v>0.87235978073253495</v>
      </c>
      <c r="O995">
        <v>35.416251544255303</v>
      </c>
      <c r="P995">
        <v>8.4852502485912993</v>
      </c>
      <c r="Q995">
        <v>5.2344917525079998E-2</v>
      </c>
    </row>
    <row r="996" spans="1:17" x14ac:dyDescent="0.3">
      <c r="A996" t="s">
        <v>2137</v>
      </c>
      <c r="B996" t="s">
        <v>2138</v>
      </c>
      <c r="C996" t="s">
        <v>3150</v>
      </c>
      <c r="D996" t="s">
        <v>406</v>
      </c>
      <c r="E996">
        <v>2854.8436000000002</v>
      </c>
      <c r="F996">
        <v>329.75</v>
      </c>
      <c r="G996">
        <v>-34.462221536674498</v>
      </c>
      <c r="H996">
        <v>-13.425023734117699</v>
      </c>
      <c r="I996">
        <v>-46.112601991500199</v>
      </c>
      <c r="J996">
        <v>7.0902663106679302</v>
      </c>
      <c r="K996">
        <v>386.13955339002803</v>
      </c>
      <c r="L996">
        <v>444.79612432757398</v>
      </c>
      <c r="M996">
        <v>40.455960886292303</v>
      </c>
      <c r="N996">
        <v>1.45008919808154</v>
      </c>
      <c r="O996">
        <v>126.67930250189499</v>
      </c>
      <c r="P996">
        <v>9.1887417218543099</v>
      </c>
      <c r="Q996">
        <v>0.118413135601867</v>
      </c>
    </row>
    <row r="997" spans="1:17" hidden="1" x14ac:dyDescent="0.3">
      <c r="A997" t="s">
        <v>2139</v>
      </c>
      <c r="B997" t="s">
        <v>2140</v>
      </c>
      <c r="C997" t="s">
        <v>3157</v>
      </c>
      <c r="D997" t="s">
        <v>821</v>
      </c>
      <c r="E997">
        <v>2852.7008591949998</v>
      </c>
      <c r="F997">
        <v>695.65</v>
      </c>
      <c r="G997">
        <v>-15.892401916326699</v>
      </c>
      <c r="H997">
        <v>3.5067678456972202</v>
      </c>
      <c r="I997">
        <v>-9.5097767399444102</v>
      </c>
      <c r="J997">
        <v>11.018801358669499</v>
      </c>
      <c r="K997">
        <v>683.43541425978299</v>
      </c>
      <c r="L997">
        <v>696.50918649982998</v>
      </c>
      <c r="M997">
        <v>68.308463611102596</v>
      </c>
      <c r="N997">
        <v>0.86030119303735497</v>
      </c>
      <c r="O997">
        <v>25.436641989506199</v>
      </c>
      <c r="P997">
        <v>23.957590876692699</v>
      </c>
      <c r="Q997">
        <v>-5.1033866447447999E-2</v>
      </c>
    </row>
    <row r="998" spans="1:17" hidden="1" x14ac:dyDescent="0.3">
      <c r="A998" t="s">
        <v>2141</v>
      </c>
      <c r="B998" t="s">
        <v>2142</v>
      </c>
      <c r="C998" t="s">
        <v>3157</v>
      </c>
      <c r="D998" t="s">
        <v>406</v>
      </c>
      <c r="E998">
        <v>2841.2886530400001</v>
      </c>
      <c r="F998">
        <v>424.4</v>
      </c>
      <c r="G998">
        <v>34.475058390528801</v>
      </c>
      <c r="H998">
        <v>16.214045935442201</v>
      </c>
      <c r="I998">
        <v>42.239035141285797</v>
      </c>
      <c r="J998">
        <v>1.7169897993485601</v>
      </c>
      <c r="K998">
        <v>388.22598495289498</v>
      </c>
      <c r="L998">
        <v>347.58243593799602</v>
      </c>
      <c r="M998">
        <v>67.283608528907195</v>
      </c>
      <c r="N998">
        <v>0.51208963011486497</v>
      </c>
      <c r="O998">
        <v>3.3459000942507</v>
      </c>
      <c r="P998">
        <v>73.578732106339402</v>
      </c>
    </row>
    <row r="999" spans="1:17" x14ac:dyDescent="0.3">
      <c r="A999" t="s">
        <v>2143</v>
      </c>
      <c r="B999" t="s">
        <v>2144</v>
      </c>
      <c r="C999" t="s">
        <v>3147</v>
      </c>
      <c r="D999" t="s">
        <v>269</v>
      </c>
      <c r="E999">
        <v>2830.1399200000001</v>
      </c>
      <c r="F999">
        <v>292</v>
      </c>
      <c r="G999">
        <v>-13.3119801064603</v>
      </c>
      <c r="H999">
        <v>14.8825660310708</v>
      </c>
      <c r="I999">
        <v>-13.774875522859</v>
      </c>
      <c r="J999">
        <v>1.6048327813151</v>
      </c>
      <c r="K999">
        <v>285.09336613646298</v>
      </c>
      <c r="L999">
        <v>297.25426533690398</v>
      </c>
      <c r="M999">
        <v>67.623123745687906</v>
      </c>
      <c r="N999">
        <v>0.60531994721492299</v>
      </c>
      <c r="O999">
        <v>37.517123287671197</v>
      </c>
      <c r="P999">
        <v>20.362737015663601</v>
      </c>
      <c r="Q999">
        <v>5.5757652405362998E-2</v>
      </c>
    </row>
    <row r="1000" spans="1:17" hidden="1" x14ac:dyDescent="0.3">
      <c r="A1000" t="s">
        <v>2145</v>
      </c>
      <c r="B1000" t="s">
        <v>2146</v>
      </c>
      <c r="C1000" t="s">
        <v>3157</v>
      </c>
      <c r="D1000" t="s">
        <v>51</v>
      </c>
      <c r="E1000">
        <v>2829.9426255090002</v>
      </c>
      <c r="F1000">
        <v>129.77000000000001</v>
      </c>
      <c r="G1000">
        <v>37.412328912517502</v>
      </c>
      <c r="H1000">
        <v>5.1701459323155499</v>
      </c>
      <c r="I1000">
        <v>25.765293425874301</v>
      </c>
      <c r="J1000">
        <v>6.5858344030136404</v>
      </c>
      <c r="K1000">
        <v>128.827233585778</v>
      </c>
      <c r="L1000">
        <v>120.247324919241</v>
      </c>
      <c r="M1000">
        <v>67.916833926170199</v>
      </c>
      <c r="N1000">
        <v>0.51685420058473597</v>
      </c>
      <c r="O1000">
        <v>30.4615858827155</v>
      </c>
      <c r="P1000">
        <v>74.187919463087198</v>
      </c>
      <c r="Q1000">
        <v>4.2999262519070998E-2</v>
      </c>
    </row>
    <row r="1001" spans="1:17" hidden="1" x14ac:dyDescent="0.3">
      <c r="A1001" t="s">
        <v>2147</v>
      </c>
      <c r="B1001" t="s">
        <v>2148</v>
      </c>
      <c r="C1001" t="s">
        <v>3157</v>
      </c>
      <c r="D1001" t="s">
        <v>1377</v>
      </c>
      <c r="E1001">
        <v>2829.1682733749999</v>
      </c>
      <c r="F1001">
        <v>3116.25</v>
      </c>
      <c r="G1001">
        <v>14.8497922118896</v>
      </c>
      <c r="H1001">
        <v>2.95163745910294</v>
      </c>
      <c r="I1001">
        <v>36.203089301513899</v>
      </c>
      <c r="J1001">
        <v>5.6783960052539896E-3</v>
      </c>
      <c r="K1001">
        <v>3170.9191253629901</v>
      </c>
      <c r="L1001">
        <v>2781.66850852064</v>
      </c>
      <c r="M1001">
        <v>51.3258196305704</v>
      </c>
      <c r="N1001">
        <v>0.52421282391247404</v>
      </c>
      <c r="O1001">
        <v>17.816285599678999</v>
      </c>
      <c r="P1001">
        <v>54.652605459057</v>
      </c>
      <c r="Q1001">
        <v>0.190646198098606</v>
      </c>
    </row>
    <row r="1002" spans="1:17" hidden="1" x14ac:dyDescent="0.3">
      <c r="A1002" t="s">
        <v>2149</v>
      </c>
      <c r="B1002" t="s">
        <v>2150</v>
      </c>
      <c r="C1002" t="s">
        <v>3157</v>
      </c>
      <c r="D1002" t="s">
        <v>493</v>
      </c>
      <c r="E1002">
        <v>2826.7425502849901</v>
      </c>
      <c r="F1002">
        <v>4426.1499999999996</v>
      </c>
      <c r="G1002">
        <v>9.7016608706919296</v>
      </c>
      <c r="H1002">
        <v>4.6506156732001003</v>
      </c>
      <c r="I1002">
        <v>17.289218339260099</v>
      </c>
      <c r="J1002">
        <v>1.41297097326587</v>
      </c>
      <c r="K1002">
        <v>4523.3128055182497</v>
      </c>
      <c r="L1002">
        <v>4194.76433657694</v>
      </c>
      <c r="M1002">
        <v>46.851139493439597</v>
      </c>
      <c r="N1002">
        <v>0.75881656804733699</v>
      </c>
      <c r="O1002">
        <v>22.589609480022101</v>
      </c>
      <c r="P1002">
        <v>55.191879525253697</v>
      </c>
      <c r="Q1002">
        <v>0.13160476850439801</v>
      </c>
    </row>
    <row r="1003" spans="1:17" x14ac:dyDescent="0.3">
      <c r="A1003" t="s">
        <v>2151</v>
      </c>
      <c r="B1003" t="s">
        <v>2152</v>
      </c>
      <c r="C1003" t="s">
        <v>3144</v>
      </c>
      <c r="D1003" t="s">
        <v>538</v>
      </c>
      <c r="E1003">
        <v>2826.4441050999999</v>
      </c>
      <c r="F1003">
        <v>388.85</v>
      </c>
      <c r="G1003">
        <v>-4.0133589993492</v>
      </c>
      <c r="H1003">
        <v>0.71640072418974599</v>
      </c>
      <c r="I1003">
        <v>10.700151463839401</v>
      </c>
      <c r="J1003">
        <v>2.3252691968510102</v>
      </c>
      <c r="K1003">
        <v>403.59052608192002</v>
      </c>
      <c r="L1003">
        <v>392.81554326397702</v>
      </c>
      <c r="M1003">
        <v>55.353446824074098</v>
      </c>
      <c r="N1003">
        <v>0.42514774501458602</v>
      </c>
      <c r="O1003">
        <v>29.870129870129801</v>
      </c>
      <c r="P1003">
        <v>31.791221826809</v>
      </c>
      <c r="Q1003">
        <v>-1.027726592661E-3</v>
      </c>
    </row>
    <row r="1004" spans="1:17" x14ac:dyDescent="0.3">
      <c r="A1004" t="s">
        <v>2153</v>
      </c>
      <c r="B1004" t="s">
        <v>2154</v>
      </c>
      <c r="C1004" t="s">
        <v>3142</v>
      </c>
      <c r="D1004" t="s">
        <v>54</v>
      </c>
      <c r="E1004">
        <v>2825.4663310000001</v>
      </c>
      <c r="F1004">
        <v>396.25</v>
      </c>
      <c r="G1004">
        <v>-78.368569427936507</v>
      </c>
      <c r="H1004">
        <v>-0.110296750414509</v>
      </c>
      <c r="I1004">
        <v>-55.907367897006999</v>
      </c>
      <c r="J1004">
        <v>8.64734441604468</v>
      </c>
      <c r="K1004">
        <v>458.52341400170201</v>
      </c>
      <c r="L1004">
        <v>643.67484170605906</v>
      </c>
      <c r="M1004">
        <v>58.5134899903762</v>
      </c>
      <c r="N1004">
        <v>0.97576775842333097</v>
      </c>
      <c r="O1004">
        <v>213.741324921135</v>
      </c>
      <c r="P1004">
        <v>9.4159878503382508</v>
      </c>
      <c r="Q1004">
        <v>-2.0454531238554001E-2</v>
      </c>
    </row>
    <row r="1005" spans="1:17" hidden="1" x14ac:dyDescent="0.3">
      <c r="A1005" t="s">
        <v>2155</v>
      </c>
      <c r="B1005" t="s">
        <v>2156</v>
      </c>
      <c r="C1005" t="s">
        <v>3157</v>
      </c>
      <c r="D1005" t="s">
        <v>72</v>
      </c>
      <c r="E1005">
        <v>2822.8909141559998</v>
      </c>
      <c r="F1005">
        <v>215.97</v>
      </c>
      <c r="G1005">
        <v>-40.501145823923501</v>
      </c>
      <c r="H1005">
        <v>1.84422753854303</v>
      </c>
      <c r="I1005">
        <v>-5.5043354656282304</v>
      </c>
      <c r="J1005">
        <v>-1.08957287599339</v>
      </c>
      <c r="K1005">
        <v>220.27280684086</v>
      </c>
      <c r="L1005">
        <v>229.58013467131701</v>
      </c>
      <c r="M1005">
        <v>55.714999033451598</v>
      </c>
      <c r="N1005">
        <v>1.65769934020826</v>
      </c>
      <c r="O1005">
        <v>41.223318053433303</v>
      </c>
      <c r="P1005">
        <v>11.3247422680412</v>
      </c>
      <c r="Q1005">
        <v>-5.1231440216270997E-2</v>
      </c>
    </row>
    <row r="1006" spans="1:17" hidden="1" x14ac:dyDescent="0.3">
      <c r="A1006" t="s">
        <v>2157</v>
      </c>
      <c r="B1006" t="s">
        <v>2158</v>
      </c>
      <c r="C1006" t="s">
        <v>3157</v>
      </c>
      <c r="D1006" t="s">
        <v>46</v>
      </c>
      <c r="E1006">
        <v>2817.5033096099901</v>
      </c>
      <c r="F1006">
        <v>419.1</v>
      </c>
      <c r="G1006">
        <v>57.917921759602301</v>
      </c>
      <c r="H1006">
        <v>28.9676370292878</v>
      </c>
      <c r="I1006">
        <v>18.2369778000403</v>
      </c>
      <c r="J1006">
        <v>4.02830337862168</v>
      </c>
      <c r="K1006">
        <v>391.186094694872</v>
      </c>
      <c r="L1006">
        <v>364.82206154759001</v>
      </c>
      <c r="M1006">
        <v>69.631995621884997</v>
      </c>
      <c r="N1006">
        <v>1.2040675699715699</v>
      </c>
      <c r="O1006">
        <v>54.139823431162</v>
      </c>
      <c r="P1006">
        <v>95.339081799114396</v>
      </c>
      <c r="Q1006">
        <v>5.4885617444351997E-2</v>
      </c>
    </row>
    <row r="1007" spans="1:17" hidden="1" x14ac:dyDescent="0.3">
      <c r="A1007" t="s">
        <v>2159</v>
      </c>
      <c r="B1007" t="s">
        <v>2160</v>
      </c>
      <c r="C1007" t="s">
        <v>3157</v>
      </c>
      <c r="D1007" t="s">
        <v>117</v>
      </c>
      <c r="E1007">
        <v>2815.9230022769998</v>
      </c>
      <c r="F1007">
        <v>208.67</v>
      </c>
      <c r="G1007">
        <v>49.010084119968198</v>
      </c>
      <c r="H1007">
        <v>10.205865777793299</v>
      </c>
      <c r="I1007">
        <v>35.466729240498999</v>
      </c>
      <c r="J1007">
        <v>2.9502921525198298</v>
      </c>
      <c r="K1007">
        <v>188.442718350832</v>
      </c>
      <c r="L1007">
        <v>164.68243278300599</v>
      </c>
      <c r="M1007">
        <v>69.048675367779296</v>
      </c>
      <c r="N1007">
        <v>0.85735677557842904</v>
      </c>
      <c r="O1007">
        <v>3.0334978674462199</v>
      </c>
      <c r="P1007">
        <v>96.118421052631504</v>
      </c>
      <c r="Q1007">
        <v>0.195661930034151</v>
      </c>
    </row>
    <row r="1008" spans="1:17" hidden="1" x14ac:dyDescent="0.3">
      <c r="A1008" t="s">
        <v>2161</v>
      </c>
      <c r="B1008" t="s">
        <v>2162</v>
      </c>
      <c r="C1008" t="s">
        <v>3157</v>
      </c>
      <c r="D1008" t="s">
        <v>166</v>
      </c>
      <c r="E1008">
        <v>2814.1938</v>
      </c>
      <c r="F1008">
        <v>2649.9</v>
      </c>
      <c r="G1008">
        <v>368.82126198787199</v>
      </c>
      <c r="H1008">
        <v>38.285665986064998</v>
      </c>
      <c r="I1008">
        <v>42.897750174042699</v>
      </c>
      <c r="J1008">
        <v>6.5007484354212499</v>
      </c>
      <c r="K1008">
        <v>2340.51802582236</v>
      </c>
      <c r="L1008">
        <v>1782.7812602741999</v>
      </c>
      <c r="M1008">
        <v>53.158797706031301</v>
      </c>
      <c r="N1008">
        <v>1.2096497437698699</v>
      </c>
      <c r="O1008">
        <v>7.9286010792860102</v>
      </c>
      <c r="P1008">
        <v>381.23127213293299</v>
      </c>
      <c r="Q1008">
        <v>0.18697683029783499</v>
      </c>
    </row>
    <row r="1009" spans="1:17" x14ac:dyDescent="0.3">
      <c r="A1009" t="s">
        <v>2163</v>
      </c>
      <c r="B1009" t="s">
        <v>2164</v>
      </c>
      <c r="C1009" t="s">
        <v>3155</v>
      </c>
      <c r="D1009" t="s">
        <v>139</v>
      </c>
      <c r="E1009">
        <v>2806.84282437</v>
      </c>
      <c r="F1009">
        <v>369.3</v>
      </c>
      <c r="G1009">
        <v>-51.932704659838102</v>
      </c>
      <c r="H1009">
        <v>1.57791339992187</v>
      </c>
      <c r="I1009">
        <v>-26.376419576595602</v>
      </c>
      <c r="J1009">
        <v>1.1446787401334699</v>
      </c>
      <c r="K1009">
        <v>377.51696454472398</v>
      </c>
      <c r="L1009">
        <v>416.87496490343301</v>
      </c>
      <c r="M1009">
        <v>59.249961840688599</v>
      </c>
      <c r="N1009">
        <v>0.43392616217413399</v>
      </c>
      <c r="O1009">
        <v>58.407798537774099</v>
      </c>
      <c r="P1009">
        <v>7.0434782608695699</v>
      </c>
      <c r="Q1009">
        <v>1.6353210829526999E-2</v>
      </c>
    </row>
    <row r="1010" spans="1:17" hidden="1" x14ac:dyDescent="0.3">
      <c r="A1010" t="s">
        <v>2165</v>
      </c>
      <c r="B1010" t="s">
        <v>2166</v>
      </c>
      <c r="C1010" t="s">
        <v>3157</v>
      </c>
      <c r="D1010" t="s">
        <v>144</v>
      </c>
      <c r="E1010">
        <v>2806.7781739500001</v>
      </c>
      <c r="F1010">
        <v>43.7</v>
      </c>
      <c r="G1010">
        <v>11.9730232566989</v>
      </c>
      <c r="H1010">
        <v>3.5803927112437401</v>
      </c>
      <c r="I1010">
        <v>5.7688823719205198</v>
      </c>
      <c r="J1010">
        <v>10.030263309113799</v>
      </c>
      <c r="K1010">
        <v>45.184723073458102</v>
      </c>
      <c r="L1010">
        <v>45.0950184857629</v>
      </c>
      <c r="M1010">
        <v>62.570351196780997</v>
      </c>
      <c r="N1010">
        <v>0.62449807670535196</v>
      </c>
      <c r="O1010">
        <v>55.491990846681901</v>
      </c>
      <c r="P1010">
        <v>36.349453978159097</v>
      </c>
      <c r="Q1010">
        <v>9.0111576931434997E-2</v>
      </c>
    </row>
    <row r="1011" spans="1:17" hidden="1" x14ac:dyDescent="0.3">
      <c r="A1011" t="s">
        <v>2167</v>
      </c>
      <c r="B1011" t="s">
        <v>2168</v>
      </c>
      <c r="C1011" t="s">
        <v>3157</v>
      </c>
      <c r="D1011" t="s">
        <v>393</v>
      </c>
      <c r="E1011">
        <v>2805.28547475</v>
      </c>
      <c r="F1011">
        <v>1879.9</v>
      </c>
      <c r="G1011">
        <v>-34.5873603755429</v>
      </c>
      <c r="H1011">
        <v>-2.9408625404727902</v>
      </c>
      <c r="I1011">
        <v>-4.6804697739594197</v>
      </c>
      <c r="J1011">
        <v>1.9270611316833699</v>
      </c>
      <c r="K1011">
        <v>1891.96067148424</v>
      </c>
      <c r="L1011">
        <v>1940.7183570730399</v>
      </c>
      <c r="M1011">
        <v>51.803593285905002</v>
      </c>
      <c r="N1011">
        <v>0.453662502047608</v>
      </c>
      <c r="O1011">
        <v>24.208734507154599</v>
      </c>
      <c r="P1011">
        <v>11.236686390532499</v>
      </c>
      <c r="Q1011">
        <v>-6.7099592219007007E-2</v>
      </c>
    </row>
    <row r="1012" spans="1:17" hidden="1" x14ac:dyDescent="0.3">
      <c r="A1012" t="s">
        <v>2169</v>
      </c>
      <c r="B1012" t="s">
        <v>2170</v>
      </c>
      <c r="C1012" t="s">
        <v>3157</v>
      </c>
      <c r="D1012" t="s">
        <v>370</v>
      </c>
      <c r="E1012">
        <v>2768.1109900000001</v>
      </c>
      <c r="F1012">
        <v>10787.65</v>
      </c>
      <c r="G1012">
        <v>-51.4448447137069</v>
      </c>
      <c r="H1012">
        <v>-10.0305570340741</v>
      </c>
      <c r="I1012">
        <v>-5.3944106775191596</v>
      </c>
      <c r="J1012">
        <v>-0.16731014887058099</v>
      </c>
      <c r="K1012">
        <v>11905.933646814499</v>
      </c>
      <c r="L1012">
        <v>12180.176755345001</v>
      </c>
      <c r="M1012">
        <v>31.197664258222801</v>
      </c>
      <c r="N1012">
        <v>0.89350468957489904</v>
      </c>
      <c r="O1012">
        <v>49.226198476961997</v>
      </c>
      <c r="P1012">
        <v>18.5456043956044</v>
      </c>
      <c r="Q1012">
        <v>-3.5893339246305001E-2</v>
      </c>
    </row>
    <row r="1013" spans="1:17" hidden="1" x14ac:dyDescent="0.3">
      <c r="A1013" t="s">
        <v>2171</v>
      </c>
      <c r="B1013" t="s">
        <v>2172</v>
      </c>
      <c r="C1013" t="s">
        <v>3157</v>
      </c>
      <c r="D1013" t="s">
        <v>117</v>
      </c>
      <c r="E1013">
        <v>2765.77475319</v>
      </c>
      <c r="F1013">
        <v>213.87</v>
      </c>
      <c r="G1013">
        <v>7.1091140956215098</v>
      </c>
      <c r="H1013">
        <v>11.331470796074701</v>
      </c>
      <c r="I1013">
        <v>43.023361029648797</v>
      </c>
      <c r="J1013">
        <v>10.3239923610261</v>
      </c>
      <c r="K1013">
        <v>186.858915078764</v>
      </c>
      <c r="L1013">
        <v>169.65473497584199</v>
      </c>
      <c r="M1013">
        <v>82.979154352902896</v>
      </c>
      <c r="N1013">
        <v>0.83897904590600003</v>
      </c>
      <c r="O1013">
        <v>2.2350025716556701</v>
      </c>
      <c r="P1013">
        <v>85.973913043478206</v>
      </c>
    </row>
    <row r="1014" spans="1:17" hidden="1" x14ac:dyDescent="0.3">
      <c r="A1014" t="s">
        <v>2173</v>
      </c>
      <c r="B1014" t="s">
        <v>2174</v>
      </c>
      <c r="C1014" t="s">
        <v>3157</v>
      </c>
      <c r="D1014" t="s">
        <v>117</v>
      </c>
      <c r="E1014">
        <v>2761.1056937099902</v>
      </c>
      <c r="F1014">
        <v>15.99</v>
      </c>
      <c r="G1014">
        <v>37.756977150118601</v>
      </c>
      <c r="H1014">
        <v>-5.8119760979781203</v>
      </c>
      <c r="I1014">
        <v>-31.247270873740899</v>
      </c>
      <c r="J1014">
        <v>0.907284088061315</v>
      </c>
      <c r="K1014">
        <v>17.628330463067801</v>
      </c>
      <c r="L1014">
        <v>18.079828355055401</v>
      </c>
      <c r="M1014">
        <v>35.2662019122617</v>
      </c>
      <c r="N1014">
        <v>0.36326939442551698</v>
      </c>
      <c r="O1014">
        <v>112.320200125078</v>
      </c>
      <c r="P1014">
        <v>61.842105263157798</v>
      </c>
      <c r="Q1014">
        <v>0.104434018305399</v>
      </c>
    </row>
    <row r="1015" spans="1:17" hidden="1" x14ac:dyDescent="0.3">
      <c r="A1015" t="s">
        <v>2175</v>
      </c>
      <c r="B1015" t="s">
        <v>2176</v>
      </c>
      <c r="C1015" t="s">
        <v>3157</v>
      </c>
      <c r="D1015" t="s">
        <v>208</v>
      </c>
      <c r="E1015">
        <v>2760.2837798400001</v>
      </c>
      <c r="F1015">
        <v>732.8</v>
      </c>
      <c r="G1015">
        <v>23.731288571283301</v>
      </c>
      <c r="H1015">
        <v>13.082471483081401</v>
      </c>
      <c r="I1015">
        <v>27.615288287141201</v>
      </c>
      <c r="J1015">
        <v>-2.8696601797920298</v>
      </c>
      <c r="K1015">
        <v>685.01884433193698</v>
      </c>
      <c r="L1015">
        <v>613.64073643776806</v>
      </c>
      <c r="M1015">
        <v>56.299386141044998</v>
      </c>
      <c r="N1015">
        <v>0.53398630225370902</v>
      </c>
      <c r="O1015">
        <v>13.127729257641899</v>
      </c>
      <c r="P1015">
        <v>48.640973630831603</v>
      </c>
      <c r="Q1015">
        <v>7.5545281438527997E-2</v>
      </c>
    </row>
    <row r="1016" spans="1:17" x14ac:dyDescent="0.3">
      <c r="A1016" t="s">
        <v>2177</v>
      </c>
      <c r="B1016" t="s">
        <v>2178</v>
      </c>
      <c r="C1016" t="s">
        <v>3153</v>
      </c>
      <c r="D1016" t="s">
        <v>447</v>
      </c>
      <c r="E1016">
        <v>2758.8075568899999</v>
      </c>
      <c r="F1016">
        <v>382.9</v>
      </c>
      <c r="G1016">
        <v>-12.158462673152799</v>
      </c>
      <c r="H1016">
        <v>-4.3069275870961103</v>
      </c>
      <c r="I1016">
        <v>-16.3160384683651</v>
      </c>
      <c r="J1016">
        <v>-1.43664756486793</v>
      </c>
      <c r="K1016">
        <v>430.99638646818897</v>
      </c>
      <c r="L1016">
        <v>449.96103557570001</v>
      </c>
      <c r="M1016">
        <v>30.044122141871998</v>
      </c>
      <c r="N1016">
        <v>1.16156138785547</v>
      </c>
      <c r="O1016">
        <v>44.868111778532203</v>
      </c>
      <c r="P1016">
        <v>7.5561797752808904</v>
      </c>
      <c r="Q1016">
        <v>-0.113630075196803</v>
      </c>
    </row>
    <row r="1017" spans="1:17" hidden="1" x14ac:dyDescent="0.3">
      <c r="A1017" t="s">
        <v>2179</v>
      </c>
      <c r="B1017" t="s">
        <v>2180</v>
      </c>
      <c r="C1017" t="s">
        <v>3157</v>
      </c>
      <c r="D1017" t="s">
        <v>139</v>
      </c>
      <c r="E1017">
        <v>2756.5477215989999</v>
      </c>
      <c r="F1017">
        <v>148.47</v>
      </c>
      <c r="G1017">
        <v>-30.590427242808101</v>
      </c>
      <c r="H1017">
        <v>10.8346146525267</v>
      </c>
      <c r="I1017">
        <v>-16.767145850831401</v>
      </c>
      <c r="J1017">
        <v>12.534621165773601</v>
      </c>
      <c r="M1017">
        <v>69.699796578004495</v>
      </c>
      <c r="O1017">
        <v>27.9719808715565</v>
      </c>
      <c r="P1017">
        <v>15.856418259851701</v>
      </c>
    </row>
    <row r="1018" spans="1:17" hidden="1" x14ac:dyDescent="0.3">
      <c r="A1018" t="s">
        <v>2181</v>
      </c>
      <c r="B1018" t="s">
        <v>2182</v>
      </c>
      <c r="C1018" t="s">
        <v>3157</v>
      </c>
      <c r="D1018" t="s">
        <v>269</v>
      </c>
      <c r="E1018">
        <v>2749.7335343999998</v>
      </c>
      <c r="F1018">
        <v>402.8</v>
      </c>
      <c r="G1018">
        <v>-44.591307162938698</v>
      </c>
      <c r="H1018">
        <v>17.0308290822632</v>
      </c>
      <c r="I1018">
        <v>-10.5144491325236</v>
      </c>
      <c r="J1018">
        <v>13.2855852261163</v>
      </c>
      <c r="K1018">
        <v>385.19212206764797</v>
      </c>
      <c r="L1018">
        <v>434.38046518059701</v>
      </c>
      <c r="M1018">
        <v>66.393299998408295</v>
      </c>
      <c r="N1018">
        <v>0.85874616333404197</v>
      </c>
      <c r="O1018">
        <v>43.445878848063501</v>
      </c>
      <c r="P1018">
        <v>15.0857142857142</v>
      </c>
      <c r="Q1018">
        <v>-0.174716945458428</v>
      </c>
    </row>
    <row r="1019" spans="1:17" hidden="1" x14ac:dyDescent="0.3">
      <c r="A1019" t="s">
        <v>2183</v>
      </c>
      <c r="B1019" t="s">
        <v>2184</v>
      </c>
      <c r="C1019" t="s">
        <v>3157</v>
      </c>
      <c r="D1019" t="s">
        <v>208</v>
      </c>
      <c r="E1019">
        <v>2748.8986677900002</v>
      </c>
      <c r="F1019">
        <v>6297.15</v>
      </c>
      <c r="G1019">
        <v>72.893057780244803</v>
      </c>
      <c r="H1019">
        <v>-0.356326532186238</v>
      </c>
      <c r="I1019">
        <v>36.271034868315397</v>
      </c>
      <c r="J1019">
        <v>-9.3313849497158508</v>
      </c>
      <c r="K1019">
        <v>6550.9137664202999</v>
      </c>
      <c r="L1019">
        <v>5467.9625453287599</v>
      </c>
      <c r="M1019">
        <v>36.312902320327296</v>
      </c>
      <c r="N1019">
        <v>1.8766315953300201</v>
      </c>
      <c r="O1019">
        <v>30.717070420745902</v>
      </c>
      <c r="P1019">
        <v>104.442965439994</v>
      </c>
      <c r="Q1019">
        <v>0.129077413693029</v>
      </c>
    </row>
    <row r="1020" spans="1:17" hidden="1" x14ac:dyDescent="0.3">
      <c r="A1020" t="s">
        <v>2185</v>
      </c>
      <c r="B1020" t="s">
        <v>2186</v>
      </c>
      <c r="C1020" t="s">
        <v>3157</v>
      </c>
      <c r="D1020" t="s">
        <v>1558</v>
      </c>
      <c r="E1020">
        <v>2745.05</v>
      </c>
      <c r="F1020">
        <v>182</v>
      </c>
      <c r="G1020">
        <v>157.44348362074999</v>
      </c>
      <c r="H1020">
        <v>12.986376691936</v>
      </c>
      <c r="I1020">
        <v>85.797978571229393</v>
      </c>
      <c r="J1020">
        <v>1.3233985539989499</v>
      </c>
      <c r="K1020">
        <v>165.56776324982499</v>
      </c>
      <c r="L1020">
        <v>122.844427720493</v>
      </c>
      <c r="M1020">
        <v>45.945873335056902</v>
      </c>
      <c r="N1020">
        <v>0.42182297066004498</v>
      </c>
      <c r="O1020">
        <v>14.1483516483516</v>
      </c>
      <c r="P1020">
        <v>249.93270524899</v>
      </c>
      <c r="Q1020">
        <v>0.20422711333631</v>
      </c>
    </row>
    <row r="1021" spans="1:17" hidden="1" x14ac:dyDescent="0.3">
      <c r="A1021" t="s">
        <v>2187</v>
      </c>
      <c r="B1021" t="s">
        <v>2188</v>
      </c>
      <c r="C1021" t="s">
        <v>3157</v>
      </c>
      <c r="D1021" t="s">
        <v>85</v>
      </c>
      <c r="E1021">
        <v>2731.8764999999999</v>
      </c>
      <c r="F1021">
        <v>27.75</v>
      </c>
      <c r="G1021">
        <v>149.84237888602999</v>
      </c>
      <c r="H1021">
        <v>-4.5041452483416897</v>
      </c>
      <c r="I1021">
        <v>47.712090678765101</v>
      </c>
      <c r="J1021">
        <v>-1.1148982750301299</v>
      </c>
      <c r="K1021">
        <v>27.690381836923802</v>
      </c>
      <c r="L1021">
        <v>21.194196060351601</v>
      </c>
      <c r="M1021">
        <v>40.6429194722745</v>
      </c>
      <c r="N1021">
        <v>0.10899479275861899</v>
      </c>
      <c r="O1021">
        <v>21.801801801801801</v>
      </c>
      <c r="P1021">
        <v>212.324141812042</v>
      </c>
    </row>
    <row r="1022" spans="1:17" hidden="1" x14ac:dyDescent="0.3">
      <c r="A1022" t="s">
        <v>2189</v>
      </c>
      <c r="B1022" t="s">
        <v>2190</v>
      </c>
      <c r="C1022" t="s">
        <v>3157</v>
      </c>
      <c r="D1022" t="s">
        <v>488</v>
      </c>
      <c r="E1022">
        <v>2722.5956596999999</v>
      </c>
      <c r="F1022">
        <v>423.35</v>
      </c>
      <c r="G1022">
        <v>146.51766382729099</v>
      </c>
      <c r="H1022">
        <v>37.804749613953902</v>
      </c>
      <c r="I1022">
        <v>208.12532404882199</v>
      </c>
      <c r="J1022">
        <v>2.3197707145169102</v>
      </c>
      <c r="K1022">
        <v>335.72282885619597</v>
      </c>
      <c r="L1022">
        <v>233.14403174355101</v>
      </c>
      <c r="M1022">
        <v>78.131601166917804</v>
      </c>
      <c r="N1022">
        <v>0.28997757658704398</v>
      </c>
      <c r="O1022">
        <v>1.57080429904334</v>
      </c>
      <c r="P1022">
        <v>276.813529149977</v>
      </c>
      <c r="Q1022">
        <v>6.6325723377235996E-2</v>
      </c>
    </row>
    <row r="1023" spans="1:17" hidden="1" x14ac:dyDescent="0.3">
      <c r="A1023" t="s">
        <v>2191</v>
      </c>
      <c r="B1023" t="s">
        <v>2192</v>
      </c>
      <c r="C1023" t="s">
        <v>3157</v>
      </c>
      <c r="D1023" t="s">
        <v>276</v>
      </c>
      <c r="E1023">
        <v>2718.8376953400002</v>
      </c>
      <c r="F1023">
        <v>822.6</v>
      </c>
      <c r="G1023">
        <v>49.738639424303102</v>
      </c>
      <c r="H1023">
        <v>-4.9677755592890298</v>
      </c>
      <c r="I1023">
        <v>65.092600320638397</v>
      </c>
      <c r="J1023">
        <v>3.92237749904915</v>
      </c>
      <c r="K1023">
        <v>800.97613125932901</v>
      </c>
      <c r="L1023">
        <v>682.19441161985799</v>
      </c>
      <c r="M1023">
        <v>65.069880099832403</v>
      </c>
      <c r="N1023">
        <v>0.75748366252927102</v>
      </c>
      <c r="O1023">
        <v>17.614879649890501</v>
      </c>
      <c r="P1023">
        <v>100.87912087911999</v>
      </c>
      <c r="Q1023">
        <v>-3.1446865734534001E-2</v>
      </c>
    </row>
    <row r="1024" spans="1:17" x14ac:dyDescent="0.3">
      <c r="A1024" t="s">
        <v>2193</v>
      </c>
      <c r="B1024" t="s">
        <v>2194</v>
      </c>
      <c r="C1024" t="s">
        <v>3147</v>
      </c>
      <c r="D1024" t="s">
        <v>995</v>
      </c>
      <c r="E1024">
        <v>2711.3076959999999</v>
      </c>
      <c r="F1024">
        <v>656</v>
      </c>
      <c r="G1024">
        <v>-31.5062235660683</v>
      </c>
      <c r="H1024">
        <v>14.0457867726203</v>
      </c>
      <c r="I1024">
        <v>-9.9456717139428097</v>
      </c>
      <c r="J1024">
        <v>2.8934267858849401</v>
      </c>
      <c r="K1024">
        <v>628.97105438257404</v>
      </c>
      <c r="L1024">
        <v>662.20963640366199</v>
      </c>
      <c r="M1024">
        <v>63.940744054666602</v>
      </c>
      <c r="N1024">
        <v>0.400405722141501</v>
      </c>
      <c r="O1024">
        <v>37.957317073170699</v>
      </c>
      <c r="P1024">
        <v>21.212121212121101</v>
      </c>
    </row>
    <row r="1025" spans="1:17" hidden="1" x14ac:dyDescent="0.3">
      <c r="A1025" t="s">
        <v>2195</v>
      </c>
      <c r="B1025" t="s">
        <v>2196</v>
      </c>
      <c r="C1025" t="s">
        <v>3157</v>
      </c>
      <c r="D1025" t="s">
        <v>123</v>
      </c>
      <c r="E1025">
        <v>2710.9979019500001</v>
      </c>
      <c r="F1025">
        <v>3751.65</v>
      </c>
      <c r="G1025">
        <v>31.362493373406998</v>
      </c>
      <c r="H1025">
        <v>4.6950410164603502</v>
      </c>
      <c r="I1025">
        <v>-19.0093551896843</v>
      </c>
      <c r="J1025">
        <v>3.11143087048946</v>
      </c>
      <c r="K1025">
        <v>3857.01929535105</v>
      </c>
      <c r="L1025">
        <v>3855.8546519470701</v>
      </c>
      <c r="M1025">
        <v>58.174463062827101</v>
      </c>
      <c r="N1025">
        <v>0.45953764907494798</v>
      </c>
      <c r="O1025">
        <v>37.086348673250399</v>
      </c>
      <c r="P1025">
        <v>75.869585599099906</v>
      </c>
      <c r="Q1025">
        <v>0.1391666894394</v>
      </c>
    </row>
    <row r="1026" spans="1:17" hidden="1" x14ac:dyDescent="0.3">
      <c r="A1026" t="s">
        <v>2197</v>
      </c>
      <c r="B1026" t="s">
        <v>2198</v>
      </c>
      <c r="C1026" t="s">
        <v>3157</v>
      </c>
      <c r="D1026" t="s">
        <v>51</v>
      </c>
      <c r="E1026">
        <v>2692.1735100000001</v>
      </c>
      <c r="F1026">
        <v>292.5</v>
      </c>
      <c r="G1026">
        <v>48.698581783497097</v>
      </c>
      <c r="H1026">
        <v>11.4167781789298</v>
      </c>
      <c r="I1026">
        <v>36.053366743996101</v>
      </c>
      <c r="J1026">
        <v>-2.9018440878380098</v>
      </c>
      <c r="K1026">
        <v>273.12638906593901</v>
      </c>
      <c r="L1026">
        <v>241.28737272741401</v>
      </c>
      <c r="M1026">
        <v>62.510237046822802</v>
      </c>
      <c r="N1026">
        <v>1.65723918427317</v>
      </c>
      <c r="O1026">
        <v>8.3760683760683605</v>
      </c>
      <c r="P1026">
        <v>83.6158192090395</v>
      </c>
      <c r="Q1026">
        <v>0.12651353488532599</v>
      </c>
    </row>
    <row r="1027" spans="1:17" hidden="1" x14ac:dyDescent="0.3">
      <c r="A1027" t="s">
        <v>2199</v>
      </c>
      <c r="B1027" t="s">
        <v>2200</v>
      </c>
      <c r="C1027" t="s">
        <v>3157</v>
      </c>
      <c r="D1027" t="s">
        <v>51</v>
      </c>
      <c r="E1027">
        <v>2692.03759691</v>
      </c>
      <c r="F1027">
        <v>1090.3</v>
      </c>
      <c r="G1027">
        <v>36.937713682773897</v>
      </c>
      <c r="H1027">
        <v>1.5335552443012599</v>
      </c>
      <c r="I1027">
        <v>-1.19324305285551</v>
      </c>
      <c r="J1027">
        <v>2.1241505294382099</v>
      </c>
      <c r="K1027">
        <v>1068.6179846692701</v>
      </c>
      <c r="L1027">
        <v>1033.0712650534099</v>
      </c>
      <c r="M1027">
        <v>70.179108839944405</v>
      </c>
      <c r="N1027">
        <v>0.40392217596346203</v>
      </c>
      <c r="O1027">
        <v>14.4639090158672</v>
      </c>
      <c r="P1027">
        <v>58.025943908978903</v>
      </c>
      <c r="Q1027">
        <v>2.5899338129976E-2</v>
      </c>
    </row>
    <row r="1028" spans="1:17" hidden="1" x14ac:dyDescent="0.3">
      <c r="A1028" t="s">
        <v>2201</v>
      </c>
      <c r="B1028" t="s">
        <v>2202</v>
      </c>
      <c r="C1028" t="s">
        <v>3157</v>
      </c>
      <c r="D1028" t="s">
        <v>297</v>
      </c>
      <c r="E1028">
        <v>2689.4743988700002</v>
      </c>
      <c r="F1028">
        <v>2.1</v>
      </c>
      <c r="G1028">
        <v>80.876845787228604</v>
      </c>
      <c r="H1028">
        <v>9.5773931268488095</v>
      </c>
      <c r="I1028">
        <v>33.717600320638397</v>
      </c>
      <c r="J1028">
        <v>3.5191186980957401</v>
      </c>
      <c r="K1028">
        <v>2.2013785038094502</v>
      </c>
      <c r="L1028">
        <v>2.1591096788263102</v>
      </c>
      <c r="M1028">
        <v>54.437667686885902</v>
      </c>
      <c r="N1028">
        <v>0.72929387806793899</v>
      </c>
      <c r="O1028">
        <v>106.19047619047601</v>
      </c>
      <c r="P1028">
        <v>110</v>
      </c>
      <c r="Q1028">
        <v>4.9801114446807002E-2</v>
      </c>
    </row>
    <row r="1029" spans="1:17" hidden="1" x14ac:dyDescent="0.3">
      <c r="A1029" t="s">
        <v>2203</v>
      </c>
      <c r="B1029" t="s">
        <v>2204</v>
      </c>
      <c r="C1029" t="s">
        <v>3157</v>
      </c>
      <c r="D1029" t="s">
        <v>213</v>
      </c>
      <c r="E1029">
        <v>2673.0816978749999</v>
      </c>
      <c r="F1029">
        <v>1768.85</v>
      </c>
      <c r="G1029">
        <v>-43.659206498398397</v>
      </c>
      <c r="H1029">
        <v>-0.48731443246763001</v>
      </c>
      <c r="I1029">
        <v>-16.032648410196501</v>
      </c>
      <c r="J1029">
        <v>-0.58409316948275303</v>
      </c>
      <c r="K1029">
        <v>1826.7183311185599</v>
      </c>
      <c r="L1029">
        <v>1943.74628218828</v>
      </c>
      <c r="M1029">
        <v>50.557395847129698</v>
      </c>
      <c r="N1029">
        <v>0.55228835098851903</v>
      </c>
      <c r="O1029">
        <v>35.554173615625899</v>
      </c>
      <c r="P1029">
        <v>2.84011627906977</v>
      </c>
      <c r="Q1029">
        <v>2.1945815251984999E-2</v>
      </c>
    </row>
    <row r="1030" spans="1:17" hidden="1" x14ac:dyDescent="0.3">
      <c r="A1030" t="s">
        <v>2205</v>
      </c>
      <c r="B1030" t="s">
        <v>2206</v>
      </c>
      <c r="C1030" t="s">
        <v>3157</v>
      </c>
      <c r="D1030" t="s">
        <v>46</v>
      </c>
      <c r="E1030">
        <v>2659.1713402800001</v>
      </c>
      <c r="F1030">
        <v>650.1</v>
      </c>
      <c r="G1030">
        <v>-34.157343134490802</v>
      </c>
      <c r="H1030">
        <v>6.1594989642738103</v>
      </c>
      <c r="I1030">
        <v>-4.6248547223638701</v>
      </c>
      <c r="J1030">
        <v>5.9440677281405501</v>
      </c>
      <c r="K1030">
        <v>636.55133591364495</v>
      </c>
      <c r="L1030">
        <v>670.24434472781695</v>
      </c>
      <c r="M1030">
        <v>68.030198964952007</v>
      </c>
      <c r="N1030">
        <v>4.6529485941333499</v>
      </c>
      <c r="O1030">
        <v>23.642516535917501</v>
      </c>
      <c r="P1030">
        <v>14.9805447470817</v>
      </c>
      <c r="Q1030">
        <v>1.6977608872123E-2</v>
      </c>
    </row>
    <row r="1031" spans="1:17" hidden="1" x14ac:dyDescent="0.3">
      <c r="A1031" t="s">
        <v>2207</v>
      </c>
      <c r="B1031" t="s">
        <v>2208</v>
      </c>
      <c r="C1031" t="s">
        <v>3157</v>
      </c>
      <c r="D1031" t="s">
        <v>75</v>
      </c>
      <c r="E1031">
        <v>2645.7203811200002</v>
      </c>
      <c r="F1031">
        <v>29.36</v>
      </c>
      <c r="G1031">
        <v>66.031989347351796</v>
      </c>
      <c r="H1031">
        <v>-7.6858151264286398</v>
      </c>
      <c r="I1031">
        <v>4.5100531508271402</v>
      </c>
      <c r="J1031">
        <v>3.8486939579795698</v>
      </c>
      <c r="K1031">
        <v>31.093357233911899</v>
      </c>
      <c r="L1031">
        <v>26.886590322557598</v>
      </c>
      <c r="M1031">
        <v>37.1686498704318</v>
      </c>
      <c r="N1031">
        <v>0.842383740445663</v>
      </c>
      <c r="O1031">
        <v>40.803814713896401</v>
      </c>
      <c r="P1031">
        <v>80.811281260328201</v>
      </c>
      <c r="Q1031">
        <v>6.2787766941667003E-2</v>
      </c>
    </row>
    <row r="1032" spans="1:17" hidden="1" x14ac:dyDescent="0.3">
      <c r="A1032" t="s">
        <v>2209</v>
      </c>
      <c r="B1032" t="s">
        <v>2210</v>
      </c>
      <c r="C1032" t="s">
        <v>3157</v>
      </c>
      <c r="D1032" t="s">
        <v>1696</v>
      </c>
      <c r="E1032">
        <v>2644.090741</v>
      </c>
      <c r="F1032">
        <v>66.290000000000006</v>
      </c>
      <c r="G1032">
        <v>0.86024465136143702</v>
      </c>
      <c r="H1032">
        <v>-1.3102328795106899</v>
      </c>
      <c r="I1032">
        <v>-1.2768555640439201</v>
      </c>
      <c r="J1032">
        <v>-1.65413752389253</v>
      </c>
      <c r="K1032">
        <v>65.806908551912599</v>
      </c>
      <c r="L1032">
        <v>62.278792778547903</v>
      </c>
      <c r="M1032">
        <v>53.860821394049402</v>
      </c>
      <c r="N1032">
        <v>1.1056313350150899</v>
      </c>
      <c r="O1032">
        <v>6.8034394327952796</v>
      </c>
      <c r="P1032">
        <v>26.387035271687299</v>
      </c>
      <c r="Q1032">
        <v>-2.7484158448541001E-2</v>
      </c>
    </row>
    <row r="1033" spans="1:17" hidden="1" x14ac:dyDescent="0.3">
      <c r="A1033" t="s">
        <v>2211</v>
      </c>
      <c r="B1033" t="s">
        <v>2212</v>
      </c>
      <c r="C1033" t="s">
        <v>3157</v>
      </c>
      <c r="D1033" t="s">
        <v>72</v>
      </c>
      <c r="E1033">
        <v>2633.9604985199999</v>
      </c>
      <c r="F1033">
        <v>303.42</v>
      </c>
      <c r="G1033">
        <v>18.207409676758498</v>
      </c>
      <c r="H1033">
        <v>25.729908855139701</v>
      </c>
      <c r="I1033">
        <v>25.011412523148199</v>
      </c>
      <c r="J1033">
        <v>4.1829713991553197</v>
      </c>
      <c r="K1033">
        <v>263.33117316709598</v>
      </c>
      <c r="L1033">
        <v>240.49360887127301</v>
      </c>
      <c r="M1033">
        <v>74.402639642770495</v>
      </c>
      <c r="N1033">
        <v>0.85849377522552395</v>
      </c>
      <c r="O1033">
        <v>2.1521323577878801</v>
      </c>
      <c r="P1033">
        <v>57.212435233160598</v>
      </c>
      <c r="Q1033">
        <v>1.0627361523330001E-3</v>
      </c>
    </row>
    <row r="1034" spans="1:17" hidden="1" x14ac:dyDescent="0.3">
      <c r="A1034" t="s">
        <v>2213</v>
      </c>
      <c r="B1034" t="s">
        <v>2214</v>
      </c>
      <c r="C1034" t="s">
        <v>3157</v>
      </c>
      <c r="D1034" t="s">
        <v>21</v>
      </c>
      <c r="E1034">
        <v>2614.3405796699999</v>
      </c>
      <c r="F1034">
        <v>1498.95</v>
      </c>
      <c r="G1034">
        <v>274.79968170392499</v>
      </c>
      <c r="H1034">
        <v>25.691592652813</v>
      </c>
      <c r="I1034">
        <v>186.66809537014299</v>
      </c>
      <c r="J1034">
        <v>2.01426466363176</v>
      </c>
      <c r="K1034">
        <v>1138.4325768789699</v>
      </c>
      <c r="L1034">
        <v>760.60548459022505</v>
      </c>
      <c r="M1034">
        <v>73.100660308294195</v>
      </c>
      <c r="N1034">
        <v>0.98759280420963302</v>
      </c>
      <c r="O1034">
        <v>5.9808532639514098</v>
      </c>
      <c r="P1034">
        <v>350.13513513513499</v>
      </c>
      <c r="Q1034">
        <v>0.18470124797194301</v>
      </c>
    </row>
    <row r="1035" spans="1:17" hidden="1" x14ac:dyDescent="0.3">
      <c r="A1035" t="s">
        <v>2215</v>
      </c>
      <c r="B1035" t="s">
        <v>2216</v>
      </c>
      <c r="C1035" t="s">
        <v>3157</v>
      </c>
      <c r="D1035" t="s">
        <v>232</v>
      </c>
      <c r="E1035">
        <v>2614.04</v>
      </c>
      <c r="F1035">
        <v>594.1</v>
      </c>
      <c r="G1035">
        <v>82.370163483727396</v>
      </c>
      <c r="H1035">
        <v>8.5817568155708202</v>
      </c>
      <c r="I1035">
        <v>55.619766828336999</v>
      </c>
      <c r="J1035">
        <v>0.56427339363733398</v>
      </c>
      <c r="K1035">
        <v>599.27288251624395</v>
      </c>
      <c r="L1035">
        <v>482.64367219287999</v>
      </c>
      <c r="M1035">
        <v>49.699256496962597</v>
      </c>
      <c r="N1035">
        <v>0.210124019873418</v>
      </c>
      <c r="O1035">
        <v>27.554283790607599</v>
      </c>
      <c r="P1035">
        <v>141.798941798941</v>
      </c>
      <c r="Q1035">
        <v>0.187194136482492</v>
      </c>
    </row>
    <row r="1036" spans="1:17" hidden="1" x14ac:dyDescent="0.3">
      <c r="A1036" t="s">
        <v>2217</v>
      </c>
      <c r="B1036" t="s">
        <v>2218</v>
      </c>
      <c r="C1036" t="s">
        <v>3157</v>
      </c>
      <c r="D1036" t="s">
        <v>169</v>
      </c>
      <c r="E1036">
        <v>2613.8798085499998</v>
      </c>
      <c r="F1036">
        <v>394.8</v>
      </c>
      <c r="G1036">
        <v>5.6169194671303897</v>
      </c>
      <c r="H1036">
        <v>-19.982316751586101</v>
      </c>
      <c r="I1036">
        <v>21.278181903837101</v>
      </c>
      <c r="J1036">
        <v>-3.08033477804873</v>
      </c>
      <c r="K1036">
        <v>441.63058029087398</v>
      </c>
      <c r="L1036">
        <v>398.02239935747599</v>
      </c>
      <c r="M1036">
        <v>27.394022956268</v>
      </c>
      <c r="N1036">
        <v>0.80416851347210305</v>
      </c>
      <c r="O1036">
        <v>41.755319148936103</v>
      </c>
      <c r="P1036">
        <v>59.838056680161898</v>
      </c>
      <c r="Q1036">
        <v>8.9039978529448005E-2</v>
      </c>
    </row>
    <row r="1037" spans="1:17" hidden="1" x14ac:dyDescent="0.3">
      <c r="A1037" t="s">
        <v>2219</v>
      </c>
      <c r="B1037" t="s">
        <v>2220</v>
      </c>
      <c r="C1037" t="s">
        <v>3157</v>
      </c>
      <c r="D1037" t="s">
        <v>699</v>
      </c>
      <c r="E1037">
        <v>2603.9844496279902</v>
      </c>
      <c r="F1037">
        <v>24.22</v>
      </c>
      <c r="G1037">
        <v>9.79041657747503</v>
      </c>
      <c r="H1037">
        <v>-6.8157563064825704</v>
      </c>
      <c r="I1037">
        <v>-0.51820753962353805</v>
      </c>
      <c r="J1037">
        <v>4.5974422167221203</v>
      </c>
      <c r="K1037">
        <v>25.347684680681802</v>
      </c>
      <c r="L1037">
        <v>23.876734918844001</v>
      </c>
      <c r="M1037">
        <v>48.444220611921999</v>
      </c>
      <c r="N1037">
        <v>0.23635098872081101</v>
      </c>
      <c r="O1037">
        <v>55.6151940545004</v>
      </c>
      <c r="P1037">
        <v>31.630434782608599</v>
      </c>
      <c r="Q1037">
        <v>-1.2349206215214001E-2</v>
      </c>
    </row>
    <row r="1038" spans="1:17" hidden="1" x14ac:dyDescent="0.3">
      <c r="A1038" t="s">
        <v>2221</v>
      </c>
      <c r="B1038" t="s">
        <v>2222</v>
      </c>
      <c r="C1038" t="s">
        <v>3157</v>
      </c>
      <c r="D1038" t="s">
        <v>573</v>
      </c>
      <c r="E1038">
        <v>2593.4684309999998</v>
      </c>
      <c r="F1038">
        <v>596.85</v>
      </c>
      <c r="G1038">
        <v>-11.2712686980864</v>
      </c>
      <c r="H1038">
        <v>2.1434954243202702</v>
      </c>
      <c r="I1038">
        <v>2.3186462675940298</v>
      </c>
      <c r="J1038">
        <v>-1.99137662098434</v>
      </c>
      <c r="K1038">
        <v>602.040445914575</v>
      </c>
      <c r="L1038">
        <v>585.27564931251004</v>
      </c>
      <c r="M1038">
        <v>53.584803084405202</v>
      </c>
      <c r="N1038">
        <v>0.84756442472419002</v>
      </c>
      <c r="O1038">
        <v>17.2823992627963</v>
      </c>
      <c r="P1038">
        <v>31.175824175824101</v>
      </c>
      <c r="Q1038">
        <v>1.0475557979280001E-3</v>
      </c>
    </row>
    <row r="1039" spans="1:17" hidden="1" x14ac:dyDescent="0.3">
      <c r="A1039" t="s">
        <v>2223</v>
      </c>
      <c r="B1039" t="s">
        <v>2224</v>
      </c>
      <c r="C1039" t="s">
        <v>3157</v>
      </c>
      <c r="D1039" t="s">
        <v>972</v>
      </c>
      <c r="E1039">
        <v>2584.255362975</v>
      </c>
      <c r="F1039">
        <v>392.15</v>
      </c>
      <c r="G1039">
        <v>1.89958147559417</v>
      </c>
      <c r="H1039">
        <v>8.2918773142414093</v>
      </c>
      <c r="I1039">
        <v>16.035129952578501</v>
      </c>
      <c r="J1039">
        <v>6.92543826437704</v>
      </c>
      <c r="K1039">
        <v>386.48684430355701</v>
      </c>
      <c r="M1039">
        <v>62.404650072863802</v>
      </c>
      <c r="N1039">
        <v>0.77168267684552705</v>
      </c>
      <c r="O1039">
        <v>21.101619278337299</v>
      </c>
      <c r="P1039">
        <v>38.961729270021202</v>
      </c>
    </row>
    <row r="1040" spans="1:17" hidden="1" x14ac:dyDescent="0.3">
      <c r="A1040" t="s">
        <v>2225</v>
      </c>
      <c r="B1040" t="s">
        <v>2226</v>
      </c>
      <c r="C1040" t="s">
        <v>3157</v>
      </c>
      <c r="D1040" t="s">
        <v>269</v>
      </c>
      <c r="E1040">
        <v>2582.8862107499999</v>
      </c>
      <c r="F1040">
        <v>17800</v>
      </c>
      <c r="G1040">
        <v>10.890119480335599</v>
      </c>
      <c r="H1040">
        <v>3.7118638476190302</v>
      </c>
      <c r="I1040">
        <v>5.6707253206384598</v>
      </c>
      <c r="J1040">
        <v>-2.0833888712225201E-2</v>
      </c>
      <c r="K1040">
        <v>17956.1917002347</v>
      </c>
      <c r="L1040">
        <v>16653.3172461992</v>
      </c>
      <c r="M1040">
        <v>46.459188152490398</v>
      </c>
      <c r="N1040">
        <v>1.02414333706606</v>
      </c>
      <c r="O1040">
        <v>17.4157303370786</v>
      </c>
      <c r="P1040">
        <v>39.553116424931403</v>
      </c>
      <c r="Q1040">
        <v>0.144084648043416</v>
      </c>
    </row>
    <row r="1041" spans="1:17" hidden="1" x14ac:dyDescent="0.3">
      <c r="A1041" t="s">
        <v>2227</v>
      </c>
      <c r="B1041" t="s">
        <v>2228</v>
      </c>
      <c r="C1041" t="s">
        <v>3157</v>
      </c>
      <c r="D1041" t="s">
        <v>213</v>
      </c>
      <c r="E1041">
        <v>2582.7128700099902</v>
      </c>
      <c r="F1041">
        <v>1808.9</v>
      </c>
      <c r="G1041">
        <v>19.948461428879501</v>
      </c>
      <c r="H1041">
        <v>0.70345807313848396</v>
      </c>
      <c r="I1041">
        <v>40.824500658132798</v>
      </c>
      <c r="J1041">
        <v>3.9595682858971499</v>
      </c>
      <c r="K1041">
        <v>1877.14793834639</v>
      </c>
      <c r="L1041">
        <v>1648.1925073652501</v>
      </c>
      <c r="M1041">
        <v>46.9761037754919</v>
      </c>
      <c r="N1041">
        <v>0.28274995476554299</v>
      </c>
      <c r="O1041">
        <v>35.922383769141398</v>
      </c>
      <c r="P1041">
        <v>77.325752377217896</v>
      </c>
      <c r="Q1041">
        <v>0.123234519900681</v>
      </c>
    </row>
    <row r="1042" spans="1:17" hidden="1" x14ac:dyDescent="0.3">
      <c r="A1042" t="s">
        <v>2229</v>
      </c>
      <c r="B1042" t="s">
        <v>2230</v>
      </c>
      <c r="C1042" t="s">
        <v>3157</v>
      </c>
      <c r="D1042" t="s">
        <v>995</v>
      </c>
      <c r="E1042">
        <v>2581.0142402699998</v>
      </c>
      <c r="F1042">
        <v>345.9</v>
      </c>
      <c r="G1042">
        <v>-36.1255351651523</v>
      </c>
      <c r="H1042">
        <v>-9.4871228514127701E-2</v>
      </c>
      <c r="I1042">
        <v>-22.332399679361501</v>
      </c>
      <c r="J1042">
        <v>7.91294381804697</v>
      </c>
      <c r="K1042">
        <v>347.64981820744401</v>
      </c>
      <c r="M1042">
        <v>67.036557062884</v>
      </c>
      <c r="O1042">
        <v>24.6458514021393</v>
      </c>
      <c r="P1042">
        <v>13.039215686274501</v>
      </c>
    </row>
    <row r="1043" spans="1:17" hidden="1" x14ac:dyDescent="0.3">
      <c r="A1043" t="s">
        <v>2231</v>
      </c>
      <c r="B1043" t="s">
        <v>2232</v>
      </c>
      <c r="C1043" t="s">
        <v>3157</v>
      </c>
      <c r="D1043" t="s">
        <v>1360</v>
      </c>
      <c r="E1043">
        <v>2580.8388</v>
      </c>
      <c r="F1043">
        <v>999.99</v>
      </c>
      <c r="G1043">
        <v>-20.075535165152299</v>
      </c>
      <c r="H1043">
        <v>1.37226492172061</v>
      </c>
      <c r="I1043">
        <v>-6.2833996793615299</v>
      </c>
      <c r="J1043">
        <v>-0.93532683645860504</v>
      </c>
      <c r="K1043">
        <v>999.99580577981703</v>
      </c>
      <c r="L1043">
        <v>999.99615216574205</v>
      </c>
      <c r="M1043">
        <v>55.379180563809697</v>
      </c>
      <c r="N1043">
        <v>0.85780490640895202</v>
      </c>
      <c r="O1043">
        <v>3.0010300103000902</v>
      </c>
      <c r="P1043">
        <v>3.09175257731959</v>
      </c>
      <c r="Q1043">
        <v>-0.101916752053546</v>
      </c>
    </row>
    <row r="1044" spans="1:17" hidden="1" x14ac:dyDescent="0.3">
      <c r="A1044" t="s">
        <v>2233</v>
      </c>
      <c r="B1044" t="s">
        <v>2234</v>
      </c>
      <c r="C1044" t="s">
        <v>3157</v>
      </c>
      <c r="D1044" t="s">
        <v>1653</v>
      </c>
      <c r="E1044">
        <v>2562.20075</v>
      </c>
      <c r="F1044">
        <v>214.4</v>
      </c>
      <c r="G1044">
        <v>1682.96212336857</v>
      </c>
      <c r="H1044">
        <v>97.277393689072397</v>
      </c>
      <c r="I1044">
        <v>535.99529965394504</v>
      </c>
      <c r="J1044">
        <v>19.0910106376794</v>
      </c>
      <c r="K1044">
        <v>126.5594891378</v>
      </c>
      <c r="L1044">
        <v>72.399935245815996</v>
      </c>
      <c r="M1044">
        <v>98.971699280489005</v>
      </c>
      <c r="N1044">
        <v>0.34741103654151201</v>
      </c>
      <c r="O1044">
        <v>0</v>
      </c>
      <c r="P1044">
        <v>1941.9047619047601</v>
      </c>
    </row>
    <row r="1045" spans="1:17" hidden="1" x14ac:dyDescent="0.3">
      <c r="A1045" t="s">
        <v>2235</v>
      </c>
      <c r="B1045" t="s">
        <v>2236</v>
      </c>
      <c r="C1045" t="s">
        <v>3157</v>
      </c>
      <c r="D1045" t="s">
        <v>144</v>
      </c>
      <c r="E1045">
        <v>2557.4757249999998</v>
      </c>
      <c r="F1045">
        <v>457.55</v>
      </c>
      <c r="G1045">
        <v>-25.6617279756098</v>
      </c>
      <c r="H1045">
        <v>4.3462012104263401</v>
      </c>
      <c r="I1045">
        <v>2.9320126065215102</v>
      </c>
      <c r="J1045">
        <v>12.110872957894401</v>
      </c>
      <c r="K1045">
        <v>455.03730679375099</v>
      </c>
      <c r="L1045">
        <v>450.10251573935</v>
      </c>
      <c r="M1045">
        <v>55.477405378021999</v>
      </c>
      <c r="N1045">
        <v>0.384610142109299</v>
      </c>
      <c r="O1045">
        <v>25.887881105889999</v>
      </c>
      <c r="P1045">
        <v>40.7846153846154</v>
      </c>
      <c r="Q1045">
        <v>0.19931285647369601</v>
      </c>
    </row>
    <row r="1046" spans="1:17" hidden="1" x14ac:dyDescent="0.3">
      <c r="A1046" t="s">
        <v>2237</v>
      </c>
      <c r="B1046" t="s">
        <v>2238</v>
      </c>
      <c r="C1046" t="s">
        <v>3157</v>
      </c>
      <c r="D1046" t="s">
        <v>2239</v>
      </c>
      <c r="E1046">
        <v>2553.7399999999998</v>
      </c>
      <c r="F1046">
        <v>912.05</v>
      </c>
      <c r="G1046">
        <v>58.4712770117575</v>
      </c>
      <c r="H1046">
        <v>-0.438737973778206</v>
      </c>
      <c r="I1046">
        <v>-13.815222713781299</v>
      </c>
      <c r="J1046">
        <v>12.271563897092101</v>
      </c>
      <c r="K1046">
        <v>955.54923553378001</v>
      </c>
      <c r="L1046">
        <v>906.71137228119505</v>
      </c>
      <c r="M1046">
        <v>53.022207690129498</v>
      </c>
      <c r="N1046">
        <v>0.76491896576413798</v>
      </c>
      <c r="O1046">
        <v>59.854174661476897</v>
      </c>
      <c r="P1046">
        <v>80.0691016781836</v>
      </c>
      <c r="Q1046">
        <v>9.8161058282855998E-2</v>
      </c>
    </row>
    <row r="1047" spans="1:17" hidden="1" x14ac:dyDescent="0.3">
      <c r="A1047" t="s">
        <v>2240</v>
      </c>
      <c r="B1047" t="s">
        <v>2241</v>
      </c>
      <c r="C1047" t="s">
        <v>3157</v>
      </c>
      <c r="D1047" t="s">
        <v>229</v>
      </c>
      <c r="E1047">
        <v>2551.1932965000001</v>
      </c>
      <c r="F1047">
        <v>883.7</v>
      </c>
      <c r="G1047">
        <v>-18.619948456329301</v>
      </c>
      <c r="H1047">
        <v>-14.8328986573097</v>
      </c>
      <c r="I1047">
        <v>4.65693495860324</v>
      </c>
      <c r="J1047">
        <v>4.0775663304477501</v>
      </c>
      <c r="K1047">
        <v>991.52199515657799</v>
      </c>
      <c r="L1047">
        <v>946.04523800093796</v>
      </c>
      <c r="M1047">
        <v>48.270665727654702</v>
      </c>
      <c r="N1047">
        <v>0.46654549470793599</v>
      </c>
      <c r="O1047">
        <v>55.001697408622803</v>
      </c>
      <c r="P1047">
        <v>33.630727355209402</v>
      </c>
      <c r="Q1047">
        <v>-2.9370222221561E-2</v>
      </c>
    </row>
    <row r="1048" spans="1:17" hidden="1" x14ac:dyDescent="0.3">
      <c r="A1048" t="s">
        <v>2242</v>
      </c>
      <c r="B1048" t="s">
        <v>2243</v>
      </c>
      <c r="C1048" t="s">
        <v>3157</v>
      </c>
      <c r="D1048" t="s">
        <v>2244</v>
      </c>
      <c r="E1048">
        <v>2544.9875171399999</v>
      </c>
      <c r="F1048">
        <v>1529.4</v>
      </c>
      <c r="G1048">
        <v>2.4970164782364699</v>
      </c>
      <c r="H1048">
        <v>-3.3939717981208402</v>
      </c>
      <c r="I1048">
        <v>21.625938532564501</v>
      </c>
      <c r="J1048">
        <v>-1.1779631667799899</v>
      </c>
      <c r="K1048">
        <v>1460.8438853111099</v>
      </c>
      <c r="M1048">
        <v>52.367259276564702</v>
      </c>
      <c r="N1048">
        <v>0.515523713488931</v>
      </c>
      <c r="O1048">
        <v>18.6739897999215</v>
      </c>
      <c r="P1048">
        <v>37.765166869341897</v>
      </c>
    </row>
    <row r="1049" spans="1:17" x14ac:dyDescent="0.3">
      <c r="A1049" t="s">
        <v>2245</v>
      </c>
      <c r="B1049" t="s">
        <v>2246</v>
      </c>
      <c r="C1049" t="s">
        <v>3140</v>
      </c>
      <c r="D1049" t="s">
        <v>69</v>
      </c>
      <c r="E1049">
        <v>2530.3430917259998</v>
      </c>
      <c r="F1049">
        <v>191.34</v>
      </c>
      <c r="G1049">
        <v>-0.60721986376127601</v>
      </c>
      <c r="H1049">
        <v>-1.02191630870669</v>
      </c>
      <c r="I1049">
        <v>-8.8835704607308301</v>
      </c>
      <c r="J1049">
        <v>3.0120324865160102</v>
      </c>
      <c r="K1049">
        <v>209.32298271977001</v>
      </c>
      <c r="L1049">
        <v>211.206119401915</v>
      </c>
      <c r="M1049">
        <v>47.413340449224002</v>
      </c>
      <c r="N1049">
        <v>0.64713849305441296</v>
      </c>
      <c r="O1049">
        <v>53.4179993728441</v>
      </c>
      <c r="P1049">
        <v>22.066985645932998</v>
      </c>
      <c r="Q1049">
        <v>1.8617089790243999E-2</v>
      </c>
    </row>
    <row r="1050" spans="1:17" x14ac:dyDescent="0.3">
      <c r="A1050" t="s">
        <v>2247</v>
      </c>
      <c r="B1050" t="s">
        <v>2248</v>
      </c>
      <c r="C1050" t="s">
        <v>3154</v>
      </c>
      <c r="D1050" t="s">
        <v>573</v>
      </c>
      <c r="E1050">
        <v>2528.672783687</v>
      </c>
      <c r="F1050">
        <v>171.61</v>
      </c>
      <c r="G1050">
        <v>-63.734030515955297</v>
      </c>
      <c r="H1050">
        <v>-1.2288573602527399</v>
      </c>
      <c r="I1050">
        <v>-8.0511461017999792</v>
      </c>
      <c r="J1050">
        <v>3.2725537038852499</v>
      </c>
      <c r="K1050">
        <v>169.363994433074</v>
      </c>
      <c r="L1050">
        <v>192.52865929848201</v>
      </c>
      <c r="M1050">
        <v>69.344910074902501</v>
      </c>
      <c r="N1050">
        <v>0.66247576873123604</v>
      </c>
      <c r="O1050">
        <v>80.467338733174003</v>
      </c>
      <c r="P1050">
        <v>19.239855475264001</v>
      </c>
    </row>
    <row r="1051" spans="1:17" hidden="1" x14ac:dyDescent="0.3">
      <c r="A1051" t="s">
        <v>2249</v>
      </c>
      <c r="B1051" t="s">
        <v>2250</v>
      </c>
      <c r="C1051" t="s">
        <v>3157</v>
      </c>
      <c r="D1051" t="s">
        <v>117</v>
      </c>
      <c r="E1051">
        <v>2524.33412</v>
      </c>
      <c r="F1051">
        <v>497.2</v>
      </c>
      <c r="G1051">
        <v>-52.967516520282999</v>
      </c>
      <c r="H1051">
        <v>-4.8133994469638797</v>
      </c>
      <c r="I1051">
        <v>-12.750717163590799</v>
      </c>
      <c r="J1051">
        <v>-1.7946102795924299</v>
      </c>
      <c r="K1051">
        <v>537.68306457502501</v>
      </c>
      <c r="L1051">
        <v>595.58938480165796</v>
      </c>
      <c r="M1051">
        <v>23.473896796953099</v>
      </c>
      <c r="N1051">
        <v>1.7327125321736101</v>
      </c>
      <c r="O1051">
        <v>64.893403057119798</v>
      </c>
      <c r="P1051">
        <v>1.6249361267245801</v>
      </c>
      <c r="Q1051">
        <v>1.401910317161E-2</v>
      </c>
    </row>
    <row r="1052" spans="1:17" hidden="1" x14ac:dyDescent="0.3">
      <c r="A1052" t="s">
        <v>2251</v>
      </c>
      <c r="B1052" t="s">
        <v>2252</v>
      </c>
      <c r="C1052" t="s">
        <v>3157</v>
      </c>
      <c r="D1052" t="s">
        <v>269</v>
      </c>
      <c r="E1052">
        <v>2502.6019381699998</v>
      </c>
      <c r="F1052">
        <v>694.7</v>
      </c>
      <c r="G1052">
        <v>74.601652783197693</v>
      </c>
      <c r="H1052">
        <v>32.714826145222702</v>
      </c>
      <c r="I1052">
        <v>88.365961206040495</v>
      </c>
      <c r="J1052">
        <v>6.6175729633066798</v>
      </c>
      <c r="K1052">
        <v>557.21473849111101</v>
      </c>
      <c r="L1052">
        <v>462.13972676718902</v>
      </c>
      <c r="M1052">
        <v>77.551178612770201</v>
      </c>
      <c r="N1052">
        <v>2.2102767472248002</v>
      </c>
      <c r="O1052">
        <v>1.3746941125665599</v>
      </c>
      <c r="P1052">
        <v>128.256941021849</v>
      </c>
      <c r="Q1052">
        <v>0.12834892673874601</v>
      </c>
    </row>
    <row r="1053" spans="1:17" x14ac:dyDescent="0.3">
      <c r="A1053" t="s">
        <v>2253</v>
      </c>
      <c r="B1053" t="s">
        <v>2254</v>
      </c>
      <c r="C1053" t="s">
        <v>3140</v>
      </c>
      <c r="D1053" t="s">
        <v>454</v>
      </c>
      <c r="E1053">
        <v>2498.4526433599999</v>
      </c>
      <c r="F1053">
        <v>75.2</v>
      </c>
      <c r="G1053">
        <v>-45.220355980076199</v>
      </c>
      <c r="H1053">
        <v>-0.78379257314592399</v>
      </c>
      <c r="I1053">
        <v>-17.550836257532598</v>
      </c>
      <c r="J1053">
        <v>14.369178295707</v>
      </c>
      <c r="K1053">
        <v>77.947586816999504</v>
      </c>
      <c r="L1053">
        <v>83.316466124334895</v>
      </c>
      <c r="M1053">
        <v>58.329255127704599</v>
      </c>
      <c r="N1053">
        <v>0.50775932281976799</v>
      </c>
      <c r="O1053">
        <v>59.574468085106297</v>
      </c>
      <c r="P1053">
        <v>20.2238209432454</v>
      </c>
      <c r="Q1053">
        <v>-1.5036204446653E-2</v>
      </c>
    </row>
    <row r="1054" spans="1:17" hidden="1" x14ac:dyDescent="0.3">
      <c r="A1054" t="s">
        <v>2255</v>
      </c>
      <c r="B1054" t="s">
        <v>2256</v>
      </c>
      <c r="C1054" t="s">
        <v>3157</v>
      </c>
      <c r="D1054" t="s">
        <v>266</v>
      </c>
      <c r="E1054">
        <v>2482.6919850999998</v>
      </c>
      <c r="F1054">
        <v>467.55</v>
      </c>
      <c r="G1054">
        <v>40.561446900401101</v>
      </c>
      <c r="H1054">
        <v>7.5491696565905997</v>
      </c>
      <c r="I1054">
        <v>-13.6303575891172</v>
      </c>
      <c r="J1054">
        <v>13.6592613888354</v>
      </c>
      <c r="K1054">
        <v>482.15072583892402</v>
      </c>
      <c r="L1054">
        <v>480.71368753931102</v>
      </c>
      <c r="M1054">
        <v>60.548525730919103</v>
      </c>
      <c r="N1054">
        <v>0.88980261671703698</v>
      </c>
      <c r="O1054">
        <v>94.374933162228601</v>
      </c>
      <c r="P1054">
        <v>84.510655090765496</v>
      </c>
      <c r="Q1054">
        <v>0.174369704856073</v>
      </c>
    </row>
    <row r="1055" spans="1:17" hidden="1" x14ac:dyDescent="0.3">
      <c r="A1055" t="s">
        <v>2257</v>
      </c>
      <c r="B1055" t="s">
        <v>2258</v>
      </c>
      <c r="C1055" t="s">
        <v>3157</v>
      </c>
      <c r="D1055" t="s">
        <v>88</v>
      </c>
      <c r="E1055">
        <v>2476.4396999999999</v>
      </c>
      <c r="F1055">
        <v>909.9</v>
      </c>
      <c r="G1055">
        <v>136.411729994718</v>
      </c>
      <c r="H1055">
        <v>-9.8220419024372791</v>
      </c>
      <c r="I1055">
        <v>-38.996325462143602</v>
      </c>
      <c r="J1055">
        <v>0.47854179736045599</v>
      </c>
      <c r="K1055">
        <v>982.66701389206196</v>
      </c>
      <c r="L1055">
        <v>958.11201732259497</v>
      </c>
      <c r="M1055">
        <v>54.8999649670941</v>
      </c>
      <c r="N1055">
        <v>0.35560335884501898</v>
      </c>
      <c r="O1055">
        <v>74.524673040993505</v>
      </c>
      <c r="P1055">
        <v>161.76639815880301</v>
      </c>
      <c r="Q1055">
        <v>0.22451538489585199</v>
      </c>
    </row>
    <row r="1056" spans="1:17" hidden="1" x14ac:dyDescent="0.3">
      <c r="A1056" t="s">
        <v>2259</v>
      </c>
      <c r="B1056" t="s">
        <v>2260</v>
      </c>
      <c r="C1056" t="s">
        <v>3157</v>
      </c>
      <c r="D1056" t="s">
        <v>1971</v>
      </c>
      <c r="E1056">
        <v>2474.8413760799999</v>
      </c>
      <c r="F1056">
        <v>853.95</v>
      </c>
      <c r="G1056">
        <v>-20.201313418092301</v>
      </c>
      <c r="H1056">
        <v>37.572951028067003</v>
      </c>
      <c r="I1056">
        <v>11.8885951863278</v>
      </c>
      <c r="J1056">
        <v>6.3532286190189202</v>
      </c>
      <c r="K1056">
        <v>693.38851333496302</v>
      </c>
      <c r="L1056">
        <v>656.43998670655196</v>
      </c>
      <c r="M1056">
        <v>78.206427993356996</v>
      </c>
      <c r="N1056">
        <v>2.0801030326730601</v>
      </c>
      <c r="O1056">
        <v>7.1491305111540404</v>
      </c>
      <c r="P1056">
        <v>64.221153846153797</v>
      </c>
      <c r="Q1056">
        <v>0.17822332802820701</v>
      </c>
    </row>
    <row r="1057" spans="1:17" hidden="1" x14ac:dyDescent="0.3">
      <c r="A1057" t="s">
        <v>2261</v>
      </c>
      <c r="B1057" t="s">
        <v>2262</v>
      </c>
      <c r="C1057" t="s">
        <v>3157</v>
      </c>
      <c r="D1057" t="s">
        <v>111</v>
      </c>
      <c r="E1057">
        <v>2470.8413153699998</v>
      </c>
      <c r="F1057">
        <v>433.35</v>
      </c>
      <c r="G1057">
        <v>-28.722191299960102</v>
      </c>
      <c r="H1057">
        <v>-5.9567949073392104</v>
      </c>
      <c r="I1057">
        <v>-15.002778826280901</v>
      </c>
      <c r="J1057">
        <v>4.2158128068326004</v>
      </c>
      <c r="K1057">
        <v>467.910672331748</v>
      </c>
      <c r="M1057">
        <v>44.918873295936301</v>
      </c>
      <c r="N1057">
        <v>0.72426817509943198</v>
      </c>
      <c r="O1057">
        <v>44.8021229952694</v>
      </c>
      <c r="P1057">
        <v>6.4480471628592397</v>
      </c>
    </row>
    <row r="1058" spans="1:17" x14ac:dyDescent="0.3">
      <c r="A1058" t="s">
        <v>2263</v>
      </c>
      <c r="B1058" t="s">
        <v>2264</v>
      </c>
      <c r="C1058" t="s">
        <v>3144</v>
      </c>
      <c r="D1058" t="s">
        <v>370</v>
      </c>
      <c r="E1058">
        <v>2470.2848042800001</v>
      </c>
      <c r="F1058">
        <v>1749.25</v>
      </c>
      <c r="G1058">
        <v>-32.685132247559302</v>
      </c>
      <c r="H1058">
        <v>3.9164511045620101</v>
      </c>
      <c r="I1058">
        <v>-8.8528575160553</v>
      </c>
      <c r="J1058">
        <v>1.8247247029611799</v>
      </c>
      <c r="K1058">
        <v>1848.37839314341</v>
      </c>
      <c r="L1058">
        <v>1924.40441801207</v>
      </c>
      <c r="M1058">
        <v>57.3835772402104</v>
      </c>
      <c r="N1058">
        <v>0.46675794970361301</v>
      </c>
      <c r="O1058">
        <v>46.3455766757181</v>
      </c>
      <c r="P1058">
        <v>14.2553886348791</v>
      </c>
      <c r="Q1058">
        <v>-6.9008025038942003E-2</v>
      </c>
    </row>
    <row r="1059" spans="1:17" hidden="1" x14ac:dyDescent="0.3">
      <c r="A1059" t="s">
        <v>2265</v>
      </c>
      <c r="B1059" t="s">
        <v>2266</v>
      </c>
      <c r="C1059" t="s">
        <v>3157</v>
      </c>
      <c r="D1059" t="s">
        <v>123</v>
      </c>
      <c r="E1059">
        <v>2468.7475962859999</v>
      </c>
      <c r="F1059">
        <v>204.86</v>
      </c>
      <c r="G1059">
        <v>-26.425249450866499</v>
      </c>
      <c r="H1059">
        <v>6.2028861477977904</v>
      </c>
      <c r="I1059">
        <v>13.694174259145001</v>
      </c>
      <c r="J1059">
        <v>2.3717921651398801</v>
      </c>
      <c r="K1059">
        <v>202.74446427693101</v>
      </c>
      <c r="L1059">
        <v>197.969393571712</v>
      </c>
      <c r="M1059">
        <v>54.564548440361598</v>
      </c>
      <c r="N1059">
        <v>0.47649352213513102</v>
      </c>
      <c r="O1059">
        <v>41.438055257248799</v>
      </c>
      <c r="P1059">
        <v>36.755674232309701</v>
      </c>
      <c r="Q1059">
        <v>5.6983571132426997E-2</v>
      </c>
    </row>
    <row r="1060" spans="1:17" hidden="1" x14ac:dyDescent="0.3">
      <c r="A1060" t="s">
        <v>2267</v>
      </c>
      <c r="B1060" t="s">
        <v>2268</v>
      </c>
      <c r="C1060" t="s">
        <v>3157</v>
      </c>
      <c r="D1060" t="s">
        <v>266</v>
      </c>
      <c r="E1060">
        <v>2468.1194177550001</v>
      </c>
      <c r="F1060">
        <v>97.05</v>
      </c>
      <c r="G1060">
        <v>5.0865919425000801</v>
      </c>
      <c r="H1060">
        <v>-1.82765482950819</v>
      </c>
      <c r="I1060">
        <v>15.946819464215199</v>
      </c>
      <c r="J1060">
        <v>3.05074211905854</v>
      </c>
      <c r="K1060">
        <v>98.594283506054396</v>
      </c>
      <c r="L1060">
        <v>92.928204406620793</v>
      </c>
      <c r="M1060">
        <v>53.933394216573397</v>
      </c>
      <c r="N1060">
        <v>0.37253936543706001</v>
      </c>
      <c r="O1060">
        <v>19.474497681607399</v>
      </c>
      <c r="P1060">
        <v>35.9243697478991</v>
      </c>
      <c r="Q1060">
        <v>-3.3673664182967002E-2</v>
      </c>
    </row>
    <row r="1061" spans="1:17" hidden="1" x14ac:dyDescent="0.3">
      <c r="A1061" t="s">
        <v>2269</v>
      </c>
      <c r="B1061" t="s">
        <v>2270</v>
      </c>
      <c r="C1061" t="s">
        <v>3157</v>
      </c>
      <c r="D1061" t="s">
        <v>222</v>
      </c>
      <c r="E1061">
        <v>2467.0058625900001</v>
      </c>
      <c r="F1061">
        <v>404.85</v>
      </c>
      <c r="G1061">
        <v>58.993970298405102</v>
      </c>
      <c r="H1061">
        <v>13.679739840471401</v>
      </c>
      <c r="I1061">
        <v>7.1289036331953701</v>
      </c>
      <c r="J1061">
        <v>3.5738638175781001</v>
      </c>
      <c r="K1061">
        <v>387.46291187360998</v>
      </c>
      <c r="L1061">
        <v>378.513081667113</v>
      </c>
      <c r="M1061">
        <v>75.528607697432193</v>
      </c>
      <c r="N1061">
        <v>0.69394511214396903</v>
      </c>
      <c r="O1061">
        <v>34.358404347289103</v>
      </c>
      <c r="P1061">
        <v>86.566820276497694</v>
      </c>
      <c r="Q1061">
        <v>9.2815056352845995E-2</v>
      </c>
    </row>
    <row r="1062" spans="1:17" hidden="1" x14ac:dyDescent="0.3">
      <c r="A1062" t="s">
        <v>2271</v>
      </c>
      <c r="B1062" t="s">
        <v>2272</v>
      </c>
      <c r="C1062" t="s">
        <v>3157</v>
      </c>
      <c r="D1062" t="s">
        <v>370</v>
      </c>
      <c r="E1062">
        <v>2465.7667011250001</v>
      </c>
      <c r="F1062">
        <v>1032.8499999999999</v>
      </c>
      <c r="G1062">
        <v>-13.528344038521899</v>
      </c>
      <c r="H1062">
        <v>2.0466948101243001</v>
      </c>
      <c r="I1062">
        <v>18.171774984745898</v>
      </c>
      <c r="J1062">
        <v>-1.38254122127876</v>
      </c>
      <c r="K1062">
        <v>1025.6740164345499</v>
      </c>
      <c r="L1062">
        <v>965.34172378224901</v>
      </c>
      <c r="M1062">
        <v>42.119061290922801</v>
      </c>
      <c r="N1062">
        <v>0.170507425273031</v>
      </c>
      <c r="O1062">
        <v>40.388246115118299</v>
      </c>
      <c r="P1062">
        <v>38.321949912950302</v>
      </c>
      <c r="Q1062">
        <v>1.1930959972795E-2</v>
      </c>
    </row>
    <row r="1063" spans="1:17" x14ac:dyDescent="0.3">
      <c r="A1063" t="s">
        <v>2273</v>
      </c>
      <c r="B1063" t="s">
        <v>2274</v>
      </c>
      <c r="C1063" t="s">
        <v>3150</v>
      </c>
      <c r="D1063" t="s">
        <v>80</v>
      </c>
      <c r="E1063">
        <v>2465.3544972599998</v>
      </c>
      <c r="F1063">
        <v>572.9</v>
      </c>
      <c r="G1063">
        <v>-47.7651295214133</v>
      </c>
      <c r="H1063">
        <v>3.5529502799760602</v>
      </c>
      <c r="I1063">
        <v>-22.1428511598657</v>
      </c>
      <c r="J1063">
        <v>0.49502144829302203</v>
      </c>
      <c r="K1063">
        <v>623.80261704007899</v>
      </c>
      <c r="L1063">
        <v>717.93025342551505</v>
      </c>
      <c r="M1063">
        <v>42.417083615319498</v>
      </c>
      <c r="N1063">
        <v>0.63492263268714</v>
      </c>
      <c r="O1063">
        <v>54.651771687903597</v>
      </c>
      <c r="P1063">
        <v>7.0841121495327002</v>
      </c>
    </row>
    <row r="1064" spans="1:17" hidden="1" x14ac:dyDescent="0.3">
      <c r="A1064" t="s">
        <v>2275</v>
      </c>
      <c r="B1064" t="s">
        <v>2276</v>
      </c>
      <c r="C1064" t="s">
        <v>3157</v>
      </c>
      <c r="D1064" t="s">
        <v>266</v>
      </c>
      <c r="E1064">
        <v>2450.0519749999999</v>
      </c>
      <c r="F1064">
        <v>480.5</v>
      </c>
      <c r="G1064">
        <v>-9.8817500487665804</v>
      </c>
      <c r="H1064">
        <v>6.9746284188209504</v>
      </c>
      <c r="I1064">
        <v>-1.6097060730005699</v>
      </c>
      <c r="J1064">
        <v>0.21659213478015901</v>
      </c>
      <c r="K1064">
        <v>472.64231106618399</v>
      </c>
      <c r="L1064">
        <v>454.14728955483798</v>
      </c>
      <c r="M1064">
        <v>65.085064731204497</v>
      </c>
      <c r="N1064">
        <v>0.34296251329856697</v>
      </c>
      <c r="O1064">
        <v>10.2809573361082</v>
      </c>
      <c r="P1064">
        <v>25.9336915214257</v>
      </c>
      <c r="Q1064">
        <v>2.8767045247977002E-2</v>
      </c>
    </row>
    <row r="1065" spans="1:17" hidden="1" x14ac:dyDescent="0.3">
      <c r="A1065" t="s">
        <v>2277</v>
      </c>
      <c r="B1065" t="s">
        <v>2278</v>
      </c>
      <c r="C1065" t="s">
        <v>3157</v>
      </c>
      <c r="D1065" t="s">
        <v>261</v>
      </c>
      <c r="E1065">
        <v>2446.7730000000001</v>
      </c>
      <c r="F1065">
        <v>5227</v>
      </c>
      <c r="G1065">
        <v>64.143512796564593</v>
      </c>
      <c r="H1065">
        <v>0.64313870812837703</v>
      </c>
      <c r="I1065">
        <v>58.563554501882102</v>
      </c>
      <c r="J1065">
        <v>1.21052630039443</v>
      </c>
      <c r="K1065">
        <v>4902.2601004734697</v>
      </c>
      <c r="L1065">
        <v>3969.8291013462199</v>
      </c>
      <c r="M1065">
        <v>65.379125568260406</v>
      </c>
      <c r="N1065">
        <v>0.33860470443384999</v>
      </c>
      <c r="O1065">
        <v>9.7933805242012397</v>
      </c>
      <c r="P1065">
        <v>106.715178359566</v>
      </c>
      <c r="Q1065">
        <v>0.17699632078174499</v>
      </c>
    </row>
    <row r="1066" spans="1:17" hidden="1" x14ac:dyDescent="0.3">
      <c r="A1066" t="s">
        <v>2279</v>
      </c>
      <c r="B1066" t="s">
        <v>2280</v>
      </c>
      <c r="C1066" t="s">
        <v>3157</v>
      </c>
      <c r="D1066" t="s">
        <v>573</v>
      </c>
      <c r="E1066">
        <v>2444.6416451599998</v>
      </c>
      <c r="F1066">
        <v>1709.95</v>
      </c>
      <c r="G1066">
        <v>129.17500016675299</v>
      </c>
      <c r="H1066">
        <v>7.7942832703444598</v>
      </c>
      <c r="I1066">
        <v>-4.2604575268545002</v>
      </c>
      <c r="J1066">
        <v>4.7493337671918798</v>
      </c>
      <c r="K1066">
        <v>1763.69078758209</v>
      </c>
      <c r="L1066">
        <v>1604.76118711102</v>
      </c>
      <c r="M1066">
        <v>50.959018325326703</v>
      </c>
      <c r="N1066">
        <v>0.80569658955950896</v>
      </c>
      <c r="O1066">
        <v>31.3137811047106</v>
      </c>
      <c r="P1066">
        <v>179.86088379705399</v>
      </c>
      <c r="Q1066">
        <v>0.26231447005004699</v>
      </c>
    </row>
    <row r="1067" spans="1:17" hidden="1" x14ac:dyDescent="0.3">
      <c r="A1067" t="s">
        <v>2281</v>
      </c>
      <c r="B1067" t="s">
        <v>2282</v>
      </c>
      <c r="C1067" t="s">
        <v>3157</v>
      </c>
      <c r="D1067" t="s">
        <v>72</v>
      </c>
      <c r="E1067">
        <v>2426.22408903</v>
      </c>
      <c r="F1067">
        <v>882.35</v>
      </c>
      <c r="G1067">
        <v>63.632563939573899</v>
      </c>
      <c r="H1067">
        <v>6.8630416506983396</v>
      </c>
      <c r="I1067">
        <v>-3.8265241568348198</v>
      </c>
      <c r="J1067">
        <v>3.9655136443388401</v>
      </c>
      <c r="K1067">
        <v>855.99100730881503</v>
      </c>
      <c r="L1067">
        <v>815.52558767792505</v>
      </c>
      <c r="M1067">
        <v>73.001185228978798</v>
      </c>
      <c r="N1067">
        <v>1.0471582450366701</v>
      </c>
      <c r="O1067">
        <v>23.953079843599401</v>
      </c>
      <c r="P1067">
        <v>86.543340380549694</v>
      </c>
      <c r="Q1067">
        <v>0.103948099913153</v>
      </c>
    </row>
    <row r="1068" spans="1:17" hidden="1" x14ac:dyDescent="0.3">
      <c r="A1068" t="s">
        <v>2283</v>
      </c>
      <c r="B1068" t="s">
        <v>2284</v>
      </c>
      <c r="C1068" t="s">
        <v>3157</v>
      </c>
      <c r="D1068" t="s">
        <v>213</v>
      </c>
      <c r="E1068">
        <v>2420.2738159599999</v>
      </c>
      <c r="F1068">
        <v>768.95</v>
      </c>
      <c r="G1068">
        <v>20.107605152649899</v>
      </c>
      <c r="H1068">
        <v>8.6181440425997309</v>
      </c>
      <c r="I1068">
        <v>58.990673987022902</v>
      </c>
      <c r="J1068">
        <v>4.2435195768203</v>
      </c>
      <c r="K1068">
        <v>708.08046496450595</v>
      </c>
      <c r="L1068">
        <v>611.84195933985302</v>
      </c>
      <c r="M1068">
        <v>60.575243907785399</v>
      </c>
      <c r="N1068">
        <v>0.83995718317168899</v>
      </c>
      <c r="O1068">
        <v>6.24878080499382</v>
      </c>
      <c r="P1068">
        <v>91.281094527363194</v>
      </c>
      <c r="Q1068">
        <v>3.7166053371170002E-2</v>
      </c>
    </row>
    <row r="1069" spans="1:17" hidden="1" x14ac:dyDescent="0.3">
      <c r="A1069" t="s">
        <v>2285</v>
      </c>
      <c r="B1069" t="s">
        <v>2286</v>
      </c>
      <c r="C1069" t="s">
        <v>3157</v>
      </c>
      <c r="D1069" t="s">
        <v>117</v>
      </c>
      <c r="E1069">
        <v>2417.942528</v>
      </c>
      <c r="F1069">
        <v>500.8</v>
      </c>
      <c r="G1069">
        <v>-5.2412106112015904</v>
      </c>
      <c r="H1069">
        <v>2.3484577696138298</v>
      </c>
      <c r="I1069">
        <v>-26.4352097301669</v>
      </c>
      <c r="J1069">
        <v>6.8467672524248702</v>
      </c>
      <c r="K1069">
        <v>511.99453538511699</v>
      </c>
      <c r="L1069">
        <v>534.45546865813799</v>
      </c>
      <c r="M1069">
        <v>65.306412727685299</v>
      </c>
      <c r="N1069">
        <v>1.1142128240874001</v>
      </c>
      <c r="O1069">
        <v>45.726837060702799</v>
      </c>
      <c r="P1069">
        <v>18.877217969259899</v>
      </c>
      <c r="Q1069">
        <v>1.0639598629334E-2</v>
      </c>
    </row>
    <row r="1070" spans="1:17" hidden="1" x14ac:dyDescent="0.3">
      <c r="A1070" t="s">
        <v>2287</v>
      </c>
      <c r="B1070" t="s">
        <v>2288</v>
      </c>
      <c r="C1070" t="s">
        <v>3157</v>
      </c>
      <c r="D1070" t="s">
        <v>2289</v>
      </c>
      <c r="E1070">
        <v>2415.0843383000001</v>
      </c>
      <c r="F1070">
        <v>4891</v>
      </c>
      <c r="G1070">
        <v>46.030764715982002</v>
      </c>
      <c r="H1070">
        <v>0.81635774872482503</v>
      </c>
      <c r="I1070">
        <v>28.539459599805902</v>
      </c>
      <c r="J1070">
        <v>-5.6340623903325397</v>
      </c>
      <c r="K1070">
        <v>5135.3732144046398</v>
      </c>
      <c r="L1070">
        <v>4639.1864085689103</v>
      </c>
      <c r="M1070">
        <v>50.516987615258401</v>
      </c>
      <c r="N1070">
        <v>0.954470158676616</v>
      </c>
      <c r="O1070">
        <v>31.731752197914499</v>
      </c>
      <c r="P1070">
        <v>68.075601374570397</v>
      </c>
      <c r="Q1070">
        <v>0.146786226314253</v>
      </c>
    </row>
    <row r="1071" spans="1:17" x14ac:dyDescent="0.3">
      <c r="A1071" t="s">
        <v>2290</v>
      </c>
      <c r="B1071" t="s">
        <v>2291</v>
      </c>
      <c r="C1071" t="s">
        <v>3151</v>
      </c>
      <c r="D1071" t="s">
        <v>1279</v>
      </c>
      <c r="E1071">
        <v>2406.0874591050001</v>
      </c>
      <c r="F1071">
        <v>287.64999999999998</v>
      </c>
      <c r="G1071">
        <v>-58.425593166198702</v>
      </c>
      <c r="H1071">
        <v>1.27164442868021</v>
      </c>
      <c r="I1071">
        <v>-27.619683867692601</v>
      </c>
      <c r="J1071">
        <v>8.1862230711086301</v>
      </c>
      <c r="K1071">
        <v>302.68905917233297</v>
      </c>
      <c r="L1071">
        <v>358.94629906647299</v>
      </c>
      <c r="M1071">
        <v>52.460580884412202</v>
      </c>
      <c r="N1071">
        <v>0.79825947367090799</v>
      </c>
      <c r="O1071">
        <v>83.914447978267305</v>
      </c>
      <c r="P1071">
        <v>15.359935833166199</v>
      </c>
      <c r="Q1071">
        <v>-4.4326106265163E-2</v>
      </c>
    </row>
    <row r="1072" spans="1:17" hidden="1" x14ac:dyDescent="0.3">
      <c r="A1072" t="s">
        <v>2292</v>
      </c>
      <c r="B1072" t="s">
        <v>2293</v>
      </c>
      <c r="C1072" t="s">
        <v>3157</v>
      </c>
      <c r="D1072" t="s">
        <v>426</v>
      </c>
      <c r="E1072">
        <v>2396.0334146250002</v>
      </c>
      <c r="F1072">
        <v>1038.75</v>
      </c>
      <c r="G1072">
        <v>-41.009310251789202</v>
      </c>
      <c r="H1072">
        <v>0.859542702160487</v>
      </c>
      <c r="I1072">
        <v>-15.881633829311401</v>
      </c>
      <c r="J1072">
        <v>1.1484405839670899</v>
      </c>
      <c r="K1072">
        <v>1066.4827504549801</v>
      </c>
      <c r="L1072">
        <v>1151.4612341341499</v>
      </c>
      <c r="M1072">
        <v>66.2908202101722</v>
      </c>
      <c r="N1072">
        <v>0.65933535961619605</v>
      </c>
      <c r="O1072">
        <v>38.628158844765302</v>
      </c>
      <c r="P1072">
        <v>3.875</v>
      </c>
      <c r="Q1072">
        <v>-2.8711539948329E-2</v>
      </c>
    </row>
    <row r="1073" spans="1:17" hidden="1" x14ac:dyDescent="0.3">
      <c r="A1073" t="s">
        <v>2294</v>
      </c>
      <c r="B1073" t="s">
        <v>2295</v>
      </c>
      <c r="C1073" t="s">
        <v>3157</v>
      </c>
      <c r="D1073" t="s">
        <v>183</v>
      </c>
      <c r="E1073">
        <v>2395.2021294599999</v>
      </c>
      <c r="F1073">
        <v>1655.1</v>
      </c>
      <c r="G1073">
        <v>-10.868894309453101</v>
      </c>
      <c r="H1073">
        <v>-2.0403874288307402</v>
      </c>
      <c r="I1073">
        <v>-28.681038088351698</v>
      </c>
      <c r="J1073">
        <v>2.7359983365346001</v>
      </c>
      <c r="K1073">
        <v>1769.66004906792</v>
      </c>
      <c r="L1073">
        <v>1823.74560060352</v>
      </c>
      <c r="M1073">
        <v>46.411225065561403</v>
      </c>
      <c r="N1073">
        <v>0.595701154095307</v>
      </c>
      <c r="O1073">
        <v>49.839888828469498</v>
      </c>
      <c r="P1073">
        <v>34.141103051424402</v>
      </c>
      <c r="Q1073">
        <v>9.0874360016952996E-2</v>
      </c>
    </row>
    <row r="1074" spans="1:17" hidden="1" x14ac:dyDescent="0.3">
      <c r="A1074" t="s">
        <v>2296</v>
      </c>
      <c r="B1074" t="s">
        <v>2297</v>
      </c>
      <c r="C1074" t="s">
        <v>3157</v>
      </c>
      <c r="D1074" t="s">
        <v>2298</v>
      </c>
      <c r="E1074">
        <v>2389.9748880000002</v>
      </c>
      <c r="F1074">
        <v>967.1</v>
      </c>
      <c r="G1074">
        <v>379.16487781419801</v>
      </c>
      <c r="H1074">
        <v>3.23857133621076</v>
      </c>
      <c r="I1074">
        <v>67.126242960050305</v>
      </c>
      <c r="J1074">
        <v>-9.0387011355261393</v>
      </c>
      <c r="K1074">
        <v>954.02028202754605</v>
      </c>
      <c r="L1074">
        <v>709.89671200610599</v>
      </c>
      <c r="M1074">
        <v>40.0728218630274</v>
      </c>
      <c r="N1074">
        <v>0.84</v>
      </c>
      <c r="O1074">
        <v>18.214248785027301</v>
      </c>
      <c r="P1074">
        <v>595.43376650058997</v>
      </c>
      <c r="Q1074">
        <v>0.29407892249343598</v>
      </c>
    </row>
    <row r="1075" spans="1:17" hidden="1" x14ac:dyDescent="0.3">
      <c r="A1075" t="s">
        <v>2299</v>
      </c>
      <c r="B1075" t="s">
        <v>2300</v>
      </c>
      <c r="C1075" t="s">
        <v>3157</v>
      </c>
      <c r="D1075" t="s">
        <v>261</v>
      </c>
      <c r="E1075">
        <v>2389.0633421150001</v>
      </c>
      <c r="F1075">
        <v>222.73</v>
      </c>
      <c r="G1075">
        <v>-47.848972665152303</v>
      </c>
      <c r="H1075">
        <v>-11.2734043696179</v>
      </c>
      <c r="I1075">
        <v>-24.195829202113998</v>
      </c>
      <c r="J1075">
        <v>1.9192266488129399</v>
      </c>
      <c r="K1075">
        <v>242.30746528974601</v>
      </c>
      <c r="L1075">
        <v>259.23277519293902</v>
      </c>
      <c r="M1075">
        <v>51.126505893139701</v>
      </c>
      <c r="N1075">
        <v>1.3186798457035001</v>
      </c>
      <c r="O1075">
        <v>52.426704979122697</v>
      </c>
      <c r="P1075">
        <v>9.1546189659397204</v>
      </c>
      <c r="Q1075">
        <v>4.2503395196956999E-2</v>
      </c>
    </row>
    <row r="1076" spans="1:17" hidden="1" x14ac:dyDescent="0.3">
      <c r="A1076" t="s">
        <v>2301</v>
      </c>
      <c r="B1076" t="s">
        <v>2302</v>
      </c>
      <c r="C1076" t="s">
        <v>3157</v>
      </c>
      <c r="D1076" t="s">
        <v>1044</v>
      </c>
      <c r="E1076">
        <v>2375.0531639999999</v>
      </c>
      <c r="F1076">
        <v>1040.8499999999999</v>
      </c>
      <c r="G1076">
        <v>14.522219435259499</v>
      </c>
      <c r="H1076">
        <v>17.162640964696902</v>
      </c>
      <c r="I1076">
        <v>35.503460557663303</v>
      </c>
      <c r="J1076">
        <v>6.9497221418267001</v>
      </c>
      <c r="K1076">
        <v>969.99296798553098</v>
      </c>
      <c r="L1076">
        <v>903.07376114070701</v>
      </c>
      <c r="M1076">
        <v>76.915651262340106</v>
      </c>
      <c r="N1076">
        <v>1.1655418963133499</v>
      </c>
      <c r="O1076">
        <v>28.260556276120401</v>
      </c>
      <c r="P1076">
        <v>61.987393977122402</v>
      </c>
      <c r="Q1076">
        <v>3.7315120318236999E-2</v>
      </c>
    </row>
    <row r="1077" spans="1:17" hidden="1" x14ac:dyDescent="0.3">
      <c r="A1077" t="s">
        <v>2303</v>
      </c>
      <c r="B1077" t="s">
        <v>2304</v>
      </c>
      <c r="C1077" t="s">
        <v>3157</v>
      </c>
      <c r="D1077" t="s">
        <v>232</v>
      </c>
      <c r="E1077">
        <v>2370.8461597139999</v>
      </c>
      <c r="F1077">
        <v>135.25</v>
      </c>
      <c r="G1077">
        <v>110.270241542227</v>
      </c>
      <c r="H1077">
        <v>5.6557540182938197</v>
      </c>
      <c r="I1077">
        <v>96.780991282118606</v>
      </c>
      <c r="J1077">
        <v>14.544483847805999</v>
      </c>
      <c r="K1077">
        <v>122.87026978297899</v>
      </c>
      <c r="L1077">
        <v>95.999649602206901</v>
      </c>
      <c r="M1077">
        <v>66.605321682158305</v>
      </c>
      <c r="N1077">
        <v>0.30300271550399999</v>
      </c>
      <c r="O1077">
        <v>23.024029574861299</v>
      </c>
      <c r="P1077">
        <v>161.807975222609</v>
      </c>
    </row>
    <row r="1078" spans="1:17" hidden="1" x14ac:dyDescent="0.3">
      <c r="A1078" t="s">
        <v>2305</v>
      </c>
      <c r="B1078" t="s">
        <v>2306</v>
      </c>
      <c r="C1078" t="s">
        <v>3157</v>
      </c>
      <c r="D1078" t="s">
        <v>269</v>
      </c>
      <c r="E1078">
        <v>2368.4569177499998</v>
      </c>
      <c r="F1078">
        <v>500</v>
      </c>
      <c r="G1078">
        <v>55.172334029490202</v>
      </c>
      <c r="H1078">
        <v>17.443693493149102</v>
      </c>
      <c r="I1078">
        <v>19.419409428561099</v>
      </c>
      <c r="J1078">
        <v>4.3515820259417497</v>
      </c>
      <c r="K1078">
        <v>451.99066034369901</v>
      </c>
      <c r="L1078">
        <v>394.19902158339801</v>
      </c>
      <c r="M1078">
        <v>69.424673506004495</v>
      </c>
      <c r="N1078">
        <v>0.78097437466191</v>
      </c>
      <c r="O1078">
        <v>2.21999999999999</v>
      </c>
      <c r="P1078">
        <v>94.590387234870605</v>
      </c>
      <c r="Q1078">
        <v>0.25317821883571401</v>
      </c>
    </row>
    <row r="1079" spans="1:17" hidden="1" x14ac:dyDescent="0.3">
      <c r="A1079" t="s">
        <v>2307</v>
      </c>
      <c r="B1079" t="s">
        <v>2308</v>
      </c>
      <c r="C1079" t="s">
        <v>3157</v>
      </c>
      <c r="D1079" t="s">
        <v>139</v>
      </c>
      <c r="E1079">
        <v>2367.7524475349901</v>
      </c>
      <c r="F1079">
        <v>9.09</v>
      </c>
      <c r="G1079">
        <v>49.831006890922403</v>
      </c>
      <c r="H1079">
        <v>-4.3331292691507599</v>
      </c>
      <c r="I1079">
        <v>-16.725749433056102</v>
      </c>
      <c r="J1079">
        <v>2.1248976433372002</v>
      </c>
      <c r="K1079">
        <v>9.9204700310470599</v>
      </c>
      <c r="L1079">
        <v>9.81831967120449</v>
      </c>
      <c r="M1079">
        <v>39.676441345370598</v>
      </c>
      <c r="N1079">
        <v>0.34719128267648702</v>
      </c>
      <c r="O1079">
        <v>117.82178217821701</v>
      </c>
      <c r="P1079">
        <v>69.906542056074699</v>
      </c>
      <c r="Q1079">
        <v>0.11727170442940101</v>
      </c>
    </row>
    <row r="1080" spans="1:17" hidden="1" x14ac:dyDescent="0.3">
      <c r="A1080" t="s">
        <v>2309</v>
      </c>
      <c r="B1080" t="s">
        <v>2310</v>
      </c>
      <c r="C1080" t="s">
        <v>3157</v>
      </c>
      <c r="D1080" t="s">
        <v>266</v>
      </c>
      <c r="E1080">
        <v>2365.8889044749999</v>
      </c>
      <c r="F1080">
        <v>430.75</v>
      </c>
      <c r="G1080">
        <v>72.917231561791596</v>
      </c>
      <c r="H1080">
        <v>3.0151220645777501</v>
      </c>
      <c r="I1080">
        <v>117.28397895378799</v>
      </c>
      <c r="J1080">
        <v>2.0552292452179999</v>
      </c>
      <c r="K1080">
        <v>412.05168377259901</v>
      </c>
      <c r="M1080">
        <v>54.526294383363698</v>
      </c>
      <c r="N1080">
        <v>0.58056070730628795</v>
      </c>
      <c r="O1080">
        <v>12.547881601857201</v>
      </c>
      <c r="P1080">
        <v>158.320839580209</v>
      </c>
    </row>
    <row r="1081" spans="1:17" hidden="1" x14ac:dyDescent="0.3">
      <c r="A1081" t="s">
        <v>2311</v>
      </c>
      <c r="B1081" t="s">
        <v>2312</v>
      </c>
      <c r="C1081" t="s">
        <v>3157</v>
      </c>
      <c r="D1081" t="s">
        <v>46</v>
      </c>
      <c r="E1081">
        <v>2356.011014015</v>
      </c>
      <c r="F1081">
        <v>2172.65</v>
      </c>
      <c r="G1081">
        <v>-4.1643740442178396</v>
      </c>
      <c r="H1081">
        <v>-4.0432469343349799</v>
      </c>
      <c r="I1081">
        <v>-25.555079456948501</v>
      </c>
      <c r="J1081">
        <v>3.9417219340291001</v>
      </c>
      <c r="K1081">
        <v>2328.0794358942198</v>
      </c>
      <c r="L1081">
        <v>2478.30416628274</v>
      </c>
      <c r="M1081">
        <v>55.368410236169503</v>
      </c>
      <c r="N1081">
        <v>0.96907395251483097</v>
      </c>
      <c r="O1081">
        <v>70.662554944422695</v>
      </c>
      <c r="P1081">
        <v>22.062417483637098</v>
      </c>
      <c r="Q1081">
        <v>6.5344867024789005E-2</v>
      </c>
    </row>
    <row r="1082" spans="1:17" hidden="1" x14ac:dyDescent="0.3">
      <c r="A1082" t="s">
        <v>2313</v>
      </c>
      <c r="B1082" t="s">
        <v>2314</v>
      </c>
      <c r="C1082" t="s">
        <v>3157</v>
      </c>
      <c r="D1082" t="s">
        <v>188</v>
      </c>
      <c r="E1082">
        <v>2335.3308000000002</v>
      </c>
      <c r="F1082">
        <v>208.14</v>
      </c>
      <c r="G1082">
        <v>30.979594444194099</v>
      </c>
      <c r="H1082">
        <v>18.1687870536086</v>
      </c>
      <c r="I1082">
        <v>57.380575004182703</v>
      </c>
      <c r="J1082">
        <v>0.47053589863933698</v>
      </c>
      <c r="K1082">
        <v>190.47486652224799</v>
      </c>
      <c r="L1082">
        <v>166.292506185143</v>
      </c>
      <c r="M1082">
        <v>60.1109486122199</v>
      </c>
      <c r="N1082">
        <v>2.10353336525236</v>
      </c>
      <c r="O1082">
        <v>7.3604304794849797</v>
      </c>
      <c r="P1082">
        <v>85.839285714285694</v>
      </c>
      <c r="Q1082">
        <v>3.5946514154756998E-2</v>
      </c>
    </row>
    <row r="1083" spans="1:17" hidden="1" x14ac:dyDescent="0.3">
      <c r="A1083" t="s">
        <v>2315</v>
      </c>
      <c r="B1083" t="s">
        <v>2316</v>
      </c>
      <c r="C1083" t="s">
        <v>3157</v>
      </c>
      <c r="D1083" t="s">
        <v>659</v>
      </c>
      <c r="E1083">
        <v>2333.4941790150001</v>
      </c>
      <c r="F1083">
        <v>2002.2</v>
      </c>
      <c r="G1083">
        <v>-35.2329570898101</v>
      </c>
      <c r="H1083">
        <v>7.3401686328540103</v>
      </c>
      <c r="I1083">
        <v>-14.581382916514499</v>
      </c>
      <c r="J1083">
        <v>2.1818505351969502</v>
      </c>
      <c r="K1083">
        <v>2110.1203834633002</v>
      </c>
      <c r="L1083">
        <v>2290.5629745986098</v>
      </c>
      <c r="M1083">
        <v>45.885413524725301</v>
      </c>
      <c r="N1083">
        <v>0.39367150296493297</v>
      </c>
      <c r="O1083">
        <v>61.322545200279599</v>
      </c>
      <c r="P1083">
        <v>8.2328774528352895</v>
      </c>
      <c r="Q1083">
        <v>6.3352648647687998E-2</v>
      </c>
    </row>
    <row r="1084" spans="1:17" hidden="1" x14ac:dyDescent="0.3">
      <c r="A1084" t="s">
        <v>2317</v>
      </c>
      <c r="B1084" t="s">
        <v>2318</v>
      </c>
      <c r="C1084" t="s">
        <v>3157</v>
      </c>
      <c r="D1084" t="s">
        <v>251</v>
      </c>
      <c r="E1084">
        <v>2328.3474533899998</v>
      </c>
      <c r="F1084">
        <v>1559.9</v>
      </c>
      <c r="G1084">
        <v>-7.7886727678746999</v>
      </c>
      <c r="H1084">
        <v>0.44595451190811197</v>
      </c>
      <c r="I1084">
        <v>-10.421284300655101</v>
      </c>
      <c r="J1084">
        <v>4.9490382578324104</v>
      </c>
      <c r="K1084">
        <v>1619.06187399235</v>
      </c>
      <c r="L1084">
        <v>1676.31817836651</v>
      </c>
      <c r="M1084">
        <v>62.823975579470599</v>
      </c>
      <c r="N1084">
        <v>1.0103969770749801</v>
      </c>
      <c r="O1084">
        <v>36.380537213923901</v>
      </c>
      <c r="P1084">
        <v>19.076335877862501</v>
      </c>
      <c r="Q1084">
        <v>2.7324104983707E-2</v>
      </c>
    </row>
    <row r="1085" spans="1:17" hidden="1" x14ac:dyDescent="0.3">
      <c r="A1085" t="s">
        <v>2319</v>
      </c>
      <c r="B1085" t="s">
        <v>2320</v>
      </c>
      <c r="C1085" t="s">
        <v>3157</v>
      </c>
      <c r="D1085" t="s">
        <v>195</v>
      </c>
      <c r="E1085">
        <v>2314.8300574800001</v>
      </c>
      <c r="F1085">
        <v>86.26</v>
      </c>
      <c r="G1085">
        <v>72.292473198674102</v>
      </c>
      <c r="H1085">
        <v>11.7722649217206</v>
      </c>
      <c r="I1085">
        <v>-14.7598532602633</v>
      </c>
      <c r="J1085">
        <v>-1.0328519429837899</v>
      </c>
      <c r="K1085">
        <v>83.061649103514299</v>
      </c>
      <c r="L1085">
        <v>82.825987382288304</v>
      </c>
      <c r="M1085">
        <v>75.1320229232646</v>
      </c>
      <c r="N1085">
        <v>0.98145089071580704</v>
      </c>
      <c r="O1085">
        <v>62.3000231857175</v>
      </c>
      <c r="P1085">
        <v>114.044665012406</v>
      </c>
      <c r="Q1085">
        <v>0.192710139167827</v>
      </c>
    </row>
    <row r="1086" spans="1:17" hidden="1" x14ac:dyDescent="0.3">
      <c r="A1086" t="s">
        <v>2321</v>
      </c>
      <c r="B1086" t="s">
        <v>2322</v>
      </c>
      <c r="C1086" t="s">
        <v>3157</v>
      </c>
      <c r="D1086" t="s">
        <v>2323</v>
      </c>
      <c r="E1086">
        <v>2298.8308350000002</v>
      </c>
      <c r="F1086">
        <v>2128.35</v>
      </c>
      <c r="G1086">
        <v>20.081891255107699</v>
      </c>
      <c r="H1086">
        <v>13.575004647748001</v>
      </c>
      <c r="I1086">
        <v>76.834076958241795</v>
      </c>
      <c r="J1086">
        <v>-0.68173688317840797</v>
      </c>
      <c r="K1086">
        <v>1843.00323152646</v>
      </c>
      <c r="L1086">
        <v>1556.9801130323399</v>
      </c>
      <c r="N1086">
        <v>0.69973276111740002</v>
      </c>
      <c r="O1086">
        <v>5.1847675429323097</v>
      </c>
      <c r="P1086">
        <v>111.776119402985</v>
      </c>
    </row>
    <row r="1087" spans="1:17" hidden="1" x14ac:dyDescent="0.3">
      <c r="A1087" t="s">
        <v>2324</v>
      </c>
      <c r="B1087" t="s">
        <v>2325</v>
      </c>
      <c r="C1087" t="s">
        <v>3157</v>
      </c>
      <c r="D1087" t="s">
        <v>393</v>
      </c>
      <c r="E1087">
        <v>2288.1430180399998</v>
      </c>
      <c r="F1087">
        <v>688.6</v>
      </c>
      <c r="G1087">
        <v>-39.9251767526574</v>
      </c>
      <c r="H1087">
        <v>2.5493413581216999</v>
      </c>
      <c r="I1087">
        <v>-18.189906725223601</v>
      </c>
      <c r="J1087">
        <v>2.1673540891436498</v>
      </c>
      <c r="K1087">
        <v>716.10883008954499</v>
      </c>
      <c r="L1087">
        <v>782.42860093266404</v>
      </c>
      <c r="M1087">
        <v>52.803800588011597</v>
      </c>
      <c r="N1087">
        <v>0.70399625141866295</v>
      </c>
      <c r="O1087">
        <v>36.465291896601698</v>
      </c>
      <c r="P1087">
        <v>4.80974124809741</v>
      </c>
      <c r="Q1087">
        <v>-4.4120289303686E-2</v>
      </c>
    </row>
    <row r="1088" spans="1:17" hidden="1" x14ac:dyDescent="0.3">
      <c r="A1088" t="s">
        <v>2326</v>
      </c>
      <c r="B1088" t="s">
        <v>2327</v>
      </c>
      <c r="C1088" t="s">
        <v>3157</v>
      </c>
      <c r="D1088" t="s">
        <v>370</v>
      </c>
      <c r="E1088">
        <v>2286.2025021599902</v>
      </c>
      <c r="F1088">
        <v>938.15</v>
      </c>
      <c r="G1088">
        <v>-4.6464364263027296</v>
      </c>
      <c r="H1088">
        <v>-0.92963387959476096</v>
      </c>
      <c r="I1088">
        <v>31.670692005073398</v>
      </c>
      <c r="J1088">
        <v>3.1667589453351099</v>
      </c>
      <c r="K1088">
        <v>914.53033740705905</v>
      </c>
      <c r="L1088">
        <v>849.38162020777304</v>
      </c>
      <c r="M1088">
        <v>53.319762195146801</v>
      </c>
      <c r="N1088">
        <v>1.2653340258891801</v>
      </c>
      <c r="O1088">
        <v>22.794862228854601</v>
      </c>
      <c r="P1088">
        <v>45.573745053921897</v>
      </c>
      <c r="Q1088">
        <v>-3.0395303533890999E-2</v>
      </c>
    </row>
    <row r="1089" spans="1:17" hidden="1" x14ac:dyDescent="0.3">
      <c r="A1089" t="s">
        <v>2328</v>
      </c>
      <c r="B1089" t="s">
        <v>2329</v>
      </c>
      <c r="C1089" t="s">
        <v>3157</v>
      </c>
      <c r="D1089" t="s">
        <v>51</v>
      </c>
      <c r="E1089">
        <v>2284.717496965</v>
      </c>
      <c r="F1089">
        <v>1043.5</v>
      </c>
      <c r="G1089">
        <v>124.619036296918</v>
      </c>
      <c r="H1089">
        <v>12.382903219592899</v>
      </c>
      <c r="I1089">
        <v>60.811275260590399</v>
      </c>
      <c r="J1089">
        <v>10.3110079083387</v>
      </c>
      <c r="K1089">
        <v>965.69694274115398</v>
      </c>
      <c r="L1089">
        <v>763.143092573275</v>
      </c>
      <c r="M1089">
        <v>65.458574182147501</v>
      </c>
      <c r="N1089">
        <v>1.12821720449202</v>
      </c>
      <c r="O1089">
        <v>14.8298993770963</v>
      </c>
      <c r="P1089">
        <v>160.80979755061199</v>
      </c>
      <c r="Q1089">
        <v>0.14745798190253501</v>
      </c>
    </row>
    <row r="1090" spans="1:17" hidden="1" x14ac:dyDescent="0.3">
      <c r="A1090" t="s">
        <v>2330</v>
      </c>
      <c r="B1090" t="s">
        <v>2331</v>
      </c>
      <c r="C1090" t="s">
        <v>3157</v>
      </c>
      <c r="D1090" t="s">
        <v>998</v>
      </c>
      <c r="E1090">
        <v>2284.48614481</v>
      </c>
      <c r="F1090">
        <v>876.95</v>
      </c>
      <c r="G1090">
        <v>280.74577188635499</v>
      </c>
      <c r="H1090">
        <v>-2.10309674193218</v>
      </c>
      <c r="I1090">
        <v>149.939005855776</v>
      </c>
      <c r="J1090">
        <v>-0.341509414185446</v>
      </c>
      <c r="K1090">
        <v>911.22439471714495</v>
      </c>
      <c r="L1090">
        <v>682.09913440486901</v>
      </c>
      <c r="M1090">
        <v>48.891853233418601</v>
      </c>
      <c r="N1090">
        <v>0.45841820263240302</v>
      </c>
      <c r="O1090">
        <v>35.697588231940202</v>
      </c>
      <c r="P1090">
        <v>358.59589488822002</v>
      </c>
    </row>
    <row r="1091" spans="1:17" hidden="1" x14ac:dyDescent="0.3">
      <c r="A1091" t="s">
        <v>2332</v>
      </c>
      <c r="B1091" t="s">
        <v>2333</v>
      </c>
      <c r="C1091" t="s">
        <v>3157</v>
      </c>
      <c r="D1091" t="s">
        <v>573</v>
      </c>
      <c r="E1091">
        <v>2278.5965999999999</v>
      </c>
      <c r="F1091">
        <v>405.3</v>
      </c>
      <c r="G1091">
        <v>-5.0988699127127699</v>
      </c>
      <c r="H1091">
        <v>6.0324091029770504</v>
      </c>
      <c r="I1091">
        <v>17.492222400345199</v>
      </c>
      <c r="J1091">
        <v>11.0780021697992</v>
      </c>
      <c r="K1091">
        <v>398.26690267262302</v>
      </c>
      <c r="L1091">
        <v>376.66954116512699</v>
      </c>
      <c r="M1091">
        <v>60.850199527909801</v>
      </c>
      <c r="N1091">
        <v>1.10595421259412</v>
      </c>
      <c r="O1091">
        <v>16.9504071058475</v>
      </c>
      <c r="P1091">
        <v>38.327645051194501</v>
      </c>
      <c r="Q1091">
        <v>4.8701237867806002E-2</v>
      </c>
    </row>
    <row r="1092" spans="1:17" hidden="1" x14ac:dyDescent="0.3">
      <c r="A1092" t="s">
        <v>2334</v>
      </c>
      <c r="B1092" t="s">
        <v>2335</v>
      </c>
      <c r="C1092" t="s">
        <v>3157</v>
      </c>
      <c r="D1092" t="s">
        <v>120</v>
      </c>
      <c r="E1092">
        <v>2273.2642940000001</v>
      </c>
      <c r="F1092">
        <v>2962.4</v>
      </c>
      <c r="G1092">
        <v>236.9674567957</v>
      </c>
      <c r="H1092">
        <v>-7.4178954998078703</v>
      </c>
      <c r="I1092">
        <v>75.590057811346398</v>
      </c>
      <c r="J1092">
        <v>-2.0445066660074E-2</v>
      </c>
      <c r="K1092">
        <v>3298.7810211709898</v>
      </c>
      <c r="L1092">
        <v>2397.3049776662301</v>
      </c>
      <c r="M1092">
        <v>31.2365309154744</v>
      </c>
      <c r="N1092">
        <v>0.76914698522512903</v>
      </c>
      <c r="O1092">
        <v>64.684039967593804</v>
      </c>
      <c r="P1092">
        <v>316.47687333052102</v>
      </c>
      <c r="Q1092">
        <v>0.239008558938131</v>
      </c>
    </row>
    <row r="1093" spans="1:17" hidden="1" x14ac:dyDescent="0.3">
      <c r="A1093" t="s">
        <v>2336</v>
      </c>
      <c r="B1093" t="s">
        <v>2337</v>
      </c>
      <c r="C1093" t="s">
        <v>3157</v>
      </c>
      <c r="D1093" t="s">
        <v>169</v>
      </c>
      <c r="E1093">
        <v>2270.60925</v>
      </c>
      <c r="F1093">
        <v>2295.85</v>
      </c>
      <c r="G1093">
        <v>-19.1850480158677</v>
      </c>
      <c r="H1093">
        <v>15.726569792298401</v>
      </c>
      <c r="I1093">
        <v>10.0606991948583</v>
      </c>
      <c r="J1093">
        <v>3.6278939516361199</v>
      </c>
      <c r="K1093">
        <v>2094.2783161654602</v>
      </c>
      <c r="L1093">
        <v>2081.34430726244</v>
      </c>
      <c r="M1093">
        <v>67.117684681731305</v>
      </c>
      <c r="N1093">
        <v>0.92750920687584404</v>
      </c>
      <c r="O1093">
        <v>21.0314262691377</v>
      </c>
      <c r="P1093">
        <v>35.849112426035497</v>
      </c>
      <c r="Q1093">
        <v>0.14391904990255999</v>
      </c>
    </row>
    <row r="1094" spans="1:17" hidden="1" x14ac:dyDescent="0.3">
      <c r="A1094" t="s">
        <v>2338</v>
      </c>
      <c r="B1094" t="s">
        <v>2339</v>
      </c>
      <c r="C1094" t="s">
        <v>3157</v>
      </c>
      <c r="D1094" t="s">
        <v>573</v>
      </c>
      <c r="E1094">
        <v>2269.0196050049999</v>
      </c>
      <c r="F1094">
        <v>180.45</v>
      </c>
      <c r="G1094">
        <v>-19.072327232810501</v>
      </c>
      <c r="H1094">
        <v>7.9384187678744498</v>
      </c>
      <c r="I1094">
        <v>33.818531997656997</v>
      </c>
      <c r="J1094">
        <v>4.9780462422263003</v>
      </c>
      <c r="K1094">
        <v>158.48230116229701</v>
      </c>
      <c r="L1094">
        <v>147.72448341505</v>
      </c>
      <c r="M1094">
        <v>75.124873163452605</v>
      </c>
      <c r="N1094">
        <v>1.42094212624742</v>
      </c>
      <c r="O1094">
        <v>4.1562759767248503</v>
      </c>
      <c r="P1094">
        <v>57.598253275109101</v>
      </c>
      <c r="Q1094">
        <v>-1.4269680819115E-2</v>
      </c>
    </row>
    <row r="1095" spans="1:17" hidden="1" x14ac:dyDescent="0.3">
      <c r="A1095" t="s">
        <v>2340</v>
      </c>
      <c r="B1095" t="s">
        <v>2341</v>
      </c>
      <c r="C1095" t="s">
        <v>3157</v>
      </c>
      <c r="D1095" t="s">
        <v>500</v>
      </c>
      <c r="E1095">
        <v>2259.214976278</v>
      </c>
      <c r="F1095">
        <v>246.22</v>
      </c>
      <c r="G1095">
        <v>-27.563793665997601</v>
      </c>
      <c r="H1095">
        <v>3.37435478587944</v>
      </c>
      <c r="I1095">
        <v>-12.9288451769918</v>
      </c>
      <c r="J1095">
        <v>6.9504989714015899</v>
      </c>
      <c r="K1095">
        <v>242.72483817401999</v>
      </c>
      <c r="L1095">
        <v>251.988357923341</v>
      </c>
      <c r="M1095">
        <v>66.172154579027506</v>
      </c>
      <c r="N1095">
        <v>0.40568130511994699</v>
      </c>
      <c r="O1095">
        <v>28.746649337990402</v>
      </c>
      <c r="P1095">
        <v>15.5962441314553</v>
      </c>
      <c r="Q1095">
        <v>1.3672080482489E-2</v>
      </c>
    </row>
    <row r="1096" spans="1:17" x14ac:dyDescent="0.3">
      <c r="A1096" t="s">
        <v>2342</v>
      </c>
      <c r="B1096" t="s">
        <v>2343</v>
      </c>
      <c r="C1096" t="s">
        <v>3153</v>
      </c>
      <c r="D1096" t="s">
        <v>447</v>
      </c>
      <c r="E1096">
        <v>2257.7918674799998</v>
      </c>
      <c r="F1096">
        <v>425.4</v>
      </c>
      <c r="G1096">
        <v>-42.754268196826501</v>
      </c>
      <c r="H1096">
        <v>-1.0934885029369199</v>
      </c>
      <c r="I1096">
        <v>-17.532010149913098</v>
      </c>
      <c r="J1096">
        <v>0.140214026604116</v>
      </c>
      <c r="K1096">
        <v>446.91364467796399</v>
      </c>
      <c r="L1096">
        <v>476.27461643652202</v>
      </c>
      <c r="M1096">
        <v>44.884986320720103</v>
      </c>
      <c r="N1096">
        <v>0.33307276263302499</v>
      </c>
      <c r="O1096">
        <v>36.812411847672699</v>
      </c>
      <c r="P1096">
        <v>4.6751968503937</v>
      </c>
      <c r="Q1096">
        <v>-1.9486114321359001E-2</v>
      </c>
    </row>
    <row r="1097" spans="1:17" hidden="1" x14ac:dyDescent="0.3">
      <c r="A1097" t="s">
        <v>2344</v>
      </c>
      <c r="B1097" t="s">
        <v>2345</v>
      </c>
      <c r="C1097" t="s">
        <v>3157</v>
      </c>
      <c r="D1097" t="s">
        <v>144</v>
      </c>
      <c r="E1097">
        <v>2255.2796883599999</v>
      </c>
      <c r="F1097">
        <v>22150</v>
      </c>
      <c r="G1097">
        <v>558.65060545813196</v>
      </c>
      <c r="H1097">
        <v>19.064325754582502</v>
      </c>
      <c r="I1097">
        <v>208.75116029909</v>
      </c>
      <c r="J1097">
        <v>-5.4453221088582202</v>
      </c>
      <c r="K1097">
        <v>20635.872977298299</v>
      </c>
      <c r="L1097">
        <v>13503.5418527656</v>
      </c>
      <c r="M1097">
        <v>49.854036386240402</v>
      </c>
      <c r="N1097">
        <v>0.45231055850309798</v>
      </c>
      <c r="O1097">
        <v>25.3950338600451</v>
      </c>
      <c r="P1097">
        <v>691.07142857142799</v>
      </c>
      <c r="Q1097">
        <v>0.165430358519329</v>
      </c>
    </row>
    <row r="1098" spans="1:17" hidden="1" x14ac:dyDescent="0.3">
      <c r="A1098" t="s">
        <v>2346</v>
      </c>
      <c r="B1098" t="s">
        <v>2347</v>
      </c>
      <c r="C1098" t="s">
        <v>3157</v>
      </c>
      <c r="D1098" t="s">
        <v>447</v>
      </c>
      <c r="E1098">
        <v>2251.9174669409999</v>
      </c>
      <c r="F1098">
        <v>149.61000000000001</v>
      </c>
      <c r="G1098">
        <v>55.243357734968001</v>
      </c>
      <c r="H1098">
        <v>22.568504835205299</v>
      </c>
      <c r="I1098">
        <v>46.380865626760901</v>
      </c>
      <c r="J1098">
        <v>5.2517198007716202</v>
      </c>
      <c r="K1098">
        <v>134.13698214369199</v>
      </c>
      <c r="L1098">
        <v>120.46279192858501</v>
      </c>
      <c r="M1098">
        <v>75.416186085063899</v>
      </c>
      <c r="N1098">
        <v>1.46612269329892</v>
      </c>
      <c r="O1098">
        <v>9.8857028273510998</v>
      </c>
      <c r="P1098">
        <v>96.725838264299796</v>
      </c>
      <c r="Q1098">
        <v>0.116632179871464</v>
      </c>
    </row>
    <row r="1099" spans="1:17" hidden="1" x14ac:dyDescent="0.3">
      <c r="A1099" t="s">
        <v>2348</v>
      </c>
      <c r="B1099" t="s">
        <v>2349</v>
      </c>
      <c r="C1099" t="s">
        <v>3157</v>
      </c>
      <c r="D1099" t="s">
        <v>500</v>
      </c>
      <c r="E1099">
        <v>2248.0479999999998</v>
      </c>
      <c r="F1099">
        <v>127.73</v>
      </c>
      <c r="G1099">
        <v>79.200273771673494</v>
      </c>
      <c r="H1099">
        <v>4.0232689696609398</v>
      </c>
      <c r="I1099">
        <v>-17.023140420102202</v>
      </c>
      <c r="J1099">
        <v>1.7880575856302601</v>
      </c>
      <c r="K1099">
        <v>136.534305681148</v>
      </c>
      <c r="L1099">
        <v>125.103888950366</v>
      </c>
      <c r="M1099">
        <v>46.9265898514535</v>
      </c>
      <c r="N1099">
        <v>0.66984193768762701</v>
      </c>
      <c r="O1099">
        <v>46.011117200344401</v>
      </c>
      <c r="P1099">
        <v>115.578059071729</v>
      </c>
      <c r="Q1099">
        <v>3.8003861526480998E-2</v>
      </c>
    </row>
    <row r="1100" spans="1:17" hidden="1" x14ac:dyDescent="0.3">
      <c r="A1100" t="s">
        <v>2350</v>
      </c>
      <c r="B1100" t="s">
        <v>2351</v>
      </c>
      <c r="C1100" t="s">
        <v>3157</v>
      </c>
      <c r="D1100" t="s">
        <v>522</v>
      </c>
      <c r="E1100">
        <v>2236.9718766750002</v>
      </c>
      <c r="F1100">
        <v>923.25</v>
      </c>
      <c r="G1100">
        <v>109.458595377946</v>
      </c>
      <c r="H1100">
        <v>24.7949039036362</v>
      </c>
      <c r="I1100">
        <v>53.189690324965497</v>
      </c>
      <c r="J1100">
        <v>-2.9516411078646301</v>
      </c>
      <c r="K1100">
        <v>734.00759266983096</v>
      </c>
      <c r="L1100">
        <v>579.39419247818705</v>
      </c>
      <c r="M1100">
        <v>62.613310967171799</v>
      </c>
      <c r="N1100">
        <v>0.71147318975774798</v>
      </c>
      <c r="O1100">
        <v>5.6431085838072104</v>
      </c>
      <c r="P1100">
        <v>173.51503480965701</v>
      </c>
      <c r="Q1100">
        <v>0.19410210938866199</v>
      </c>
    </row>
    <row r="1101" spans="1:17" hidden="1" x14ac:dyDescent="0.3">
      <c r="A1101" t="s">
        <v>2352</v>
      </c>
      <c r="B1101" t="s">
        <v>2353</v>
      </c>
      <c r="C1101" t="s">
        <v>3157</v>
      </c>
      <c r="D1101" t="s">
        <v>650</v>
      </c>
      <c r="E1101">
        <v>2233.06761357</v>
      </c>
      <c r="F1101">
        <v>419.7</v>
      </c>
      <c r="G1101">
        <v>-32.312588021532399</v>
      </c>
      <c r="H1101">
        <v>1.2993165934531301</v>
      </c>
      <c r="I1101">
        <v>-8.2036407294808598</v>
      </c>
      <c r="J1101">
        <v>6.6422071849549003</v>
      </c>
      <c r="K1101">
        <v>419.69283849872198</v>
      </c>
      <c r="L1101">
        <v>456.41403644671999</v>
      </c>
      <c r="M1101">
        <v>67.255251832828407</v>
      </c>
      <c r="N1101">
        <v>1.31365896558527</v>
      </c>
      <c r="O1101">
        <v>36.859661663092602</v>
      </c>
      <c r="P1101">
        <v>11.031746031746</v>
      </c>
      <c r="Q1101">
        <v>-7.8618694024029004E-2</v>
      </c>
    </row>
    <row r="1102" spans="1:17" hidden="1" x14ac:dyDescent="0.3">
      <c r="A1102" t="s">
        <v>2354</v>
      </c>
      <c r="B1102" t="s">
        <v>2355</v>
      </c>
      <c r="C1102" t="s">
        <v>3157</v>
      </c>
      <c r="D1102" t="s">
        <v>457</v>
      </c>
      <c r="E1102">
        <v>2229.4775100000002</v>
      </c>
      <c r="F1102">
        <v>888.5</v>
      </c>
      <c r="G1102">
        <v>25.9272583604413</v>
      </c>
      <c r="H1102">
        <v>-3.2325852922594098</v>
      </c>
      <c r="I1102">
        <v>45.975333162725697</v>
      </c>
      <c r="J1102">
        <v>-1.79619756934312</v>
      </c>
      <c r="K1102">
        <v>882.61249976978797</v>
      </c>
      <c r="L1102">
        <v>782.048201964604</v>
      </c>
      <c r="M1102">
        <v>61.203144038386199</v>
      </c>
      <c r="N1102">
        <v>0.99214964652021298</v>
      </c>
      <c r="O1102">
        <v>27.529544175576799</v>
      </c>
      <c r="P1102">
        <v>72.273388269510406</v>
      </c>
      <c r="Q1102">
        <v>8.0926497373228004E-2</v>
      </c>
    </row>
    <row r="1103" spans="1:17" hidden="1" x14ac:dyDescent="0.3">
      <c r="A1103" t="s">
        <v>2356</v>
      </c>
      <c r="B1103" t="s">
        <v>2357</v>
      </c>
      <c r="C1103" t="s">
        <v>3157</v>
      </c>
      <c r="D1103" t="s">
        <v>117</v>
      </c>
      <c r="E1103">
        <v>2228.494811824</v>
      </c>
      <c r="F1103">
        <v>42.5</v>
      </c>
      <c r="G1103">
        <v>-14.21527971812</v>
      </c>
      <c r="H1103">
        <v>-3.4250323755766701</v>
      </c>
      <c r="I1103">
        <v>9.3673951222800707</v>
      </c>
      <c r="J1103">
        <v>-0.293469703601553</v>
      </c>
      <c r="K1103">
        <v>45.7116071188753</v>
      </c>
      <c r="L1103">
        <v>43.689141432327197</v>
      </c>
      <c r="M1103">
        <v>42.613774805081199</v>
      </c>
      <c r="N1103">
        <v>0.48070677160686498</v>
      </c>
      <c r="O1103">
        <v>38.588235294117602</v>
      </c>
      <c r="P1103">
        <v>38.526727509778297</v>
      </c>
      <c r="Q1103">
        <v>0.11028006637288799</v>
      </c>
    </row>
    <row r="1104" spans="1:17" hidden="1" x14ac:dyDescent="0.3">
      <c r="A1104" t="s">
        <v>2358</v>
      </c>
      <c r="B1104" t="s">
        <v>2359</v>
      </c>
      <c r="C1104" t="s">
        <v>3157</v>
      </c>
      <c r="D1104" t="s">
        <v>269</v>
      </c>
      <c r="E1104">
        <v>2224.8231952000001</v>
      </c>
      <c r="F1104">
        <v>326.33</v>
      </c>
      <c r="G1104">
        <v>256.74894520436197</v>
      </c>
      <c r="H1104">
        <v>81.297280084095803</v>
      </c>
      <c r="I1104">
        <v>317.522795125833</v>
      </c>
      <c r="J1104">
        <v>12.7873183879026</v>
      </c>
      <c r="K1104">
        <v>233.19025000761999</v>
      </c>
      <c r="L1104">
        <v>164.15820274843799</v>
      </c>
      <c r="M1104">
        <v>90.959937956000402</v>
      </c>
      <c r="N1104">
        <v>1.32705459967592</v>
      </c>
      <c r="O1104">
        <v>6.0307051144546904</v>
      </c>
      <c r="P1104">
        <v>411.48902821316602</v>
      </c>
      <c r="Q1104">
        <v>0.19464726475507599</v>
      </c>
    </row>
    <row r="1105" spans="1:17" hidden="1" x14ac:dyDescent="0.3">
      <c r="A1105" t="s">
        <v>2360</v>
      </c>
      <c r="B1105" t="s">
        <v>2361</v>
      </c>
      <c r="C1105" t="s">
        <v>3157</v>
      </c>
      <c r="D1105" t="s">
        <v>761</v>
      </c>
      <c r="E1105">
        <v>2223.5729758970001</v>
      </c>
      <c r="F1105">
        <v>19.8</v>
      </c>
      <c r="G1105">
        <v>-26.2811249330348</v>
      </c>
      <c r="H1105">
        <v>0.66160502324345305</v>
      </c>
      <c r="I1105">
        <v>15.413974014553601</v>
      </c>
      <c r="J1105">
        <v>-0.57716830361621896</v>
      </c>
      <c r="K1105">
        <v>19.7417207104032</v>
      </c>
      <c r="L1105">
        <v>18.909572372907299</v>
      </c>
      <c r="M1105">
        <v>55.407640526748601</v>
      </c>
      <c r="N1105">
        <v>0.31295434571155401</v>
      </c>
      <c r="O1105">
        <v>38.8888888888888</v>
      </c>
      <c r="P1105">
        <v>40.326009922041102</v>
      </c>
      <c r="Q1105">
        <v>8.2606288951725004E-2</v>
      </c>
    </row>
    <row r="1106" spans="1:17" hidden="1" x14ac:dyDescent="0.3">
      <c r="A1106" t="s">
        <v>2362</v>
      </c>
      <c r="B1106" t="s">
        <v>2363</v>
      </c>
      <c r="C1106" t="s">
        <v>3157</v>
      </c>
      <c r="D1106" t="s">
        <v>213</v>
      </c>
      <c r="E1106">
        <v>2218.0530230999998</v>
      </c>
      <c r="F1106">
        <v>398.7</v>
      </c>
      <c r="G1106">
        <v>-9.7087531582319002</v>
      </c>
      <c r="H1106">
        <v>1.14703969649538</v>
      </c>
      <c r="I1106">
        <v>1.6932265901035899</v>
      </c>
      <c r="J1106">
        <v>0.462452400743737</v>
      </c>
      <c r="K1106">
        <v>409.39449726164003</v>
      </c>
      <c r="L1106">
        <v>404.26100347342901</v>
      </c>
      <c r="M1106">
        <v>51.125764232833802</v>
      </c>
      <c r="N1106">
        <v>0.58506969240318896</v>
      </c>
      <c r="O1106">
        <v>22.648607975921699</v>
      </c>
      <c r="P1106">
        <v>27.359846669861</v>
      </c>
      <c r="Q1106">
        <v>4.4031869734202998E-2</v>
      </c>
    </row>
    <row r="1107" spans="1:17" hidden="1" x14ac:dyDescent="0.3">
      <c r="A1107" t="s">
        <v>2364</v>
      </c>
      <c r="B1107" t="s">
        <v>2365</v>
      </c>
      <c r="C1107" t="s">
        <v>3157</v>
      </c>
      <c r="D1107" t="s">
        <v>488</v>
      </c>
      <c r="E1107">
        <v>2209.0627032000002</v>
      </c>
      <c r="F1107">
        <v>2596.8000000000002</v>
      </c>
      <c r="G1107">
        <v>51.562655125339703</v>
      </c>
      <c r="H1107">
        <v>9.6972649217206204</v>
      </c>
      <c r="I1107">
        <v>38.245219633286297</v>
      </c>
      <c r="J1107">
        <v>7.7873265493258499</v>
      </c>
      <c r="K1107">
        <v>2460.77854468957</v>
      </c>
      <c r="L1107">
        <v>2215.0974198632198</v>
      </c>
      <c r="M1107">
        <v>59.705708291438398</v>
      </c>
      <c r="N1107">
        <v>0.87012686378799398</v>
      </c>
      <c r="O1107">
        <v>30.121688231669701</v>
      </c>
      <c r="P1107">
        <v>100.858568279382</v>
      </c>
      <c r="Q1107">
        <v>-3.5952749770040001E-3</v>
      </c>
    </row>
    <row r="1108" spans="1:17" hidden="1" x14ac:dyDescent="0.3">
      <c r="A1108" t="s">
        <v>2366</v>
      </c>
      <c r="B1108" t="s">
        <v>2367</v>
      </c>
      <c r="C1108" t="s">
        <v>3157</v>
      </c>
      <c r="D1108" t="s">
        <v>51</v>
      </c>
      <c r="E1108">
        <v>2208.99472285</v>
      </c>
      <c r="F1108">
        <v>260.95</v>
      </c>
      <c r="G1108">
        <v>99.252195927284603</v>
      </c>
      <c r="H1108">
        <v>-7.9555099610308204</v>
      </c>
      <c r="I1108">
        <v>17.005271553515101</v>
      </c>
      <c r="J1108">
        <v>7.3624283402632802</v>
      </c>
      <c r="K1108">
        <v>292.571247253558</v>
      </c>
      <c r="L1108">
        <v>255.897535634105</v>
      </c>
      <c r="M1108">
        <v>46.911297913983198</v>
      </c>
      <c r="N1108">
        <v>0.48651073019615898</v>
      </c>
      <c r="O1108">
        <v>52.519639777735101</v>
      </c>
      <c r="P1108">
        <v>130.31774051191499</v>
      </c>
      <c r="Q1108">
        <v>6.9948407225047998E-2</v>
      </c>
    </row>
    <row r="1109" spans="1:17" hidden="1" x14ac:dyDescent="0.3">
      <c r="A1109" t="s">
        <v>2368</v>
      </c>
      <c r="B1109" t="s">
        <v>2369</v>
      </c>
      <c r="C1109" t="s">
        <v>3157</v>
      </c>
      <c r="D1109" t="s">
        <v>522</v>
      </c>
      <c r="E1109">
        <v>2190.6521060800001</v>
      </c>
      <c r="F1109">
        <v>71.08</v>
      </c>
      <c r="G1109">
        <v>-12.8870853171279</v>
      </c>
      <c r="H1109">
        <v>4.3121635459059799</v>
      </c>
      <c r="I1109">
        <v>-16.873594647914899</v>
      </c>
      <c r="J1109">
        <v>6.1118659246256204</v>
      </c>
      <c r="K1109">
        <v>74.1461655296755</v>
      </c>
      <c r="L1109">
        <v>75.9252587968477</v>
      </c>
      <c r="M1109">
        <v>64.360651241833693</v>
      </c>
      <c r="N1109">
        <v>0.29800577188896998</v>
      </c>
      <c r="O1109">
        <v>64.392234102419806</v>
      </c>
      <c r="P1109">
        <v>15.1093117408906</v>
      </c>
      <c r="Q1109">
        <v>0.150836534383887</v>
      </c>
    </row>
    <row r="1110" spans="1:17" hidden="1" x14ac:dyDescent="0.3">
      <c r="A1110" t="s">
        <v>2370</v>
      </c>
      <c r="B1110" t="s">
        <v>2371</v>
      </c>
      <c r="C1110" t="s">
        <v>3157</v>
      </c>
      <c r="D1110" t="s">
        <v>375</v>
      </c>
      <c r="E1110">
        <v>2185.102069515</v>
      </c>
      <c r="F1110">
        <v>750.95</v>
      </c>
      <c r="G1110">
        <v>-8.9976014535966193</v>
      </c>
      <c r="H1110">
        <v>-4.0494601148267604</v>
      </c>
      <c r="I1110">
        <v>34.358109731631998</v>
      </c>
      <c r="J1110">
        <v>4.8130868412678298</v>
      </c>
      <c r="K1110">
        <v>803.59024524091205</v>
      </c>
      <c r="L1110">
        <v>738.85124339546803</v>
      </c>
      <c r="M1110">
        <v>47.3861540282699</v>
      </c>
      <c r="N1110">
        <v>0.77550839136369398</v>
      </c>
      <c r="O1110">
        <v>44.3837805446434</v>
      </c>
      <c r="P1110">
        <v>61.286512027491398</v>
      </c>
      <c r="Q1110">
        <v>5.2444559371602001E-2</v>
      </c>
    </row>
    <row r="1111" spans="1:17" hidden="1" x14ac:dyDescent="0.3">
      <c r="A1111" t="s">
        <v>2372</v>
      </c>
      <c r="B1111" t="s">
        <v>2373</v>
      </c>
      <c r="C1111" t="s">
        <v>3157</v>
      </c>
      <c r="D1111" t="s">
        <v>370</v>
      </c>
      <c r="E1111">
        <v>2184.8585065099901</v>
      </c>
      <c r="F1111">
        <v>43.63</v>
      </c>
      <c r="G1111">
        <v>-52.6397965463849</v>
      </c>
      <c r="H1111">
        <v>8.1124610001519795</v>
      </c>
      <c r="I1111">
        <v>-26.955126952088801</v>
      </c>
      <c r="J1111">
        <v>5.6471288559397204</v>
      </c>
      <c r="K1111">
        <v>44.909220214346398</v>
      </c>
      <c r="L1111">
        <v>52.860206090507603</v>
      </c>
      <c r="M1111">
        <v>55.894624116107401</v>
      </c>
      <c r="N1111">
        <v>0.77631675209455198</v>
      </c>
      <c r="O1111">
        <v>92.642677057070799</v>
      </c>
      <c r="P1111">
        <v>11.528629856850699</v>
      </c>
    </row>
    <row r="1112" spans="1:17" hidden="1" x14ac:dyDescent="0.3">
      <c r="A1112" t="s">
        <v>2374</v>
      </c>
      <c r="B1112" t="s">
        <v>2375</v>
      </c>
      <c r="C1112" t="s">
        <v>3157</v>
      </c>
      <c r="D1112" t="s">
        <v>18</v>
      </c>
      <c r="E1112">
        <v>2181.3225927359999</v>
      </c>
      <c r="F1112">
        <v>222.88</v>
      </c>
      <c r="G1112">
        <v>-46.488939279286299</v>
      </c>
      <c r="H1112">
        <v>1.59368381010741</v>
      </c>
      <c r="I1112">
        <v>2.8120692388959201</v>
      </c>
      <c r="J1112">
        <v>6.9644272279757304</v>
      </c>
      <c r="K1112">
        <v>216.84502563177301</v>
      </c>
      <c r="L1112">
        <v>225.94712592599899</v>
      </c>
      <c r="M1112">
        <v>70.496629722038307</v>
      </c>
      <c r="N1112">
        <v>0.40655448884992001</v>
      </c>
      <c r="O1112">
        <v>54.365577889447202</v>
      </c>
      <c r="P1112">
        <v>22.159495752260899</v>
      </c>
    </row>
    <row r="1113" spans="1:17" hidden="1" x14ac:dyDescent="0.3">
      <c r="A1113" t="s">
        <v>2376</v>
      </c>
      <c r="B1113" t="s">
        <v>2377</v>
      </c>
      <c r="C1113" t="s">
        <v>3157</v>
      </c>
      <c r="D1113" t="s">
        <v>752</v>
      </c>
      <c r="E1113">
        <v>2180.653534008</v>
      </c>
      <c r="F1113">
        <v>268.37</v>
      </c>
      <c r="G1113">
        <v>0.65821840611430404</v>
      </c>
      <c r="H1113">
        <v>0.16173665755151601</v>
      </c>
      <c r="I1113">
        <v>0.68479710010357997</v>
      </c>
      <c r="J1113">
        <v>1.5641532764527499</v>
      </c>
      <c r="K1113">
        <v>271.09203998955098</v>
      </c>
      <c r="L1113">
        <v>260.960428744431</v>
      </c>
      <c r="M1113">
        <v>58.290846172297002</v>
      </c>
      <c r="N1113">
        <v>0.696692391067394</v>
      </c>
      <c r="O1113">
        <v>10.0346536498118</v>
      </c>
      <c r="P1113">
        <v>22.537783662846401</v>
      </c>
      <c r="Q1113">
        <v>3.2968413234804997E-2</v>
      </c>
    </row>
    <row r="1114" spans="1:17" hidden="1" x14ac:dyDescent="0.3">
      <c r="A1114" t="s">
        <v>2378</v>
      </c>
      <c r="B1114" t="s">
        <v>2379</v>
      </c>
      <c r="C1114" t="s">
        <v>3157</v>
      </c>
      <c r="D1114" t="s">
        <v>232</v>
      </c>
      <c r="E1114">
        <v>2179.659725</v>
      </c>
      <c r="F1114">
        <v>1270</v>
      </c>
      <c r="G1114">
        <v>70.299848481656497</v>
      </c>
      <c r="H1114">
        <v>20.757351039274699</v>
      </c>
      <c r="I1114">
        <v>56.751701951586</v>
      </c>
      <c r="J1114">
        <v>7.0206528036662297</v>
      </c>
      <c r="K1114">
        <v>1062.2997858869001</v>
      </c>
      <c r="L1114">
        <v>827.20230269341505</v>
      </c>
      <c r="M1114">
        <v>74.513134995730695</v>
      </c>
      <c r="N1114">
        <v>0.67261085472367299</v>
      </c>
      <c r="O1114">
        <v>0.72834645669290698</v>
      </c>
      <c r="P1114">
        <v>148.02265403769101</v>
      </c>
      <c r="Q1114">
        <v>0.16302600585917501</v>
      </c>
    </row>
    <row r="1115" spans="1:17" hidden="1" x14ac:dyDescent="0.3">
      <c r="A1115" t="s">
        <v>2380</v>
      </c>
      <c r="B1115" t="s">
        <v>2381</v>
      </c>
      <c r="C1115" t="s">
        <v>3157</v>
      </c>
      <c r="D1115" t="s">
        <v>1007</v>
      </c>
      <c r="E1115">
        <v>2178.3655202499999</v>
      </c>
      <c r="F1115">
        <v>119.53</v>
      </c>
      <c r="G1115">
        <v>-15.165480415869199</v>
      </c>
      <c r="H1115">
        <v>2.5540602448284799</v>
      </c>
      <c r="I1115">
        <v>-1.37234493007848</v>
      </c>
      <c r="J1115">
        <v>7.1388745859495204</v>
      </c>
      <c r="K1115">
        <v>121.077243941045</v>
      </c>
      <c r="M1115">
        <v>61.304975707009199</v>
      </c>
      <c r="N1115">
        <v>0.41537559307078598</v>
      </c>
      <c r="O1115">
        <v>32.853676901196302</v>
      </c>
      <c r="P1115">
        <v>13.8923296808003</v>
      </c>
    </row>
    <row r="1116" spans="1:17" hidden="1" x14ac:dyDescent="0.3">
      <c r="A1116" t="s">
        <v>2382</v>
      </c>
      <c r="B1116" t="s">
        <v>2383</v>
      </c>
      <c r="C1116" t="s">
        <v>3157</v>
      </c>
      <c r="D1116" t="s">
        <v>266</v>
      </c>
      <c r="E1116">
        <v>2171.51651898</v>
      </c>
      <c r="F1116">
        <v>369.9</v>
      </c>
      <c r="G1116">
        <v>-39.660234618704202</v>
      </c>
      <c r="H1116">
        <v>-3.9667290317079198</v>
      </c>
      <c r="I1116">
        <v>-5.4464396958066503</v>
      </c>
      <c r="J1116">
        <v>6.6997176239918401</v>
      </c>
      <c r="K1116">
        <v>399.66479332464002</v>
      </c>
      <c r="L1116">
        <v>414.527955540204</v>
      </c>
      <c r="M1116">
        <v>52.458150712231898</v>
      </c>
      <c r="N1116">
        <v>0.28330248327889901</v>
      </c>
      <c r="O1116">
        <v>45.3636117869694</v>
      </c>
      <c r="P1116">
        <v>11.802931842224501</v>
      </c>
      <c r="Q1116">
        <v>-2.956634558547E-2</v>
      </c>
    </row>
    <row r="1117" spans="1:17" hidden="1" x14ac:dyDescent="0.3">
      <c r="A1117" t="s">
        <v>2384</v>
      </c>
      <c r="B1117" t="s">
        <v>2385</v>
      </c>
      <c r="C1117" t="s">
        <v>3157</v>
      </c>
      <c r="D1117" t="s">
        <v>1121</v>
      </c>
      <c r="E1117">
        <v>2171.2791505499999</v>
      </c>
      <c r="F1117">
        <v>412.15</v>
      </c>
      <c r="G1117">
        <v>44.489383318446102</v>
      </c>
      <c r="H1117">
        <v>-0.34054596518694302</v>
      </c>
      <c r="I1117">
        <v>22.9877746764477</v>
      </c>
      <c r="J1117">
        <v>3.77558416466489</v>
      </c>
      <c r="K1117">
        <v>444.035499588834</v>
      </c>
      <c r="L1117">
        <v>403.12890258408697</v>
      </c>
      <c r="M1117">
        <v>47.159660236702699</v>
      </c>
      <c r="N1117">
        <v>0.46387820748179098</v>
      </c>
      <c r="O1117">
        <v>48.902098750454897</v>
      </c>
      <c r="P1117">
        <v>78.381302748322796</v>
      </c>
      <c r="Q1117">
        <v>7.6555166822658005E-2</v>
      </c>
    </row>
    <row r="1118" spans="1:17" hidden="1" x14ac:dyDescent="0.3">
      <c r="A1118" t="s">
        <v>2386</v>
      </c>
      <c r="B1118" t="s">
        <v>2387</v>
      </c>
      <c r="C1118" t="s">
        <v>3157</v>
      </c>
      <c r="D1118" t="s">
        <v>426</v>
      </c>
      <c r="E1118">
        <v>2169.8794124999999</v>
      </c>
      <c r="F1118">
        <v>1267.55</v>
      </c>
      <c r="G1118">
        <v>93.068642494784896</v>
      </c>
      <c r="H1118">
        <v>-10.473371146914101</v>
      </c>
      <c r="I1118">
        <v>-6.90376212793851</v>
      </c>
      <c r="J1118">
        <v>-1.0124985717283601</v>
      </c>
      <c r="K1118">
        <v>1478.5851860370501</v>
      </c>
      <c r="L1118">
        <v>1323.5842993450101</v>
      </c>
      <c r="M1118">
        <v>35.020785301904503</v>
      </c>
      <c r="N1118">
        <v>2.3820572508942401</v>
      </c>
      <c r="O1118">
        <v>71.922212141532796</v>
      </c>
      <c r="P1118">
        <v>145.34017226362101</v>
      </c>
      <c r="Q1118">
        <v>0.23430747630423801</v>
      </c>
    </row>
    <row r="1119" spans="1:17" hidden="1" x14ac:dyDescent="0.3">
      <c r="A1119" t="s">
        <v>2388</v>
      </c>
      <c r="B1119" t="s">
        <v>2389</v>
      </c>
      <c r="C1119" t="s">
        <v>3157</v>
      </c>
      <c r="D1119" t="s">
        <v>471</v>
      </c>
      <c r="E1119">
        <v>2167.7904161799902</v>
      </c>
      <c r="F1119">
        <v>494.05</v>
      </c>
      <c r="G1119">
        <v>-48.002549863581102</v>
      </c>
      <c r="H1119">
        <v>-0.20230429990742799</v>
      </c>
      <c r="I1119">
        <v>-31.363906996064799</v>
      </c>
      <c r="J1119">
        <v>6.4310707985666697</v>
      </c>
      <c r="K1119">
        <v>528.04145415111805</v>
      </c>
      <c r="L1119">
        <v>596.461563580286</v>
      </c>
      <c r="M1119">
        <v>50.876988918464797</v>
      </c>
      <c r="N1119">
        <v>0.69407307681136698</v>
      </c>
      <c r="O1119">
        <v>61.653678777451603</v>
      </c>
      <c r="P1119">
        <v>9.1340843825933309</v>
      </c>
      <c r="Q1119">
        <v>-5.2999446383848001E-2</v>
      </c>
    </row>
    <row r="1120" spans="1:17" hidden="1" x14ac:dyDescent="0.3">
      <c r="A1120" t="s">
        <v>2390</v>
      </c>
      <c r="B1120" t="s">
        <v>2391</v>
      </c>
      <c r="C1120" t="s">
        <v>3157</v>
      </c>
      <c r="D1120" t="s">
        <v>1279</v>
      </c>
      <c r="E1120">
        <v>2166.2637234099998</v>
      </c>
      <c r="F1120">
        <v>762.35</v>
      </c>
      <c r="G1120">
        <v>-34.123384230333798</v>
      </c>
      <c r="H1120">
        <v>-0.29212621019537999</v>
      </c>
      <c r="I1120">
        <v>-9.7029355633166805</v>
      </c>
      <c r="J1120">
        <v>0.22747490593244599</v>
      </c>
      <c r="K1120">
        <v>789.46035947596999</v>
      </c>
      <c r="L1120">
        <v>819.59406802293802</v>
      </c>
      <c r="M1120">
        <v>47.365998139681999</v>
      </c>
      <c r="N1120">
        <v>0.95056800878014502</v>
      </c>
      <c r="O1120">
        <v>50.9739620909031</v>
      </c>
      <c r="P1120">
        <v>5.8011241412809698</v>
      </c>
      <c r="Q1120">
        <v>-2.4772941605894001E-2</v>
      </c>
    </row>
    <row r="1121" spans="1:17" hidden="1" x14ac:dyDescent="0.3">
      <c r="A1121" t="s">
        <v>2392</v>
      </c>
      <c r="B1121" t="s">
        <v>2393</v>
      </c>
      <c r="C1121" t="s">
        <v>3157</v>
      </c>
      <c r="D1121" t="s">
        <v>222</v>
      </c>
      <c r="E1121">
        <v>2164.769114875</v>
      </c>
      <c r="F1121">
        <v>345.25</v>
      </c>
      <c r="G1121">
        <v>34.523334891344803</v>
      </c>
      <c r="H1121">
        <v>16.773749402152401</v>
      </c>
      <c r="I1121">
        <v>-6.9358995341393399</v>
      </c>
      <c r="J1121">
        <v>0.26189800561230497</v>
      </c>
      <c r="K1121">
        <v>319.74265993320398</v>
      </c>
      <c r="L1121">
        <v>314.60673726519201</v>
      </c>
      <c r="M1121">
        <v>70.092294301892395</v>
      </c>
      <c r="N1121">
        <v>1.10175819173066</v>
      </c>
      <c r="O1121">
        <v>22.418537291817501</v>
      </c>
      <c r="P1121">
        <v>57.146108329540198</v>
      </c>
      <c r="Q1121">
        <v>0.113458904141249</v>
      </c>
    </row>
    <row r="1122" spans="1:17" hidden="1" x14ac:dyDescent="0.3">
      <c r="A1122" t="s">
        <v>2394</v>
      </c>
      <c r="B1122" t="s">
        <v>2395</v>
      </c>
      <c r="C1122" t="s">
        <v>3157</v>
      </c>
      <c r="D1122" t="s">
        <v>1377</v>
      </c>
      <c r="E1122">
        <v>2155.39599636</v>
      </c>
      <c r="F1122">
        <v>285.39999999999998</v>
      </c>
      <c r="G1122">
        <v>-26.4571248501531</v>
      </c>
      <c r="H1122">
        <v>2.23387912956305</v>
      </c>
      <c r="I1122">
        <v>-16.137105933309702</v>
      </c>
      <c r="J1122">
        <v>8.2376358486307595</v>
      </c>
      <c r="K1122">
        <v>319.25498666618302</v>
      </c>
      <c r="L1122">
        <v>338.78759667524002</v>
      </c>
      <c r="M1122">
        <v>56.875841526534799</v>
      </c>
      <c r="N1122">
        <v>0.85232416888273399</v>
      </c>
      <c r="O1122">
        <v>58.321653819201103</v>
      </c>
      <c r="P1122">
        <v>10.108024691358001</v>
      </c>
      <c r="Q1122">
        <v>1.4020253316862E-2</v>
      </c>
    </row>
    <row r="1123" spans="1:17" hidden="1" x14ac:dyDescent="0.3">
      <c r="A1123" t="s">
        <v>2396</v>
      </c>
      <c r="B1123" t="s">
        <v>2397</v>
      </c>
      <c r="C1123" t="s">
        <v>3157</v>
      </c>
      <c r="D1123" t="s">
        <v>213</v>
      </c>
      <c r="E1123">
        <v>2155.3065672399998</v>
      </c>
      <c r="F1123">
        <v>2305.6999999999998</v>
      </c>
      <c r="G1123">
        <v>-36.134009555128102</v>
      </c>
      <c r="H1123">
        <v>-7.0816346583705103</v>
      </c>
      <c r="I1123">
        <v>-15.689279869159799</v>
      </c>
      <c r="J1123">
        <v>2.2975151643132898</v>
      </c>
      <c r="K1123">
        <v>2472.7813046606202</v>
      </c>
      <c r="L1123">
        <v>2556.41509935269</v>
      </c>
      <c r="M1123">
        <v>45.523559390677399</v>
      </c>
      <c r="N1123">
        <v>1.4434945331087701</v>
      </c>
      <c r="O1123">
        <v>31.578262566682501</v>
      </c>
      <c r="P1123">
        <v>8.2488262910798102</v>
      </c>
      <c r="Q1123">
        <v>4.7642718053487E-2</v>
      </c>
    </row>
    <row r="1124" spans="1:17" x14ac:dyDescent="0.3">
      <c r="A1124" t="s">
        <v>2398</v>
      </c>
      <c r="B1124" t="s">
        <v>2399</v>
      </c>
      <c r="C1124" t="s">
        <v>3156</v>
      </c>
      <c r="D1124" t="s">
        <v>375</v>
      </c>
      <c r="E1124">
        <v>2150.6785119000001</v>
      </c>
      <c r="F1124">
        <v>186.75</v>
      </c>
      <c r="G1124">
        <v>-60.017282737967797</v>
      </c>
      <c r="H1124">
        <v>3.27770668768623</v>
      </c>
      <c r="I1124">
        <v>-21.5233222644266</v>
      </c>
      <c r="J1124">
        <v>1.3961793570152501</v>
      </c>
      <c r="K1124">
        <v>195.20323037945599</v>
      </c>
      <c r="L1124">
        <v>227.545894380704</v>
      </c>
      <c r="M1124">
        <v>51.920541511250697</v>
      </c>
      <c r="N1124">
        <v>0.82137730332741099</v>
      </c>
      <c r="O1124">
        <v>131.191432396251</v>
      </c>
      <c r="P1124">
        <v>7.6368876080691503</v>
      </c>
      <c r="Q1124">
        <v>-4.6056801932737999E-2</v>
      </c>
    </row>
    <row r="1125" spans="1:17" hidden="1" x14ac:dyDescent="0.3">
      <c r="A1125" t="s">
        <v>2400</v>
      </c>
      <c r="B1125" t="s">
        <v>2401</v>
      </c>
      <c r="C1125" t="s">
        <v>3157</v>
      </c>
      <c r="D1125" t="s">
        <v>151</v>
      </c>
      <c r="E1125">
        <v>2132.61346142</v>
      </c>
      <c r="F1125">
        <v>1147.9000000000001</v>
      </c>
      <c r="G1125">
        <v>317.21970293008502</v>
      </c>
      <c r="H1125">
        <v>-5.9953916308939696</v>
      </c>
      <c r="I1125">
        <v>-12.2692956662575</v>
      </c>
      <c r="J1125">
        <v>-6.8075855590458199</v>
      </c>
      <c r="K1125">
        <v>1274.78447805926</v>
      </c>
      <c r="M1125">
        <v>38.187446903126897</v>
      </c>
      <c r="N1125">
        <v>0.90589262068135301</v>
      </c>
      <c r="O1125">
        <v>36.684380172488801</v>
      </c>
      <c r="P1125">
        <v>396.17462718824299</v>
      </c>
    </row>
    <row r="1126" spans="1:17" hidden="1" x14ac:dyDescent="0.3">
      <c r="A1126" t="s">
        <v>2402</v>
      </c>
      <c r="B1126" t="s">
        <v>2403</v>
      </c>
      <c r="C1126" t="s">
        <v>3157</v>
      </c>
      <c r="D1126" t="s">
        <v>51</v>
      </c>
      <c r="E1126">
        <v>2132.5355108849999</v>
      </c>
      <c r="F1126">
        <v>737.95</v>
      </c>
      <c r="G1126">
        <v>0.33837211961588998</v>
      </c>
      <c r="H1126">
        <v>2.7451828950985302</v>
      </c>
      <c r="I1126">
        <v>-2.13691389143285</v>
      </c>
      <c r="J1126">
        <v>2.7045709091522601</v>
      </c>
      <c r="K1126">
        <v>737.52704947273696</v>
      </c>
      <c r="L1126">
        <v>724.40265551279003</v>
      </c>
      <c r="M1126">
        <v>64.579356337757702</v>
      </c>
      <c r="N1126">
        <v>0.56676802860651099</v>
      </c>
      <c r="O1126">
        <v>16.891388305440699</v>
      </c>
      <c r="P1126">
        <v>29.4649122807017</v>
      </c>
      <c r="Q1126">
        <v>-7.5609007901061995E-2</v>
      </c>
    </row>
    <row r="1127" spans="1:17" hidden="1" x14ac:dyDescent="0.3">
      <c r="A1127" t="s">
        <v>2404</v>
      </c>
      <c r="B1127" t="s">
        <v>2405</v>
      </c>
      <c r="C1127" t="s">
        <v>3157</v>
      </c>
      <c r="D1127" t="s">
        <v>1971</v>
      </c>
      <c r="E1127">
        <v>2130.2438849999999</v>
      </c>
      <c r="F1127">
        <v>532.5</v>
      </c>
      <c r="G1127">
        <v>509.17114134887998</v>
      </c>
      <c r="H1127">
        <v>-3.9010469753854999</v>
      </c>
      <c r="I1127">
        <v>-42.260758561237097</v>
      </c>
      <c r="J1127">
        <v>-1.1105934743994701</v>
      </c>
      <c r="K1127">
        <v>558.63289123565198</v>
      </c>
      <c r="L1127">
        <v>488.48444058593202</v>
      </c>
      <c r="M1127">
        <v>49.230033398192099</v>
      </c>
      <c r="N1127">
        <v>0.71092963287875099</v>
      </c>
      <c r="O1127">
        <v>78.159624413145494</v>
      </c>
    </row>
    <row r="1128" spans="1:17" x14ac:dyDescent="0.3">
      <c r="A1128" t="s">
        <v>2406</v>
      </c>
      <c r="B1128" t="s">
        <v>2407</v>
      </c>
      <c r="C1128" t="s">
        <v>3160</v>
      </c>
      <c r="D1128" t="s">
        <v>2100</v>
      </c>
      <c r="E1128">
        <v>2128.2830400959901</v>
      </c>
      <c r="F1128">
        <v>44.64</v>
      </c>
      <c r="G1128">
        <v>-38.086584888909201</v>
      </c>
      <c r="H1128">
        <v>2.66919324936566</v>
      </c>
      <c r="I1128">
        <v>-17.773453357293899</v>
      </c>
      <c r="J1128">
        <v>2.5985568744715302</v>
      </c>
      <c r="K1128">
        <v>47.420276864699801</v>
      </c>
      <c r="L1128">
        <v>50.319621336030899</v>
      </c>
      <c r="M1128">
        <v>49.453477109620401</v>
      </c>
      <c r="N1128">
        <v>0.41082757818080601</v>
      </c>
      <c r="O1128">
        <v>55.465949820788502</v>
      </c>
      <c r="P1128">
        <v>5.8823529411764701</v>
      </c>
      <c r="Q1128">
        <v>-6.5005010137820004E-3</v>
      </c>
    </row>
    <row r="1129" spans="1:17" hidden="1" x14ac:dyDescent="0.3">
      <c r="A1129" t="s">
        <v>2408</v>
      </c>
      <c r="B1129" t="s">
        <v>2409</v>
      </c>
      <c r="C1129" t="s">
        <v>3157</v>
      </c>
      <c r="D1129" t="s">
        <v>522</v>
      </c>
      <c r="E1129">
        <v>2123.1838402950002</v>
      </c>
      <c r="F1129">
        <v>613.79999999999995</v>
      </c>
      <c r="G1129">
        <v>2.5863353384447998</v>
      </c>
      <c r="H1129">
        <v>-5.4191789285467697</v>
      </c>
      <c r="I1129">
        <v>-7.5133917141189599</v>
      </c>
      <c r="J1129">
        <v>1.2667222404905201</v>
      </c>
      <c r="K1129">
        <v>646.87031763930702</v>
      </c>
      <c r="L1129">
        <v>629.67389386111302</v>
      </c>
      <c r="M1129">
        <v>46.133049261265398</v>
      </c>
      <c r="N1129">
        <v>0.33668115473239901</v>
      </c>
      <c r="O1129">
        <v>52.818507657217303</v>
      </c>
      <c r="P1129">
        <v>59.428571428571402</v>
      </c>
      <c r="Q1129">
        <v>0.16146092002833601</v>
      </c>
    </row>
    <row r="1130" spans="1:17" hidden="1" x14ac:dyDescent="0.3">
      <c r="A1130" t="s">
        <v>2410</v>
      </c>
      <c r="B1130" t="s">
        <v>2411</v>
      </c>
      <c r="C1130" t="s">
        <v>3157</v>
      </c>
      <c r="D1130" t="s">
        <v>51</v>
      </c>
      <c r="E1130">
        <v>2118.066265035</v>
      </c>
      <c r="F1130">
        <v>1498.95</v>
      </c>
      <c r="G1130">
        <v>-11.377120093381899</v>
      </c>
      <c r="H1130">
        <v>-2.8123869613727299</v>
      </c>
      <c r="I1130">
        <v>-7.0298909756957499</v>
      </c>
      <c r="J1130">
        <v>-0.31694968382894301</v>
      </c>
      <c r="K1130">
        <v>1543.6750891622301</v>
      </c>
      <c r="L1130">
        <v>1516.4585512291001</v>
      </c>
      <c r="M1130">
        <v>55.839937491776098</v>
      </c>
      <c r="N1130">
        <v>0.46175364577186001</v>
      </c>
      <c r="O1130">
        <v>26.351779579038599</v>
      </c>
      <c r="P1130">
        <v>14.410563675914901</v>
      </c>
      <c r="Q1130">
        <v>7.8092556850028999E-2</v>
      </c>
    </row>
    <row r="1131" spans="1:17" hidden="1" x14ac:dyDescent="0.3">
      <c r="A1131" t="s">
        <v>2412</v>
      </c>
      <c r="B1131" t="s">
        <v>2413</v>
      </c>
      <c r="C1131" t="s">
        <v>3157</v>
      </c>
      <c r="D1131" t="s">
        <v>269</v>
      </c>
      <c r="E1131">
        <v>2108.0811581099902</v>
      </c>
      <c r="F1131">
        <v>689.3</v>
      </c>
      <c r="G1131">
        <v>-54.583848704344703</v>
      </c>
      <c r="H1131">
        <v>9.6458221437616896</v>
      </c>
      <c r="I1131">
        <v>-13.102271257597399</v>
      </c>
      <c r="J1131">
        <v>1.2405962304643601</v>
      </c>
      <c r="K1131">
        <v>635.73678608454304</v>
      </c>
      <c r="L1131">
        <v>701.99756100014804</v>
      </c>
      <c r="M1131">
        <v>72.833067660080403</v>
      </c>
      <c r="N1131">
        <v>0.940789098339751</v>
      </c>
      <c r="O1131">
        <v>56.499347163789302</v>
      </c>
      <c r="P1131">
        <v>20.5069930069929</v>
      </c>
    </row>
    <row r="1132" spans="1:17" hidden="1" x14ac:dyDescent="0.3">
      <c r="A1132" t="s">
        <v>2414</v>
      </c>
      <c r="B1132" t="s">
        <v>2415</v>
      </c>
      <c r="C1132" t="s">
        <v>3157</v>
      </c>
      <c r="D1132" t="s">
        <v>117</v>
      </c>
      <c r="E1132">
        <v>2105.1135678299902</v>
      </c>
      <c r="F1132">
        <v>304.85000000000002</v>
      </c>
      <c r="G1132">
        <v>-26.3889074662378</v>
      </c>
      <c r="H1132">
        <v>33.036137511829502</v>
      </c>
      <c r="I1132">
        <v>-12.595771980446999</v>
      </c>
      <c r="J1132">
        <v>12.9273918922147</v>
      </c>
      <c r="K1132">
        <v>283.85289120911102</v>
      </c>
      <c r="M1132">
        <v>64.847743102319299</v>
      </c>
      <c r="N1132">
        <v>0.92772557620702401</v>
      </c>
      <c r="O1132">
        <v>31.212071510578902</v>
      </c>
      <c r="P1132">
        <v>35.128546099290702</v>
      </c>
    </row>
    <row r="1133" spans="1:17" hidden="1" x14ac:dyDescent="0.3">
      <c r="A1133" t="s">
        <v>2416</v>
      </c>
      <c r="B1133" t="s">
        <v>2417</v>
      </c>
      <c r="C1133" t="s">
        <v>3157</v>
      </c>
      <c r="D1133" t="s">
        <v>500</v>
      </c>
      <c r="E1133">
        <v>2103.2384056559999</v>
      </c>
      <c r="F1133">
        <v>116.84</v>
      </c>
      <c r="G1133">
        <v>2.8160310999079101</v>
      </c>
      <c r="H1133">
        <v>2.7726798594799398</v>
      </c>
      <c r="I1133">
        <v>6.22602593450463</v>
      </c>
      <c r="J1133">
        <v>3.0069607033862198</v>
      </c>
      <c r="K1133">
        <v>117.945331995187</v>
      </c>
      <c r="L1133">
        <v>114.03047638327099</v>
      </c>
      <c r="M1133">
        <v>55.181877912190501</v>
      </c>
      <c r="N1133">
        <v>0.66437162206228695</v>
      </c>
      <c r="O1133">
        <v>27.524820267031799</v>
      </c>
      <c r="P1133">
        <v>30.547486033519501</v>
      </c>
      <c r="Q1133">
        <v>5.8726543351459E-2</v>
      </c>
    </row>
    <row r="1134" spans="1:17" x14ac:dyDescent="0.3">
      <c r="A1134" t="s">
        <v>2418</v>
      </c>
      <c r="B1134" t="s">
        <v>2419</v>
      </c>
      <c r="C1134" t="s">
        <v>3149</v>
      </c>
      <c r="D1134" t="s">
        <v>72</v>
      </c>
      <c r="E1134">
        <v>2096.5738160000001</v>
      </c>
      <c r="F1134">
        <v>81.16</v>
      </c>
      <c r="G1134">
        <v>-49.655803447281201</v>
      </c>
      <c r="H1134">
        <v>9.5482819384714794</v>
      </c>
      <c r="I1134">
        <v>-17.547394226798801</v>
      </c>
      <c r="J1134">
        <v>5.7224750935072102</v>
      </c>
      <c r="K1134">
        <v>83.211209676162397</v>
      </c>
      <c r="L1134">
        <v>91.406608105382006</v>
      </c>
      <c r="M1134">
        <v>49.961148423611299</v>
      </c>
      <c r="N1134">
        <v>1.1518106066023699</v>
      </c>
      <c r="O1134">
        <v>92.212912764908793</v>
      </c>
      <c r="P1134">
        <v>11.621510108650799</v>
      </c>
      <c r="Q1134">
        <v>3.6500438630087E-2</v>
      </c>
    </row>
    <row r="1135" spans="1:17" hidden="1" x14ac:dyDescent="0.3">
      <c r="A1135" t="s">
        <v>2420</v>
      </c>
      <c r="B1135" t="s">
        <v>2421</v>
      </c>
      <c r="C1135" t="s">
        <v>3157</v>
      </c>
      <c r="D1135" t="s">
        <v>375</v>
      </c>
      <c r="E1135">
        <v>2095.2788776399998</v>
      </c>
      <c r="F1135">
        <v>1068.4000000000001</v>
      </c>
      <c r="G1135">
        <v>-32.832314129819501</v>
      </c>
      <c r="H1135">
        <v>1.63667778351767</v>
      </c>
      <c r="I1135">
        <v>-10.8999265176133</v>
      </c>
      <c r="J1135">
        <v>-0.17713348940057799</v>
      </c>
      <c r="K1135">
        <v>1102.18829464536</v>
      </c>
      <c r="L1135">
        <v>1170.1119993888401</v>
      </c>
      <c r="M1135">
        <v>54.989915078313402</v>
      </c>
      <c r="N1135">
        <v>0.55271825546424003</v>
      </c>
      <c r="O1135">
        <v>38.000748783227202</v>
      </c>
      <c r="P1135">
        <v>29.495182110175101</v>
      </c>
      <c r="Q1135">
        <v>-5.4614666530184999E-2</v>
      </c>
    </row>
    <row r="1136" spans="1:17" hidden="1" x14ac:dyDescent="0.3">
      <c r="A1136" t="s">
        <v>2422</v>
      </c>
      <c r="B1136" t="s">
        <v>2423</v>
      </c>
      <c r="C1136" t="s">
        <v>3157</v>
      </c>
      <c r="D1136" t="s">
        <v>493</v>
      </c>
      <c r="E1136">
        <v>2094.5908307499999</v>
      </c>
      <c r="F1136">
        <v>347.45</v>
      </c>
      <c r="G1136">
        <v>-10.2915248492271</v>
      </c>
      <c r="H1136">
        <v>-3.0562868593273902</v>
      </c>
      <c r="I1136">
        <v>-13.875484785744501</v>
      </c>
      <c r="J1136">
        <v>9.4178100441240993</v>
      </c>
      <c r="K1136">
        <v>366.63770322428297</v>
      </c>
      <c r="L1136">
        <v>369.62423104337</v>
      </c>
      <c r="M1136">
        <v>56.246673818887899</v>
      </c>
      <c r="N1136">
        <v>1.01359666805436</v>
      </c>
      <c r="O1136">
        <v>30.234566124622201</v>
      </c>
      <c r="P1136">
        <v>18.381601362862</v>
      </c>
      <c r="Q1136">
        <v>2.224135422506E-2</v>
      </c>
    </row>
    <row r="1137" spans="1:17" hidden="1" x14ac:dyDescent="0.3">
      <c r="A1137" t="s">
        <v>2424</v>
      </c>
      <c r="B1137" t="s">
        <v>2425</v>
      </c>
      <c r="C1137" t="s">
        <v>3157</v>
      </c>
      <c r="D1137" t="s">
        <v>117</v>
      </c>
      <c r="E1137">
        <v>2093.5958622599901</v>
      </c>
      <c r="F1137">
        <v>260.85000000000002</v>
      </c>
      <c r="G1137">
        <v>-3.7544649310385898</v>
      </c>
      <c r="H1137">
        <v>0.57363400329506997</v>
      </c>
      <c r="I1137">
        <v>-22.7703138781769</v>
      </c>
      <c r="J1137">
        <v>0.20752736059831201</v>
      </c>
      <c r="K1137">
        <v>271.037985096618</v>
      </c>
      <c r="L1137">
        <v>265.17219215251998</v>
      </c>
      <c r="M1137">
        <v>37.930394561677502</v>
      </c>
      <c r="N1137">
        <v>0.51869816936538704</v>
      </c>
      <c r="O1137">
        <v>30.419781483611199</v>
      </c>
      <c r="P1137">
        <v>40.6957928802589</v>
      </c>
      <c r="Q1137">
        <v>8.0588941856572005E-2</v>
      </c>
    </row>
    <row r="1138" spans="1:17" hidden="1" x14ac:dyDescent="0.3">
      <c r="A1138" t="s">
        <v>1733</v>
      </c>
      <c r="B1138" t="s">
        <v>2426</v>
      </c>
      <c r="C1138" t="s">
        <v>3157</v>
      </c>
      <c r="D1138" t="s">
        <v>1735</v>
      </c>
      <c r="E1138">
        <v>2091.9342556299998</v>
      </c>
      <c r="F1138">
        <v>33.9</v>
      </c>
      <c r="G1138">
        <v>-27.293166019146799</v>
      </c>
      <c r="H1138">
        <v>16.2426605560998</v>
      </c>
      <c r="I1138">
        <v>-1.8482911522297401</v>
      </c>
      <c r="J1138">
        <v>7.7088344438638696</v>
      </c>
      <c r="K1138">
        <v>33.555803870194801</v>
      </c>
      <c r="L1138">
        <v>34.587414368226497</v>
      </c>
      <c r="M1138">
        <v>49.333103027404697</v>
      </c>
      <c r="N1138">
        <v>0.89215510882854099</v>
      </c>
      <c r="O1138">
        <v>35.545722713864301</v>
      </c>
      <c r="P1138">
        <v>24.861878453038599</v>
      </c>
      <c r="Q1138">
        <v>7.0291434656782004E-2</v>
      </c>
    </row>
    <row r="1139" spans="1:17" hidden="1" x14ac:dyDescent="0.3">
      <c r="A1139" t="s">
        <v>2427</v>
      </c>
      <c r="B1139" t="s">
        <v>2428</v>
      </c>
      <c r="C1139" t="s">
        <v>3157</v>
      </c>
      <c r="D1139" t="s">
        <v>51</v>
      </c>
      <c r="E1139">
        <v>2087.9709811500002</v>
      </c>
      <c r="F1139">
        <v>2171.85</v>
      </c>
      <c r="G1139">
        <v>63.454732837245103</v>
      </c>
      <c r="H1139">
        <v>21.887959988985099</v>
      </c>
      <c r="I1139">
        <v>64.646627433876006</v>
      </c>
      <c r="J1139">
        <v>7.4852566129462303</v>
      </c>
      <c r="K1139">
        <v>1909.2873570014999</v>
      </c>
      <c r="L1139">
        <v>1539.25835840373</v>
      </c>
      <c r="M1139">
        <v>59.647821851423302</v>
      </c>
      <c r="N1139">
        <v>0.70832025117739394</v>
      </c>
      <c r="O1139">
        <v>7.0976356562377703</v>
      </c>
      <c r="P1139">
        <v>104.881845195981</v>
      </c>
      <c r="Q1139">
        <v>0.13622924423893501</v>
      </c>
    </row>
    <row r="1140" spans="1:17" hidden="1" x14ac:dyDescent="0.3">
      <c r="A1140" t="s">
        <v>2429</v>
      </c>
      <c r="B1140" t="s">
        <v>2430</v>
      </c>
      <c r="C1140" t="s">
        <v>3157</v>
      </c>
      <c r="D1140" t="s">
        <v>269</v>
      </c>
      <c r="E1140">
        <v>2081.4636880749999</v>
      </c>
      <c r="F1140">
        <v>1196.05</v>
      </c>
      <c r="G1140">
        <v>-40.392797791745998</v>
      </c>
      <c r="H1140">
        <v>-2.1477160299044602</v>
      </c>
      <c r="I1140">
        <v>-7.7774768642405903</v>
      </c>
      <c r="J1140">
        <v>4.9521748957015603</v>
      </c>
      <c r="K1140">
        <v>1266.17813616582</v>
      </c>
      <c r="L1140">
        <v>1324.32193880668</v>
      </c>
      <c r="M1140">
        <v>49.547664346075003</v>
      </c>
      <c r="N1140">
        <v>0.67180550181695298</v>
      </c>
      <c r="O1140">
        <v>47.987124284101803</v>
      </c>
      <c r="P1140">
        <v>8.0393839483311407</v>
      </c>
      <c r="Q1140">
        <v>5.8121667991824999E-2</v>
      </c>
    </row>
    <row r="1141" spans="1:17" hidden="1" x14ac:dyDescent="0.3">
      <c r="A1141" t="s">
        <v>2431</v>
      </c>
      <c r="B1141" t="s">
        <v>2432</v>
      </c>
      <c r="C1141" t="s">
        <v>3157</v>
      </c>
      <c r="D1141" t="s">
        <v>85</v>
      </c>
      <c r="E1141">
        <v>2074.01775</v>
      </c>
      <c r="F1141">
        <v>205.45</v>
      </c>
      <c r="G1141">
        <v>-7.5203475271832199</v>
      </c>
      <c r="H1141">
        <v>31.276723520446701</v>
      </c>
      <c r="I1141">
        <v>48.7742040942233</v>
      </c>
      <c r="J1141">
        <v>-5.4987975998513097</v>
      </c>
      <c r="K1141">
        <v>173.48133290276701</v>
      </c>
      <c r="L1141">
        <v>155.73643100918301</v>
      </c>
      <c r="M1141">
        <v>55.0744318852935</v>
      </c>
      <c r="N1141">
        <v>1.8435752130023599</v>
      </c>
      <c r="O1141">
        <v>10.951569724993901</v>
      </c>
      <c r="P1141">
        <v>81.092992507712594</v>
      </c>
      <c r="Q1141">
        <v>9.6110408326794003E-2</v>
      </c>
    </row>
    <row r="1142" spans="1:17" hidden="1" x14ac:dyDescent="0.3">
      <c r="A1142" t="s">
        <v>2433</v>
      </c>
      <c r="B1142" t="s">
        <v>2434</v>
      </c>
      <c r="C1142" t="s">
        <v>3157</v>
      </c>
      <c r="D1142" t="s">
        <v>251</v>
      </c>
      <c r="E1142">
        <v>2071.41956433</v>
      </c>
      <c r="F1142">
        <v>1334.7</v>
      </c>
      <c r="G1142">
        <v>-18.137134919979101</v>
      </c>
      <c r="H1142">
        <v>13.253578053033699</v>
      </c>
      <c r="I1142">
        <v>3.39528558978364</v>
      </c>
      <c r="J1142">
        <v>-3.0102972288354701</v>
      </c>
      <c r="K1142">
        <v>1281.78927752257</v>
      </c>
      <c r="L1142">
        <v>1299.4855815333799</v>
      </c>
      <c r="M1142">
        <v>62.842998410871402</v>
      </c>
      <c r="N1142">
        <v>1.96187842369225</v>
      </c>
      <c r="O1142">
        <v>14.1567393421742</v>
      </c>
      <c r="P1142">
        <v>16.4761322977572</v>
      </c>
      <c r="Q1142">
        <v>-1.7648768077108998E-2</v>
      </c>
    </row>
    <row r="1143" spans="1:17" hidden="1" x14ac:dyDescent="0.3">
      <c r="A1143" t="s">
        <v>2435</v>
      </c>
      <c r="B1143" t="s">
        <v>2436</v>
      </c>
      <c r="C1143" t="s">
        <v>3157</v>
      </c>
      <c r="D1143" t="s">
        <v>493</v>
      </c>
      <c r="E1143">
        <v>2071.36647025</v>
      </c>
      <c r="F1143">
        <v>885.5</v>
      </c>
      <c r="G1143">
        <v>-59.515299703871399</v>
      </c>
      <c r="H1143">
        <v>11.410376551914799</v>
      </c>
      <c r="I1143">
        <v>-23.8336101076669</v>
      </c>
      <c r="J1143">
        <v>9.1085492831287898</v>
      </c>
      <c r="K1143">
        <v>910.40580437188999</v>
      </c>
      <c r="L1143">
        <v>1091.0333502269</v>
      </c>
      <c r="M1143">
        <v>61.525448019394403</v>
      </c>
      <c r="N1143">
        <v>0.28833527801382702</v>
      </c>
      <c r="O1143">
        <v>86.431394692264206</v>
      </c>
      <c r="P1143">
        <v>12.301838934686099</v>
      </c>
      <c r="Q1143">
        <v>-0.212028252525015</v>
      </c>
    </row>
    <row r="1144" spans="1:17" hidden="1" x14ac:dyDescent="0.3">
      <c r="A1144" t="s">
        <v>2437</v>
      </c>
      <c r="B1144" t="s">
        <v>2438</v>
      </c>
      <c r="C1144" t="s">
        <v>3157</v>
      </c>
      <c r="D1144" t="s">
        <v>232</v>
      </c>
      <c r="E1144">
        <v>2066.0995412349998</v>
      </c>
      <c r="F1144">
        <v>267.35000000000002</v>
      </c>
      <c r="G1144">
        <v>-41.894789182548699</v>
      </c>
      <c r="H1144">
        <v>2.2856807162020498</v>
      </c>
      <c r="I1144">
        <v>-8.0058985674267706</v>
      </c>
      <c r="J1144">
        <v>5.3788295288420001</v>
      </c>
      <c r="K1144">
        <v>272.25073002589602</v>
      </c>
      <c r="L1144">
        <v>297.71700754378401</v>
      </c>
      <c r="M1144">
        <v>63.176018793954498</v>
      </c>
      <c r="N1144">
        <v>0.49264161105055199</v>
      </c>
      <c r="O1144">
        <v>36.132410697587403</v>
      </c>
      <c r="P1144">
        <v>8.9223874516194801</v>
      </c>
    </row>
    <row r="1145" spans="1:17" hidden="1" x14ac:dyDescent="0.3">
      <c r="A1145" t="s">
        <v>2439</v>
      </c>
      <c r="B1145" t="s">
        <v>2440</v>
      </c>
      <c r="C1145" t="s">
        <v>3157</v>
      </c>
      <c r="D1145" t="s">
        <v>457</v>
      </c>
      <c r="E1145">
        <v>2058.4932355999999</v>
      </c>
      <c r="F1145">
        <v>258.85000000000002</v>
      </c>
      <c r="G1145">
        <v>-23.668906976732998</v>
      </c>
      <c r="H1145">
        <v>3.8054993430855899</v>
      </c>
      <c r="I1145">
        <v>-2.5772124171945001</v>
      </c>
      <c r="J1145">
        <v>6.0692528187613703</v>
      </c>
      <c r="K1145">
        <v>269.01191394286701</v>
      </c>
      <c r="L1145">
        <v>278.36960208404901</v>
      </c>
      <c r="M1145">
        <v>60.931446007549503</v>
      </c>
      <c r="N1145">
        <v>0.45145024353971602</v>
      </c>
      <c r="O1145">
        <v>39.849333590882701</v>
      </c>
      <c r="P1145">
        <v>14.106237601939601</v>
      </c>
      <c r="Q1145">
        <v>-7.0106479758997003E-2</v>
      </c>
    </row>
    <row r="1146" spans="1:17" hidden="1" x14ac:dyDescent="0.3">
      <c r="A1146" t="s">
        <v>2441</v>
      </c>
      <c r="B1146" t="s">
        <v>2442</v>
      </c>
      <c r="C1146" t="s">
        <v>3157</v>
      </c>
      <c r="D1146" t="s">
        <v>134</v>
      </c>
      <c r="E1146">
        <v>2057.497547426</v>
      </c>
      <c r="F1146">
        <v>17.54</v>
      </c>
      <c r="G1146">
        <v>-32.056623580445397</v>
      </c>
      <c r="H1146">
        <v>-1.3599755154378499</v>
      </c>
      <c r="I1146">
        <v>-10.6001500213592</v>
      </c>
      <c r="J1146">
        <v>3.70800002009037</v>
      </c>
      <c r="K1146">
        <v>18.813011640302602</v>
      </c>
      <c r="L1146">
        <v>19.054642614126902</v>
      </c>
      <c r="M1146">
        <v>44.873424106379701</v>
      </c>
      <c r="N1146">
        <v>0.64009338034055197</v>
      </c>
      <c r="O1146">
        <v>81.782555444189697</v>
      </c>
      <c r="P1146">
        <v>5.8727005395999603</v>
      </c>
      <c r="Q1146">
        <v>6.4311594824735002E-2</v>
      </c>
    </row>
    <row r="1147" spans="1:17" x14ac:dyDescent="0.3">
      <c r="A1147" t="s">
        <v>2443</v>
      </c>
      <c r="B1147" t="s">
        <v>2444</v>
      </c>
      <c r="C1147" t="s">
        <v>3142</v>
      </c>
      <c r="D1147" t="s">
        <v>24</v>
      </c>
      <c r="E1147">
        <v>2057.3899718399998</v>
      </c>
      <c r="F1147">
        <v>39.950000000000003</v>
      </c>
      <c r="G1147">
        <v>-62.3235409664576</v>
      </c>
      <c r="H1147">
        <v>-5.8936875701284697</v>
      </c>
      <c r="I1147">
        <v>-32.300918197880002</v>
      </c>
      <c r="J1147">
        <v>0.98330458430658896</v>
      </c>
      <c r="K1147">
        <v>43.883925845295899</v>
      </c>
      <c r="L1147">
        <v>53.137076233869699</v>
      </c>
      <c r="M1147">
        <v>43.066634860273901</v>
      </c>
      <c r="N1147">
        <v>1.01270905554755</v>
      </c>
      <c r="O1147">
        <v>106.257822277847</v>
      </c>
      <c r="P1147">
        <v>5.4089709762532996</v>
      </c>
    </row>
    <row r="1148" spans="1:17" hidden="1" x14ac:dyDescent="0.3">
      <c r="A1148" t="s">
        <v>2445</v>
      </c>
      <c r="B1148" t="s">
        <v>2446</v>
      </c>
      <c r="C1148" t="s">
        <v>3157</v>
      </c>
      <c r="D1148" t="s">
        <v>493</v>
      </c>
      <c r="E1148">
        <v>2053.4583682339999</v>
      </c>
      <c r="F1148">
        <v>122.62</v>
      </c>
      <c r="G1148">
        <v>-25.564018088107002</v>
      </c>
      <c r="H1148">
        <v>21.1648754120055</v>
      </c>
      <c r="I1148">
        <v>19.0361890515494</v>
      </c>
      <c r="J1148">
        <v>-1.0706113617755399</v>
      </c>
      <c r="K1148">
        <v>110.879874620482</v>
      </c>
      <c r="L1148">
        <v>112.568570195807</v>
      </c>
      <c r="M1148">
        <v>62.851798448588298</v>
      </c>
      <c r="N1148">
        <v>1.6890724048013199</v>
      </c>
      <c r="O1148">
        <v>16.9466644919262</v>
      </c>
      <c r="P1148">
        <v>53.370856785490901</v>
      </c>
      <c r="Q1148">
        <v>-2.2986534576546001E-2</v>
      </c>
    </row>
    <row r="1149" spans="1:17" hidden="1" x14ac:dyDescent="0.3">
      <c r="A1149" t="s">
        <v>2447</v>
      </c>
      <c r="B1149" t="s">
        <v>2448</v>
      </c>
      <c r="C1149" t="s">
        <v>3157</v>
      </c>
      <c r="D1149" t="s">
        <v>896</v>
      </c>
      <c r="E1149">
        <v>2049.6</v>
      </c>
      <c r="F1149">
        <v>341.6</v>
      </c>
      <c r="G1149">
        <v>-42.765369307090701</v>
      </c>
      <c r="H1149">
        <v>-6.5433378198463696</v>
      </c>
      <c r="I1149">
        <v>-29.1978910479726</v>
      </c>
      <c r="J1149">
        <v>3.6903337124052502</v>
      </c>
      <c r="K1149">
        <v>416.93526906059799</v>
      </c>
      <c r="M1149">
        <v>38.936054592500597</v>
      </c>
      <c r="O1149">
        <v>73.799765807962501</v>
      </c>
      <c r="P1149">
        <v>5.5787358986246298</v>
      </c>
    </row>
    <row r="1150" spans="1:17" hidden="1" x14ac:dyDescent="0.3">
      <c r="A1150" t="s">
        <v>2449</v>
      </c>
      <c r="B1150" t="s">
        <v>2450</v>
      </c>
      <c r="C1150" t="s">
        <v>3157</v>
      </c>
      <c r="D1150" t="s">
        <v>139</v>
      </c>
      <c r="E1150">
        <v>2034.6950905199999</v>
      </c>
      <c r="F1150">
        <v>117.33</v>
      </c>
      <c r="G1150">
        <v>112.14613727423399</v>
      </c>
      <c r="H1150">
        <v>2.4283649555158102</v>
      </c>
      <c r="I1150">
        <v>-6.6390875774506997</v>
      </c>
      <c r="J1150">
        <v>6.1068090046241696</v>
      </c>
      <c r="K1150">
        <v>116.95822445390699</v>
      </c>
      <c r="L1150">
        <v>105.843242656165</v>
      </c>
      <c r="M1150">
        <v>60.218064029394498</v>
      </c>
      <c r="N1150">
        <v>0.76354150049284997</v>
      </c>
      <c r="O1150">
        <v>21.4011761697775</v>
      </c>
      <c r="P1150">
        <v>138.08847402597399</v>
      </c>
    </row>
    <row r="1151" spans="1:17" hidden="1" x14ac:dyDescent="0.3">
      <c r="A1151" t="s">
        <v>2451</v>
      </c>
      <c r="B1151" t="s">
        <v>2452</v>
      </c>
      <c r="C1151" t="s">
        <v>3157</v>
      </c>
      <c r="D1151" t="s">
        <v>1377</v>
      </c>
      <c r="E1151">
        <v>2030.1790348</v>
      </c>
      <c r="F1151">
        <v>781.6</v>
      </c>
      <c r="G1151">
        <v>8.1353037361097407</v>
      </c>
      <c r="H1151">
        <v>5.1153302248420598</v>
      </c>
      <c r="I1151">
        <v>33.329564750711199</v>
      </c>
      <c r="J1151">
        <v>5.6639478788160096</v>
      </c>
      <c r="K1151">
        <v>769.01435990945004</v>
      </c>
      <c r="L1151">
        <v>733.75409780594305</v>
      </c>
      <c r="M1151">
        <v>63.118243200210799</v>
      </c>
      <c r="N1151">
        <v>1.1328757057936201</v>
      </c>
      <c r="O1151">
        <v>27.750767656090002</v>
      </c>
      <c r="P1151">
        <v>73.111849390919105</v>
      </c>
      <c r="Q1151">
        <v>-2.7533783938559001E-2</v>
      </c>
    </row>
    <row r="1152" spans="1:17" hidden="1" x14ac:dyDescent="0.3">
      <c r="A1152" t="s">
        <v>2453</v>
      </c>
      <c r="B1152" t="s">
        <v>2454</v>
      </c>
      <c r="C1152" t="s">
        <v>3157</v>
      </c>
      <c r="D1152" t="s">
        <v>961</v>
      </c>
      <c r="E1152">
        <v>2025.03551268</v>
      </c>
      <c r="F1152">
        <v>304.05</v>
      </c>
      <c r="G1152">
        <v>169.12292872529599</v>
      </c>
      <c r="H1152">
        <v>-7.9381319396042702</v>
      </c>
      <c r="I1152">
        <v>12.5335440486572</v>
      </c>
      <c r="J1152">
        <v>11.400121751672099</v>
      </c>
      <c r="K1152">
        <v>318.63517478954202</v>
      </c>
      <c r="L1152">
        <v>275.30820870318598</v>
      </c>
      <c r="M1152">
        <v>57.675776311925503</v>
      </c>
      <c r="N1152">
        <v>1.0158959473611</v>
      </c>
      <c r="O1152">
        <v>43.117908238776501</v>
      </c>
      <c r="Q1152">
        <v>0.16642703237186199</v>
      </c>
    </row>
    <row r="1153" spans="1:17" hidden="1" x14ac:dyDescent="0.3">
      <c r="A1153" t="s">
        <v>2455</v>
      </c>
      <c r="B1153" t="s">
        <v>2456</v>
      </c>
      <c r="C1153" t="s">
        <v>3157</v>
      </c>
      <c r="D1153" t="s">
        <v>120</v>
      </c>
      <c r="E1153">
        <v>2024.4117947899999</v>
      </c>
      <c r="F1153">
        <v>1569.7</v>
      </c>
      <c r="G1153">
        <v>-14.945408444890701</v>
      </c>
      <c r="H1153">
        <v>-7.4683790008905202</v>
      </c>
      <c r="I1153">
        <v>-13.7729701649815</v>
      </c>
      <c r="J1153">
        <v>-2.7841149073943701</v>
      </c>
      <c r="K1153">
        <v>1698.6946189171999</v>
      </c>
      <c r="L1153">
        <v>1661.8062087205501</v>
      </c>
      <c r="M1153">
        <v>41.612291783919403</v>
      </c>
      <c r="N1153">
        <v>1.7576511479883901</v>
      </c>
      <c r="O1153">
        <v>33.719819073708301</v>
      </c>
      <c r="P1153">
        <v>17.0413451142676</v>
      </c>
      <c r="Q1153">
        <v>0.10173102562637</v>
      </c>
    </row>
    <row r="1154" spans="1:17" hidden="1" x14ac:dyDescent="0.3">
      <c r="A1154" t="s">
        <v>2457</v>
      </c>
      <c r="B1154" t="s">
        <v>2458</v>
      </c>
      <c r="C1154" t="s">
        <v>3157</v>
      </c>
      <c r="D1154" t="s">
        <v>232</v>
      </c>
      <c r="E1154">
        <v>2024.0150808799999</v>
      </c>
      <c r="F1154">
        <v>83.98</v>
      </c>
      <c r="G1154">
        <v>127.494420652226</v>
      </c>
      <c r="H1154">
        <v>-2.9532900014438601</v>
      </c>
      <c r="I1154">
        <v>65.073359749792402</v>
      </c>
      <c r="J1154">
        <v>-0.277644211728168</v>
      </c>
      <c r="K1154">
        <v>88.245422837479595</v>
      </c>
      <c r="L1154">
        <v>72.398747820080402</v>
      </c>
      <c r="M1154">
        <v>39.614693455978198</v>
      </c>
      <c r="N1154">
        <v>0.492983456493161</v>
      </c>
      <c r="O1154">
        <v>36.687306501547901</v>
      </c>
      <c r="P1154">
        <v>162.84820031298901</v>
      </c>
      <c r="Q1154">
        <v>0.132373123069596</v>
      </c>
    </row>
    <row r="1155" spans="1:17" hidden="1" x14ac:dyDescent="0.3">
      <c r="A1155" t="s">
        <v>2459</v>
      </c>
      <c r="B1155" t="s">
        <v>2460</v>
      </c>
      <c r="C1155" t="s">
        <v>3157</v>
      </c>
      <c r="D1155" t="s">
        <v>229</v>
      </c>
      <c r="E1155">
        <v>2022.4200167040001</v>
      </c>
      <c r="F1155">
        <v>103.72</v>
      </c>
      <c r="G1155">
        <v>-32.292308922338599</v>
      </c>
      <c r="H1155">
        <v>3.2762790546090201</v>
      </c>
      <c r="I1155">
        <v>-25.941578610422699</v>
      </c>
      <c r="J1155">
        <v>0.877754345931955</v>
      </c>
      <c r="K1155">
        <v>106.551408275699</v>
      </c>
      <c r="L1155">
        <v>110.89520229828</v>
      </c>
      <c r="M1155">
        <v>50.389004598007297</v>
      </c>
      <c r="N1155">
        <v>0.61657129829945301</v>
      </c>
      <c r="O1155">
        <v>43.559583494022299</v>
      </c>
      <c r="P1155">
        <v>19.962988665278701</v>
      </c>
      <c r="Q1155">
        <v>0.19125982558458299</v>
      </c>
    </row>
    <row r="1156" spans="1:17" hidden="1" x14ac:dyDescent="0.3">
      <c r="A1156" t="s">
        <v>2461</v>
      </c>
      <c r="B1156" t="s">
        <v>2462</v>
      </c>
      <c r="C1156" t="s">
        <v>3157</v>
      </c>
      <c r="D1156" t="s">
        <v>972</v>
      </c>
      <c r="E1156">
        <v>2020.5810134999999</v>
      </c>
      <c r="F1156">
        <v>569.1</v>
      </c>
      <c r="G1156">
        <v>64.6211634850347</v>
      </c>
      <c r="H1156">
        <v>10.0724946307558</v>
      </c>
      <c r="I1156">
        <v>33.015115924603698</v>
      </c>
      <c r="J1156">
        <v>6.2051825875035602</v>
      </c>
      <c r="K1156">
        <v>561.80908975520197</v>
      </c>
      <c r="L1156">
        <v>496.12967885334899</v>
      </c>
      <c r="M1156">
        <v>64.384125326400095</v>
      </c>
      <c r="N1156">
        <v>0.45496064133810299</v>
      </c>
      <c r="O1156">
        <v>28.061852047091801</v>
      </c>
      <c r="P1156">
        <v>123.088984711877</v>
      </c>
      <c r="Q1156">
        <v>0.15090386581228701</v>
      </c>
    </row>
    <row r="1157" spans="1:17" hidden="1" x14ac:dyDescent="0.3">
      <c r="A1157" t="s">
        <v>2463</v>
      </c>
      <c r="B1157" t="s">
        <v>2464</v>
      </c>
      <c r="C1157" t="s">
        <v>3157</v>
      </c>
      <c r="D1157" t="s">
        <v>493</v>
      </c>
      <c r="E1157">
        <v>2018.7413240000001</v>
      </c>
      <c r="F1157">
        <v>1798.05</v>
      </c>
      <c r="G1157">
        <v>-8.0125872062866197</v>
      </c>
      <c r="H1157">
        <v>-0.63868905522699104</v>
      </c>
      <c r="I1157">
        <v>-8.0792810797274601</v>
      </c>
      <c r="J1157">
        <v>5.46031210735649</v>
      </c>
      <c r="K1157">
        <v>1852.9252262426801</v>
      </c>
      <c r="L1157">
        <v>1850.8822138477999</v>
      </c>
      <c r="M1157">
        <v>51.042068172721301</v>
      </c>
      <c r="N1157">
        <v>1.3036357430049099</v>
      </c>
      <c r="O1157">
        <v>34.960095659186301</v>
      </c>
      <c r="P1157">
        <v>18.683168316831601</v>
      </c>
    </row>
    <row r="1158" spans="1:17" hidden="1" x14ac:dyDescent="0.3">
      <c r="A1158" t="s">
        <v>2465</v>
      </c>
      <c r="B1158" t="s">
        <v>2466</v>
      </c>
      <c r="C1158" t="s">
        <v>3157</v>
      </c>
      <c r="D1158" t="s">
        <v>471</v>
      </c>
      <c r="E1158">
        <v>2018.4431618399999</v>
      </c>
      <c r="F1158">
        <v>311.8</v>
      </c>
      <c r="G1158">
        <v>2.5127001289653301</v>
      </c>
      <c r="H1158">
        <v>3.2295474241644202</v>
      </c>
      <c r="I1158">
        <v>-16.130993767321101</v>
      </c>
      <c r="J1158">
        <v>3.9630020126017</v>
      </c>
      <c r="K1158">
        <v>329.53624464251601</v>
      </c>
      <c r="L1158">
        <v>352.01721858011598</v>
      </c>
      <c r="M1158">
        <v>56.888770787738899</v>
      </c>
      <c r="N1158">
        <v>0.80556382601748899</v>
      </c>
      <c r="O1158">
        <v>64.753046824887704</v>
      </c>
      <c r="P1158">
        <v>30.706350869838602</v>
      </c>
      <c r="Q1158">
        <v>0.12426232455129201</v>
      </c>
    </row>
    <row r="1159" spans="1:17" hidden="1" x14ac:dyDescent="0.3">
      <c r="A1159" t="s">
        <v>2467</v>
      </c>
      <c r="B1159" t="s">
        <v>2468</v>
      </c>
      <c r="C1159" t="s">
        <v>3157</v>
      </c>
      <c r="D1159" t="s">
        <v>51</v>
      </c>
      <c r="E1159">
        <v>2018.31586264</v>
      </c>
      <c r="F1159">
        <v>761.2</v>
      </c>
      <c r="G1159">
        <v>52.840340862678097</v>
      </c>
      <c r="H1159">
        <v>47.721301324290202</v>
      </c>
      <c r="I1159">
        <v>115.609452820274</v>
      </c>
      <c r="J1159">
        <v>13.3529708124041</v>
      </c>
      <c r="K1159">
        <v>534.04950138075003</v>
      </c>
      <c r="L1159">
        <v>424.32326323481198</v>
      </c>
      <c r="M1159">
        <v>81.732455450108901</v>
      </c>
      <c r="N1159">
        <v>2.0955186852079901</v>
      </c>
      <c r="O1159">
        <v>7.7377824487650999</v>
      </c>
      <c r="P1159">
        <v>178.216374269005</v>
      </c>
      <c r="Q1159">
        <v>0.156750338802847</v>
      </c>
    </row>
    <row r="1160" spans="1:17" hidden="1" x14ac:dyDescent="0.3">
      <c r="A1160" t="s">
        <v>2469</v>
      </c>
      <c r="B1160" t="s">
        <v>2470</v>
      </c>
      <c r="C1160" t="s">
        <v>3157</v>
      </c>
      <c r="D1160" t="s">
        <v>144</v>
      </c>
      <c r="E1160">
        <v>2018.111734716</v>
      </c>
      <c r="F1160">
        <v>123.53</v>
      </c>
      <c r="G1160">
        <v>-11.635085726950001</v>
      </c>
      <c r="H1160">
        <v>25.4747235165154</v>
      </c>
      <c r="I1160">
        <v>-2.10277964481921</v>
      </c>
      <c r="J1160">
        <v>7.1543460323156003</v>
      </c>
      <c r="K1160">
        <v>114.525145737142</v>
      </c>
      <c r="L1160">
        <v>120.527498474458</v>
      </c>
      <c r="M1160">
        <v>66.228167855783397</v>
      </c>
      <c r="N1160">
        <v>1.04460678544949</v>
      </c>
      <c r="O1160">
        <v>122.13227556059201</v>
      </c>
      <c r="P1160">
        <v>36.271373414230503</v>
      </c>
    </row>
    <row r="1161" spans="1:17" hidden="1" x14ac:dyDescent="0.3">
      <c r="A1161" t="s">
        <v>2471</v>
      </c>
      <c r="B1161" t="s">
        <v>2472</v>
      </c>
      <c r="C1161" t="s">
        <v>3157</v>
      </c>
      <c r="D1161" t="s">
        <v>139</v>
      </c>
      <c r="E1161">
        <v>2013.4120644</v>
      </c>
      <c r="F1161">
        <v>118.8</v>
      </c>
      <c r="G1161">
        <v>6.3827758698471397</v>
      </c>
      <c r="H1161">
        <v>16.584356584324201</v>
      </c>
      <c r="I1161">
        <v>27.917963791787901</v>
      </c>
      <c r="J1161">
        <v>8.4618213016894508</v>
      </c>
      <c r="K1161">
        <v>113.638059034666</v>
      </c>
      <c r="L1161">
        <v>103.212700936145</v>
      </c>
      <c r="M1161">
        <v>62.757375731699099</v>
      </c>
      <c r="N1161">
        <v>0.85056367269672395</v>
      </c>
      <c r="O1161">
        <v>24.3265993265993</v>
      </c>
      <c r="P1161">
        <v>62.739726027397197</v>
      </c>
      <c r="Q1161">
        <v>5.9629493487663998E-2</v>
      </c>
    </row>
    <row r="1162" spans="1:17" hidden="1" x14ac:dyDescent="0.3">
      <c r="A1162" t="s">
        <v>2473</v>
      </c>
      <c r="B1162" t="s">
        <v>2474</v>
      </c>
      <c r="C1162" t="s">
        <v>3157</v>
      </c>
      <c r="D1162" t="s">
        <v>21</v>
      </c>
      <c r="E1162">
        <v>2012.0168603249999</v>
      </c>
      <c r="F1162">
        <v>221.45</v>
      </c>
      <c r="G1162">
        <v>-62.143841176081203</v>
      </c>
      <c r="H1162">
        <v>4.2744731236133502</v>
      </c>
      <c r="I1162">
        <v>-22.476075568689499</v>
      </c>
      <c r="J1162">
        <v>0.37770220552906297</v>
      </c>
      <c r="K1162">
        <v>218.09060340450799</v>
      </c>
      <c r="L1162">
        <v>263.63649254565598</v>
      </c>
      <c r="M1162">
        <v>71.988741735454298</v>
      </c>
      <c r="N1162">
        <v>0.50612317862388101</v>
      </c>
      <c r="O1162">
        <v>91.329871302777093</v>
      </c>
      <c r="P1162">
        <v>11.9452027095339</v>
      </c>
    </row>
    <row r="1163" spans="1:17" hidden="1" x14ac:dyDescent="0.3">
      <c r="A1163" t="s">
        <v>2475</v>
      </c>
      <c r="B1163" t="s">
        <v>2476</v>
      </c>
      <c r="C1163" t="s">
        <v>3157</v>
      </c>
      <c r="D1163" t="s">
        <v>161</v>
      </c>
      <c r="E1163">
        <v>2008.4136207849999</v>
      </c>
      <c r="F1163">
        <v>884.9</v>
      </c>
      <c r="G1163">
        <v>92.743127653510498</v>
      </c>
      <c r="H1163">
        <v>63.769034971270898</v>
      </c>
      <c r="I1163">
        <v>77.592924995963102</v>
      </c>
      <c r="J1163">
        <v>13.9782890875715</v>
      </c>
      <c r="K1163">
        <v>656.42120872738701</v>
      </c>
      <c r="L1163">
        <v>554.72568959129705</v>
      </c>
      <c r="M1163">
        <v>82.384011025817401</v>
      </c>
      <c r="N1163">
        <v>2.0299081492016899</v>
      </c>
      <c r="O1163">
        <v>5.3226353260255399</v>
      </c>
      <c r="P1163">
        <v>126.723033563925</v>
      </c>
      <c r="Q1163">
        <v>8.6563779612166006E-2</v>
      </c>
    </row>
    <row r="1164" spans="1:17" hidden="1" x14ac:dyDescent="0.3">
      <c r="A1164" t="s">
        <v>2477</v>
      </c>
      <c r="B1164" t="s">
        <v>2478</v>
      </c>
      <c r="C1164" t="s">
        <v>3157</v>
      </c>
      <c r="D1164" t="s">
        <v>117</v>
      </c>
      <c r="E1164">
        <v>1991.8713359549999</v>
      </c>
      <c r="F1164">
        <v>137.85</v>
      </c>
      <c r="G1164">
        <v>-44.123741136119101</v>
      </c>
      <c r="H1164">
        <v>0.37262193707226998</v>
      </c>
      <c r="I1164">
        <v>-17.659836560154101</v>
      </c>
      <c r="J1164">
        <v>5.3496064613220602</v>
      </c>
      <c r="K1164">
        <v>145.63204707706001</v>
      </c>
      <c r="L1164">
        <v>157.016450997444</v>
      </c>
      <c r="M1164">
        <v>54.236105714367703</v>
      </c>
      <c r="N1164">
        <v>0.38607793172716998</v>
      </c>
      <c r="O1164">
        <v>54.370692782009399</v>
      </c>
      <c r="P1164">
        <v>9.1362520782202399</v>
      </c>
      <c r="Q1164">
        <v>9.8877563396099991E-4</v>
      </c>
    </row>
    <row r="1165" spans="1:17" x14ac:dyDescent="0.3">
      <c r="A1165" t="s">
        <v>2479</v>
      </c>
      <c r="B1165" t="s">
        <v>2480</v>
      </c>
      <c r="C1165" t="s">
        <v>3160</v>
      </c>
      <c r="D1165" t="s">
        <v>2100</v>
      </c>
      <c r="E1165">
        <v>1988.55664632</v>
      </c>
      <c r="F1165">
        <v>10.8</v>
      </c>
      <c r="G1165">
        <v>-64.706578422149704</v>
      </c>
      <c r="H1165">
        <v>-11.6573114172082</v>
      </c>
      <c r="I1165">
        <v>-37.2030345999964</v>
      </c>
      <c r="J1165">
        <v>2.88046704667107</v>
      </c>
      <c r="K1165">
        <v>12.559802518520501</v>
      </c>
      <c r="L1165">
        <v>15.0584160508467</v>
      </c>
      <c r="M1165">
        <v>34.764772583197399</v>
      </c>
      <c r="N1165">
        <v>0.99948824740800601</v>
      </c>
      <c r="O1165">
        <v>141.20370370370301</v>
      </c>
      <c r="P1165">
        <v>5.3658536585365901</v>
      </c>
      <c r="Q1165">
        <v>-4.7418792376969998E-2</v>
      </c>
    </row>
    <row r="1166" spans="1:17" hidden="1" x14ac:dyDescent="0.3">
      <c r="A1166" t="s">
        <v>2481</v>
      </c>
      <c r="B1166" t="s">
        <v>2482</v>
      </c>
      <c r="C1166" t="s">
        <v>3157</v>
      </c>
      <c r="D1166" t="s">
        <v>279</v>
      </c>
      <c r="E1166">
        <v>1988.0746765479901</v>
      </c>
      <c r="F1166">
        <v>40.97</v>
      </c>
      <c r="G1166">
        <v>16.0225172189981</v>
      </c>
      <c r="H1166">
        <v>3.7466018754968098</v>
      </c>
      <c r="I1166">
        <v>-6.6229494239492199</v>
      </c>
      <c r="J1166">
        <v>4.5007178985985297</v>
      </c>
      <c r="K1166">
        <v>42.2430994276394</v>
      </c>
      <c r="L1166">
        <v>43.456202220729999</v>
      </c>
      <c r="M1166">
        <v>62.355449588977301</v>
      </c>
      <c r="N1166">
        <v>0.55105277888456405</v>
      </c>
      <c r="O1166">
        <v>68.123016841591394</v>
      </c>
      <c r="P1166">
        <v>40.404386566141099</v>
      </c>
      <c r="Q1166">
        <v>6.0429717787891003E-2</v>
      </c>
    </row>
    <row r="1167" spans="1:17" hidden="1" x14ac:dyDescent="0.3">
      <c r="A1167" t="s">
        <v>2483</v>
      </c>
      <c r="B1167" t="s">
        <v>2484</v>
      </c>
      <c r="C1167" t="s">
        <v>3157</v>
      </c>
      <c r="D1167" t="s">
        <v>1696</v>
      </c>
      <c r="E1167">
        <v>1984.1380216</v>
      </c>
      <c r="F1167">
        <v>64.64</v>
      </c>
      <c r="G1167">
        <v>0.77576804129809596</v>
      </c>
      <c r="H1167">
        <v>-1.92856028458096</v>
      </c>
      <c r="I1167">
        <v>-1.3149729692637999</v>
      </c>
      <c r="J1167">
        <v>-2.37385552056789</v>
      </c>
      <c r="K1167">
        <v>64.273673605438205</v>
      </c>
      <c r="L1167">
        <v>60.7835655986175</v>
      </c>
      <c r="M1167">
        <v>58.880462682991599</v>
      </c>
      <c r="N1167">
        <v>0.51735257952443703</v>
      </c>
      <c r="O1167">
        <v>5.89418316831682</v>
      </c>
      <c r="P1167">
        <v>24.427333974975902</v>
      </c>
      <c r="Q1167">
        <v>-2.8254867209200001E-2</v>
      </c>
    </row>
    <row r="1168" spans="1:17" hidden="1" x14ac:dyDescent="0.3">
      <c r="A1168" t="s">
        <v>2485</v>
      </c>
      <c r="B1168" t="s">
        <v>2486</v>
      </c>
      <c r="C1168" t="s">
        <v>3157</v>
      </c>
      <c r="D1168" t="s">
        <v>290</v>
      </c>
      <c r="E1168">
        <v>1978.5427693500001</v>
      </c>
      <c r="F1168">
        <v>769.75</v>
      </c>
      <c r="G1168">
        <v>18.555712020799898</v>
      </c>
      <c r="H1168">
        <v>3.6608555257474502</v>
      </c>
      <c r="I1168">
        <v>-24.831682786075401</v>
      </c>
      <c r="J1168">
        <v>2.9843059095756601</v>
      </c>
      <c r="K1168">
        <v>830.01413254896102</v>
      </c>
      <c r="L1168">
        <v>783.10624523242598</v>
      </c>
      <c r="M1168">
        <v>47.198622567152</v>
      </c>
      <c r="N1168">
        <v>1.17778295442672</v>
      </c>
      <c r="O1168">
        <v>57.843455667424401</v>
      </c>
      <c r="P1168">
        <v>75.301753586882199</v>
      </c>
      <c r="Q1168">
        <v>0.13417802375917001</v>
      </c>
    </row>
    <row r="1169" spans="1:17" hidden="1" x14ac:dyDescent="0.3">
      <c r="A1169" t="s">
        <v>2487</v>
      </c>
      <c r="B1169" t="s">
        <v>2488</v>
      </c>
      <c r="C1169" t="s">
        <v>3157</v>
      </c>
      <c r="D1169" t="s">
        <v>318</v>
      </c>
      <c r="E1169">
        <v>1976.9612520000001</v>
      </c>
      <c r="F1169">
        <v>812.05</v>
      </c>
      <c r="G1169">
        <v>114.836358666547</v>
      </c>
      <c r="H1169">
        <v>8.2445185946961193</v>
      </c>
      <c r="I1169">
        <v>16.3221510146866</v>
      </c>
      <c r="J1169">
        <v>-5.1650015657403401</v>
      </c>
      <c r="K1169">
        <v>859.10989797347895</v>
      </c>
      <c r="M1169">
        <v>36.659592184745897</v>
      </c>
      <c r="N1169">
        <v>1.1209712928676001</v>
      </c>
      <c r="O1169">
        <v>39.363339695831499</v>
      </c>
      <c r="P1169">
        <v>245.55319148936101</v>
      </c>
    </row>
    <row r="1170" spans="1:17" hidden="1" x14ac:dyDescent="0.3">
      <c r="A1170" t="s">
        <v>2489</v>
      </c>
      <c r="B1170" t="s">
        <v>2490</v>
      </c>
      <c r="C1170" t="s">
        <v>3157</v>
      </c>
      <c r="D1170" t="s">
        <v>232</v>
      </c>
      <c r="E1170">
        <v>1976.7531692299999</v>
      </c>
      <c r="F1170">
        <v>1117.9000000000001</v>
      </c>
      <c r="G1170">
        <v>170.188341085985</v>
      </c>
      <c r="H1170">
        <v>7.9136075430288697</v>
      </c>
      <c r="I1170">
        <v>52.724783309046103</v>
      </c>
      <c r="J1170">
        <v>12.075465248282899</v>
      </c>
      <c r="K1170">
        <v>1029.20977085507</v>
      </c>
      <c r="L1170">
        <v>870.06189416682605</v>
      </c>
      <c r="M1170">
        <v>72.007458230632196</v>
      </c>
      <c r="N1170">
        <v>0.76533147290164305</v>
      </c>
      <c r="O1170">
        <v>7.2546739422130599</v>
      </c>
      <c r="P1170">
        <v>194.72712892169699</v>
      </c>
      <c r="Q1170">
        <v>0.160081780229689</v>
      </c>
    </row>
    <row r="1171" spans="1:17" hidden="1" x14ac:dyDescent="0.3">
      <c r="A1171" t="s">
        <v>2491</v>
      </c>
      <c r="B1171" t="s">
        <v>2492</v>
      </c>
      <c r="C1171" t="s">
        <v>3157</v>
      </c>
      <c r="D1171" t="s">
        <v>213</v>
      </c>
      <c r="E1171">
        <v>1975.9180815</v>
      </c>
      <c r="F1171">
        <v>320.10000000000002</v>
      </c>
      <c r="G1171">
        <v>-8.6581453404118101</v>
      </c>
      <c r="H1171">
        <v>9.9986750079847102</v>
      </c>
      <c r="I1171">
        <v>11.5509636461738</v>
      </c>
      <c r="J1171">
        <v>10.861521881559</v>
      </c>
      <c r="K1171">
        <v>312.930645788226</v>
      </c>
      <c r="L1171">
        <v>304.79348926651699</v>
      </c>
      <c r="M1171">
        <v>60.189600909987497</v>
      </c>
      <c r="N1171">
        <v>2.0818366136795001</v>
      </c>
      <c r="O1171">
        <v>23.6488597313339</v>
      </c>
      <c r="P1171">
        <v>45.367847411444103</v>
      </c>
      <c r="Q1171">
        <v>0.134220733858924</v>
      </c>
    </row>
    <row r="1172" spans="1:17" hidden="1" x14ac:dyDescent="0.3">
      <c r="A1172" t="s">
        <v>2493</v>
      </c>
      <c r="B1172" t="s">
        <v>2494</v>
      </c>
      <c r="C1172" t="s">
        <v>3157</v>
      </c>
      <c r="D1172" t="s">
        <v>375</v>
      </c>
      <c r="E1172">
        <v>1965.4552475999999</v>
      </c>
      <c r="F1172">
        <v>165.84</v>
      </c>
      <c r="G1172">
        <v>17.636970397820502</v>
      </c>
      <c r="H1172">
        <v>19.119601299193899</v>
      </c>
      <c r="I1172">
        <v>47.060180070985197</v>
      </c>
      <c r="J1172">
        <v>8.0214196324145295</v>
      </c>
      <c r="K1172">
        <v>139.88165174701501</v>
      </c>
      <c r="L1172">
        <v>128.01404724541101</v>
      </c>
      <c r="M1172">
        <v>85.305815670208602</v>
      </c>
      <c r="N1172">
        <v>1.18885967459305</v>
      </c>
      <c r="O1172">
        <v>3.1114327062228702</v>
      </c>
      <c r="P1172">
        <v>75.677966101694906</v>
      </c>
      <c r="Q1172">
        <v>8.4502151317697005E-2</v>
      </c>
    </row>
    <row r="1173" spans="1:17" hidden="1" x14ac:dyDescent="0.3">
      <c r="A1173" t="s">
        <v>2495</v>
      </c>
      <c r="B1173" t="s">
        <v>2496</v>
      </c>
      <c r="C1173" t="s">
        <v>3157</v>
      </c>
      <c r="D1173" t="s">
        <v>1467</v>
      </c>
      <c r="E1173">
        <v>1961.25947328499</v>
      </c>
      <c r="F1173">
        <v>97.29</v>
      </c>
      <c r="G1173">
        <v>-34.460864721542599</v>
      </c>
      <c r="H1173">
        <v>3.6886268912989499</v>
      </c>
      <c r="I1173">
        <v>-8.9316966752966795</v>
      </c>
      <c r="J1173">
        <v>0.31106587366688299</v>
      </c>
      <c r="K1173">
        <v>99.854625336055705</v>
      </c>
      <c r="L1173">
        <v>104.818176835849</v>
      </c>
      <c r="M1173">
        <v>62.7855167809197</v>
      </c>
      <c r="N1173">
        <v>0.381142985772149</v>
      </c>
      <c r="O1173">
        <v>33.549182855380799</v>
      </c>
      <c r="P1173">
        <v>7.5621890547263604</v>
      </c>
      <c r="Q1173">
        <v>8.6960887919424995E-2</v>
      </c>
    </row>
    <row r="1174" spans="1:17" hidden="1" x14ac:dyDescent="0.3">
      <c r="A1174" t="s">
        <v>2497</v>
      </c>
      <c r="B1174" t="s">
        <v>2498</v>
      </c>
      <c r="C1174" t="s">
        <v>3157</v>
      </c>
      <c r="D1174" t="s">
        <v>139</v>
      </c>
      <c r="E1174">
        <v>1958.2767425560701</v>
      </c>
      <c r="F1174">
        <v>1606.65</v>
      </c>
      <c r="G1174">
        <v>119.514335013118</v>
      </c>
      <c r="H1174">
        <v>64.274568464742501</v>
      </c>
      <c r="I1174">
        <v>76.253030441302101</v>
      </c>
      <c r="J1174">
        <v>-7.6720632873095598</v>
      </c>
      <c r="K1174">
        <v>1229.65752457642</v>
      </c>
      <c r="L1174">
        <v>985.39760785735996</v>
      </c>
      <c r="M1174">
        <v>95.851689174423399</v>
      </c>
      <c r="N1174">
        <v>1.5851795853844</v>
      </c>
      <c r="O1174">
        <v>5.6981918899573696</v>
      </c>
      <c r="P1174">
        <v>162.35303723056799</v>
      </c>
    </row>
    <row r="1175" spans="1:17" hidden="1" x14ac:dyDescent="0.3">
      <c r="A1175" t="s">
        <v>2499</v>
      </c>
      <c r="B1175" t="s">
        <v>2500</v>
      </c>
      <c r="C1175" t="s">
        <v>3157</v>
      </c>
      <c r="D1175" t="s">
        <v>505</v>
      </c>
      <c r="E1175">
        <v>1949.1558717599901</v>
      </c>
      <c r="F1175">
        <v>498.8</v>
      </c>
      <c r="G1175">
        <v>-38.821969267361098</v>
      </c>
      <c r="H1175">
        <v>-9.0106908495846803</v>
      </c>
      <c r="I1175">
        <v>-11.046122829719501</v>
      </c>
      <c r="J1175">
        <v>-4.5895596675662702</v>
      </c>
      <c r="K1175">
        <v>565.10443556227006</v>
      </c>
      <c r="L1175">
        <v>592.78774851979904</v>
      </c>
      <c r="M1175">
        <v>24.911936730047799</v>
      </c>
      <c r="N1175">
        <v>0.65060958343806397</v>
      </c>
      <c r="O1175">
        <v>44.346431435444998</v>
      </c>
      <c r="P1175">
        <v>8.1878321223294694</v>
      </c>
      <c r="Q1175">
        <v>-0.172605610058397</v>
      </c>
    </row>
    <row r="1176" spans="1:17" hidden="1" x14ac:dyDescent="0.3">
      <c r="A1176" t="s">
        <v>2501</v>
      </c>
      <c r="B1176" t="s">
        <v>2502</v>
      </c>
      <c r="C1176" t="s">
        <v>3157</v>
      </c>
      <c r="D1176" t="s">
        <v>375</v>
      </c>
      <c r="E1176">
        <v>1945.7562026999999</v>
      </c>
      <c r="F1176">
        <v>222.05</v>
      </c>
      <c r="G1176">
        <v>-33.3203095351464</v>
      </c>
      <c r="H1176">
        <v>-0.71290913730042604</v>
      </c>
      <c r="I1176">
        <v>-11.22674899443</v>
      </c>
      <c r="J1176">
        <v>-1.83505253391679</v>
      </c>
      <c r="K1176">
        <v>222.399038346682</v>
      </c>
      <c r="L1176">
        <v>234.192627001597</v>
      </c>
      <c r="M1176">
        <v>48.391582449920598</v>
      </c>
      <c r="N1176">
        <v>1.2137052169298099</v>
      </c>
      <c r="O1176">
        <v>54.920063048862801</v>
      </c>
      <c r="P1176">
        <v>12.7157360406091</v>
      </c>
      <c r="Q1176">
        <v>0.151067443035758</v>
      </c>
    </row>
    <row r="1177" spans="1:17" hidden="1" x14ac:dyDescent="0.3">
      <c r="A1177" t="s">
        <v>2503</v>
      </c>
      <c r="B1177" t="s">
        <v>2504</v>
      </c>
      <c r="C1177" t="s">
        <v>3157</v>
      </c>
      <c r="D1177" t="s">
        <v>251</v>
      </c>
      <c r="E1177">
        <v>1942.6006683999999</v>
      </c>
      <c r="F1177">
        <v>3047.8</v>
      </c>
      <c r="G1177">
        <v>793.84733923472299</v>
      </c>
      <c r="H1177">
        <v>-10.550123137980799</v>
      </c>
      <c r="I1177">
        <v>68.396646629670997</v>
      </c>
      <c r="J1177">
        <v>-6.1113171245032002E-2</v>
      </c>
      <c r="K1177">
        <v>3166.2354343219599</v>
      </c>
      <c r="L1177">
        <v>2475.2958263025098</v>
      </c>
      <c r="M1177">
        <v>56.741237388654099</v>
      </c>
      <c r="N1177">
        <v>0.55631348230514199</v>
      </c>
      <c r="O1177">
        <v>36.984054071789402</v>
      </c>
      <c r="P1177">
        <v>940.20477815699599</v>
      </c>
    </row>
    <row r="1178" spans="1:17" hidden="1" x14ac:dyDescent="0.3">
      <c r="A1178" t="s">
        <v>2505</v>
      </c>
      <c r="B1178" t="s">
        <v>2506</v>
      </c>
      <c r="C1178" t="s">
        <v>3157</v>
      </c>
      <c r="D1178" t="s">
        <v>1467</v>
      </c>
      <c r="E1178">
        <v>1936.191898</v>
      </c>
      <c r="F1178">
        <v>307</v>
      </c>
      <c r="G1178">
        <v>-27.335201984653999</v>
      </c>
      <c r="H1178">
        <v>1.3887312480831999</v>
      </c>
      <c r="I1178">
        <v>-9.8325096385195607</v>
      </c>
      <c r="J1178">
        <v>6.0002928718511503</v>
      </c>
      <c r="K1178">
        <v>312.18741741258202</v>
      </c>
      <c r="L1178">
        <v>327.34861385387899</v>
      </c>
      <c r="M1178">
        <v>67.682016044497402</v>
      </c>
      <c r="N1178">
        <v>0.62314955931701599</v>
      </c>
      <c r="O1178">
        <v>24.8534201954397</v>
      </c>
      <c r="P1178">
        <v>9.9176512710347193</v>
      </c>
      <c r="Q1178">
        <v>7.3141242032028E-2</v>
      </c>
    </row>
    <row r="1179" spans="1:17" hidden="1" x14ac:dyDescent="0.3">
      <c r="A1179" t="s">
        <v>2507</v>
      </c>
      <c r="B1179" t="s">
        <v>2508</v>
      </c>
      <c r="C1179" t="s">
        <v>3157</v>
      </c>
      <c r="D1179" t="s">
        <v>493</v>
      </c>
      <c r="E1179">
        <v>1930.7063103999999</v>
      </c>
      <c r="F1179">
        <v>371.2</v>
      </c>
      <c r="G1179">
        <v>-51.230461247156398</v>
      </c>
      <c r="H1179">
        <v>-4.5611815105828502</v>
      </c>
      <c r="I1179">
        <v>-11.438427846388601</v>
      </c>
      <c r="J1179">
        <v>-8.1472678024975895</v>
      </c>
      <c r="K1179">
        <v>402.459367787833</v>
      </c>
      <c r="L1179">
        <v>434.55080671070601</v>
      </c>
      <c r="M1179">
        <v>37.304506188705403</v>
      </c>
      <c r="N1179">
        <v>0.94563408380944303</v>
      </c>
      <c r="O1179">
        <v>46.659482758620598</v>
      </c>
      <c r="P1179">
        <v>3.6437246963562702</v>
      </c>
      <c r="Q1179">
        <v>-1.8758203492383999E-2</v>
      </c>
    </row>
    <row r="1180" spans="1:17" hidden="1" x14ac:dyDescent="0.3">
      <c r="A1180" t="s">
        <v>2509</v>
      </c>
      <c r="B1180" t="s">
        <v>2510</v>
      </c>
      <c r="C1180" t="s">
        <v>3157</v>
      </c>
      <c r="D1180" t="s">
        <v>457</v>
      </c>
      <c r="E1180">
        <v>1918.2384474</v>
      </c>
      <c r="F1180">
        <v>229.35</v>
      </c>
      <c r="G1180">
        <v>-5.8299211300645997</v>
      </c>
      <c r="H1180">
        <v>1.62297967870323</v>
      </c>
      <c r="I1180">
        <v>-1.31672462215329</v>
      </c>
      <c r="J1180">
        <v>-8.6769324334815795E-2</v>
      </c>
      <c r="K1180">
        <v>232.98105485598899</v>
      </c>
      <c r="L1180">
        <v>236.53970573628399</v>
      </c>
      <c r="M1180">
        <v>59.439705898750098</v>
      </c>
      <c r="N1180">
        <v>0.55869615944041795</v>
      </c>
      <c r="O1180">
        <v>34.946588183998202</v>
      </c>
      <c r="P1180">
        <v>27.0285239545832</v>
      </c>
      <c r="Q1180">
        <v>5.2482315905362002E-2</v>
      </c>
    </row>
    <row r="1181" spans="1:17" hidden="1" x14ac:dyDescent="0.3">
      <c r="A1181" t="s">
        <v>2511</v>
      </c>
      <c r="B1181" t="s">
        <v>2512</v>
      </c>
      <c r="C1181" t="s">
        <v>3157</v>
      </c>
      <c r="D1181" t="s">
        <v>500</v>
      </c>
      <c r="E1181">
        <v>1913.230495</v>
      </c>
      <c r="F1181">
        <v>759.55</v>
      </c>
      <c r="G1181">
        <v>1378.01338054597</v>
      </c>
      <c r="H1181">
        <v>38.467257557950298</v>
      </c>
      <c r="I1181">
        <v>1266.23295991586</v>
      </c>
      <c r="J1181">
        <v>7.2970864229258003</v>
      </c>
      <c r="K1181">
        <v>536.90863506687401</v>
      </c>
      <c r="L1181">
        <v>282.14377412826701</v>
      </c>
      <c r="M1181">
        <v>94.218655324870895</v>
      </c>
      <c r="N1181">
        <v>0.82934283024932198</v>
      </c>
      <c r="O1181">
        <v>0</v>
      </c>
      <c r="P1181">
        <v>1565.6798245614</v>
      </c>
    </row>
    <row r="1182" spans="1:17" hidden="1" x14ac:dyDescent="0.3">
      <c r="A1182" t="s">
        <v>2513</v>
      </c>
      <c r="B1182" t="s">
        <v>2514</v>
      </c>
      <c r="C1182" t="s">
        <v>3157</v>
      </c>
      <c r="D1182" t="s">
        <v>471</v>
      </c>
      <c r="E1182">
        <v>1911.7041300000001</v>
      </c>
      <c r="F1182">
        <v>12.3</v>
      </c>
      <c r="G1182">
        <v>-19.5087335457191</v>
      </c>
      <c r="H1182">
        <v>4.0168930208941598</v>
      </c>
      <c r="I1182">
        <v>-2.78239967936153</v>
      </c>
      <c r="J1182">
        <v>1.2858953757635101</v>
      </c>
      <c r="K1182">
        <v>12.9773845842486</v>
      </c>
      <c r="L1182">
        <v>12.6849032304698</v>
      </c>
      <c r="M1182">
        <v>41.959729811778701</v>
      </c>
      <c r="N1182">
        <v>0.21292614682456801</v>
      </c>
      <c r="O1182">
        <v>42.682926829268197</v>
      </c>
      <c r="P1182">
        <v>24.2424242424242</v>
      </c>
      <c r="Q1182">
        <v>0.11492982854248</v>
      </c>
    </row>
    <row r="1183" spans="1:17" hidden="1" x14ac:dyDescent="0.3">
      <c r="A1183" t="s">
        <v>2515</v>
      </c>
      <c r="B1183" t="s">
        <v>2516</v>
      </c>
      <c r="C1183" t="s">
        <v>3157</v>
      </c>
      <c r="D1183" t="s">
        <v>128</v>
      </c>
      <c r="E1183">
        <v>1910.5702569</v>
      </c>
      <c r="F1183">
        <v>124.1</v>
      </c>
      <c r="G1183">
        <v>-25.125267376322899</v>
      </c>
      <c r="H1183">
        <v>3.2789586336881502</v>
      </c>
      <c r="I1183">
        <v>3.5406091701959799</v>
      </c>
      <c r="J1183">
        <v>-2.0386890511831099</v>
      </c>
      <c r="K1183">
        <v>130.81196332434101</v>
      </c>
      <c r="L1183">
        <v>125.469092181848</v>
      </c>
      <c r="M1183">
        <v>43.879211058694104</v>
      </c>
      <c r="N1183">
        <v>0.62161980299264596</v>
      </c>
      <c r="O1183">
        <v>43.996776792908904</v>
      </c>
      <c r="P1183">
        <v>40.225988700564898</v>
      </c>
      <c r="Q1183">
        <v>0.14821243141536</v>
      </c>
    </row>
    <row r="1184" spans="1:17" hidden="1" x14ac:dyDescent="0.3">
      <c r="A1184" t="s">
        <v>2517</v>
      </c>
      <c r="B1184" t="s">
        <v>2518</v>
      </c>
      <c r="C1184" t="s">
        <v>3157</v>
      </c>
      <c r="D1184" t="s">
        <v>46</v>
      </c>
      <c r="E1184">
        <v>1909.1592072000001</v>
      </c>
      <c r="F1184">
        <v>1898.1</v>
      </c>
      <c r="G1184">
        <v>70.291559512241193</v>
      </c>
      <c r="H1184">
        <v>17.973119929389501</v>
      </c>
      <c r="I1184">
        <v>58.371978200822703</v>
      </c>
      <c r="J1184">
        <v>5.5265318287893503</v>
      </c>
      <c r="K1184">
        <v>1666.6994879491101</v>
      </c>
      <c r="L1184">
        <v>1377.5995055010501</v>
      </c>
      <c r="M1184">
        <v>64.322823772866201</v>
      </c>
      <c r="N1184">
        <v>1.22621638567567</v>
      </c>
      <c r="O1184">
        <v>2.4735261577366798</v>
      </c>
      <c r="P1184">
        <v>127.04545454545401</v>
      </c>
    </row>
    <row r="1185" spans="1:17" hidden="1" x14ac:dyDescent="0.3">
      <c r="A1185" t="s">
        <v>2519</v>
      </c>
      <c r="B1185" t="s">
        <v>2520</v>
      </c>
      <c r="C1185" t="s">
        <v>3157</v>
      </c>
      <c r="D1185" t="s">
        <v>1696</v>
      </c>
      <c r="E1185">
        <v>1906.0882018</v>
      </c>
      <c r="F1185">
        <v>66.319999999999993</v>
      </c>
      <c r="G1185">
        <v>0.92886366182713997</v>
      </c>
      <c r="H1185">
        <v>-1.4836226002477499</v>
      </c>
      <c r="I1185">
        <v>-1.40396332150359</v>
      </c>
      <c r="J1185">
        <v>-1.7141877290316201</v>
      </c>
      <c r="K1185">
        <v>65.764796009443501</v>
      </c>
      <c r="L1185">
        <v>62.240951417802499</v>
      </c>
      <c r="M1185">
        <v>59.453032016997597</v>
      </c>
      <c r="N1185">
        <v>0.73921041544142696</v>
      </c>
      <c r="O1185">
        <v>7.1924004825090604</v>
      </c>
      <c r="P1185">
        <v>26.4442326024785</v>
      </c>
      <c r="Q1185">
        <v>-2.8326200589973E-2</v>
      </c>
    </row>
    <row r="1186" spans="1:17" hidden="1" x14ac:dyDescent="0.3">
      <c r="A1186" t="s">
        <v>2521</v>
      </c>
      <c r="B1186" t="s">
        <v>2522</v>
      </c>
      <c r="C1186" t="s">
        <v>3157</v>
      </c>
      <c r="D1186" t="s">
        <v>266</v>
      </c>
      <c r="E1186">
        <v>1905.5665156</v>
      </c>
      <c r="F1186">
        <v>384.4</v>
      </c>
      <c r="G1186">
        <v>-48.902184462630601</v>
      </c>
      <c r="H1186">
        <v>0.356375367149116</v>
      </c>
      <c r="I1186">
        <v>-5.8095243345565803</v>
      </c>
      <c r="J1186">
        <v>0.38349717700483099</v>
      </c>
      <c r="K1186">
        <v>406.91264529091399</v>
      </c>
      <c r="L1186">
        <v>430.59643932838998</v>
      </c>
      <c r="M1186">
        <v>48.151250696291299</v>
      </c>
      <c r="N1186">
        <v>0.55592327771025596</v>
      </c>
      <c r="O1186">
        <v>45.161290322580598</v>
      </c>
      <c r="P1186">
        <v>16.484848484848399</v>
      </c>
      <c r="Q1186">
        <v>2.4495255482381E-2</v>
      </c>
    </row>
    <row r="1187" spans="1:17" hidden="1" x14ac:dyDescent="0.3">
      <c r="A1187" t="s">
        <v>2523</v>
      </c>
      <c r="B1187" t="s">
        <v>2524</v>
      </c>
      <c r="C1187" t="s">
        <v>3157</v>
      </c>
      <c r="D1187" t="s">
        <v>1696</v>
      </c>
      <c r="E1187">
        <v>1905.052968</v>
      </c>
      <c r="F1187">
        <v>66.37</v>
      </c>
      <c r="G1187">
        <v>1.02437317581927</v>
      </c>
      <c r="H1187">
        <v>-1.82948946424431</v>
      </c>
      <c r="I1187">
        <v>-1.4252568222186699</v>
      </c>
      <c r="J1187">
        <v>-2.1006797349495199</v>
      </c>
      <c r="K1187">
        <v>65.876623025822099</v>
      </c>
      <c r="L1187">
        <v>62.300096990391999</v>
      </c>
      <c r="M1187">
        <v>55.931821315525497</v>
      </c>
      <c r="N1187">
        <v>1.0457196618992199</v>
      </c>
      <c r="O1187">
        <v>5.6200090402290099</v>
      </c>
      <c r="P1187">
        <v>25.819905213270101</v>
      </c>
      <c r="Q1187">
        <v>-2.9924776916618E-2</v>
      </c>
    </row>
    <row r="1188" spans="1:17" hidden="1" x14ac:dyDescent="0.3">
      <c r="A1188" t="s">
        <v>2525</v>
      </c>
      <c r="B1188" t="s">
        <v>2526</v>
      </c>
      <c r="C1188" t="s">
        <v>3157</v>
      </c>
      <c r="D1188" t="s">
        <v>72</v>
      </c>
      <c r="E1188">
        <v>1904.3786334599999</v>
      </c>
      <c r="F1188">
        <v>2525.4</v>
      </c>
      <c r="G1188">
        <v>-27.180827561730201</v>
      </c>
      <c r="H1188">
        <v>-5.1949437352237497</v>
      </c>
      <c r="I1188">
        <v>-4.0229244607026304</v>
      </c>
      <c r="J1188">
        <v>1.0872647744483499</v>
      </c>
      <c r="K1188">
        <v>2682.0701320850999</v>
      </c>
      <c r="L1188">
        <v>2780.24803494155</v>
      </c>
      <c r="M1188">
        <v>48.501790038955498</v>
      </c>
      <c r="N1188">
        <v>0.60399495497609401</v>
      </c>
      <c r="O1188">
        <v>25.570206699928701</v>
      </c>
      <c r="P1188">
        <v>7.6631210964977798</v>
      </c>
      <c r="Q1188">
        <v>-0.134190101326157</v>
      </c>
    </row>
    <row r="1189" spans="1:17" hidden="1" x14ac:dyDescent="0.3">
      <c r="A1189" t="s">
        <v>2527</v>
      </c>
      <c r="B1189" t="s">
        <v>2528</v>
      </c>
      <c r="C1189" t="s">
        <v>3157</v>
      </c>
      <c r="D1189" t="s">
        <v>752</v>
      </c>
      <c r="E1189">
        <v>1901.11000107</v>
      </c>
      <c r="F1189">
        <v>754.98</v>
      </c>
      <c r="G1189">
        <v>28.5445737996817</v>
      </c>
      <c r="H1189">
        <v>2.3628815437045199</v>
      </c>
      <c r="I1189">
        <v>-2.8234710094216702</v>
      </c>
      <c r="J1189">
        <v>4.3166104675579797</v>
      </c>
      <c r="K1189">
        <v>760.83356875354195</v>
      </c>
      <c r="L1189">
        <v>720.42201420875097</v>
      </c>
      <c r="M1189">
        <v>43.078312623575101</v>
      </c>
      <c r="N1189">
        <v>0.98947174775805602</v>
      </c>
      <c r="O1189">
        <v>9.9366870645579901</v>
      </c>
      <c r="P1189">
        <v>54.519033974621301</v>
      </c>
      <c r="Q1189">
        <v>-3.6227040049000002E-5</v>
      </c>
    </row>
    <row r="1190" spans="1:17" hidden="1" x14ac:dyDescent="0.3">
      <c r="A1190" t="s">
        <v>2529</v>
      </c>
      <c r="B1190" t="s">
        <v>2530</v>
      </c>
      <c r="C1190" t="s">
        <v>3157</v>
      </c>
      <c r="D1190" t="s">
        <v>493</v>
      </c>
      <c r="E1190">
        <v>1890.8037899999999</v>
      </c>
      <c r="F1190">
        <v>614</v>
      </c>
      <c r="G1190">
        <v>4.1685920687467499</v>
      </c>
      <c r="H1190">
        <v>3.7241167735724701</v>
      </c>
      <c r="I1190">
        <v>4.0369615980835798</v>
      </c>
      <c r="J1190">
        <v>4.6415146053082497</v>
      </c>
      <c r="K1190">
        <v>573.50469747912598</v>
      </c>
      <c r="L1190">
        <v>562.00595711170104</v>
      </c>
      <c r="M1190">
        <v>73.366590846360097</v>
      </c>
      <c r="N1190">
        <v>0.89255635363939101</v>
      </c>
      <c r="O1190">
        <v>18.403908794788201</v>
      </c>
      <c r="P1190">
        <v>52.546583850931597</v>
      </c>
      <c r="Q1190">
        <v>-5.2519209287026997E-2</v>
      </c>
    </row>
    <row r="1191" spans="1:17" hidden="1" x14ac:dyDescent="0.3">
      <c r="A1191" t="s">
        <v>2531</v>
      </c>
      <c r="B1191" t="s">
        <v>2532</v>
      </c>
      <c r="C1191" t="s">
        <v>3157</v>
      </c>
      <c r="D1191" t="s">
        <v>51</v>
      </c>
      <c r="E1191">
        <v>1890.34</v>
      </c>
      <c r="F1191">
        <v>20.11</v>
      </c>
      <c r="G1191">
        <v>48.841131501514297</v>
      </c>
      <c r="H1191">
        <v>4.0571686704541499</v>
      </c>
      <c r="I1191">
        <v>57.185342256122297</v>
      </c>
      <c r="J1191">
        <v>1.5927576249626401</v>
      </c>
      <c r="K1191">
        <v>20.200938453791998</v>
      </c>
      <c r="L1191">
        <v>17.019594183913298</v>
      </c>
      <c r="M1191">
        <v>50.773797762577402</v>
      </c>
      <c r="N1191">
        <v>0.25547813613380499</v>
      </c>
      <c r="O1191">
        <v>38.736946792640403</v>
      </c>
      <c r="P1191">
        <v>90.616113744075804</v>
      </c>
      <c r="Q1191">
        <v>0.116841936906044</v>
      </c>
    </row>
    <row r="1192" spans="1:17" hidden="1" x14ac:dyDescent="0.3">
      <c r="A1192" t="s">
        <v>2533</v>
      </c>
      <c r="B1192" t="s">
        <v>2534</v>
      </c>
      <c r="C1192" t="s">
        <v>3157</v>
      </c>
      <c r="D1192" t="s">
        <v>375</v>
      </c>
      <c r="E1192">
        <v>1890.23618107999</v>
      </c>
      <c r="F1192">
        <v>472.4</v>
      </c>
      <c r="G1192">
        <v>13.428811421708099</v>
      </c>
      <c r="H1192">
        <v>4.0690419443033701</v>
      </c>
      <c r="I1192">
        <v>49.358072159814398</v>
      </c>
      <c r="J1192">
        <v>2.4974812577700498</v>
      </c>
      <c r="K1192">
        <v>474.257362806115</v>
      </c>
      <c r="L1192">
        <v>422.67306840696398</v>
      </c>
      <c r="M1192">
        <v>48.0969930280624</v>
      </c>
      <c r="N1192">
        <v>0.65603935489653997</v>
      </c>
      <c r="O1192">
        <v>18.966977138018599</v>
      </c>
      <c r="P1192">
        <v>68.473609129814506</v>
      </c>
      <c r="Q1192">
        <v>-5.5614664359456001E-2</v>
      </c>
    </row>
    <row r="1193" spans="1:17" hidden="1" x14ac:dyDescent="0.3">
      <c r="A1193" t="s">
        <v>2535</v>
      </c>
      <c r="B1193" t="s">
        <v>2536</v>
      </c>
      <c r="C1193" t="s">
        <v>3157</v>
      </c>
      <c r="D1193" t="s">
        <v>46</v>
      </c>
      <c r="E1193">
        <v>1879.1679666</v>
      </c>
      <c r="F1193">
        <v>148.71</v>
      </c>
      <c r="G1193">
        <v>89.378231346807596</v>
      </c>
      <c r="H1193">
        <v>15.904515429295101</v>
      </c>
      <c r="I1193">
        <v>17.307876655564701</v>
      </c>
      <c r="J1193">
        <v>8.3639190735055102</v>
      </c>
      <c r="K1193">
        <v>141.09517491173699</v>
      </c>
      <c r="L1193">
        <v>129.59170869867501</v>
      </c>
      <c r="M1193">
        <v>72.301366238299806</v>
      </c>
      <c r="N1193">
        <v>1.8025470729650399</v>
      </c>
      <c r="O1193">
        <v>37.179745814000299</v>
      </c>
      <c r="P1193">
        <v>117.09489051094801</v>
      </c>
      <c r="Q1193">
        <v>0.19087039103619299</v>
      </c>
    </row>
    <row r="1194" spans="1:17" hidden="1" x14ac:dyDescent="0.3">
      <c r="A1194" t="s">
        <v>2537</v>
      </c>
      <c r="B1194" t="s">
        <v>2538</v>
      </c>
      <c r="C1194" t="s">
        <v>3157</v>
      </c>
      <c r="D1194" t="s">
        <v>46</v>
      </c>
      <c r="E1194">
        <v>1875.4948979999999</v>
      </c>
      <c r="F1194">
        <v>442.8</v>
      </c>
      <c r="G1194">
        <v>-38.899492929579701</v>
      </c>
      <c r="H1194">
        <v>-8.1355991066913607</v>
      </c>
      <c r="I1194">
        <v>-17.493072717991499</v>
      </c>
      <c r="J1194">
        <v>-2.96862389138894</v>
      </c>
      <c r="K1194">
        <v>502.41249734725699</v>
      </c>
      <c r="L1194">
        <v>545.75622283254904</v>
      </c>
      <c r="M1194">
        <v>37.038745197677898</v>
      </c>
      <c r="N1194">
        <v>1.2056740569507101</v>
      </c>
      <c r="O1194">
        <v>91.960252935862698</v>
      </c>
      <c r="P1194">
        <v>5.2031361368496096</v>
      </c>
      <c r="Q1194">
        <v>0.155229813820322</v>
      </c>
    </row>
    <row r="1195" spans="1:17" hidden="1" x14ac:dyDescent="0.3">
      <c r="A1195" t="s">
        <v>2539</v>
      </c>
      <c r="B1195" t="s">
        <v>2540</v>
      </c>
      <c r="C1195" t="s">
        <v>3157</v>
      </c>
      <c r="D1195" t="s">
        <v>761</v>
      </c>
      <c r="E1195">
        <v>1873.262579795</v>
      </c>
      <c r="F1195">
        <v>725.35</v>
      </c>
      <c r="G1195">
        <v>-7.43113928628875</v>
      </c>
      <c r="H1195">
        <v>7.9837741187361999</v>
      </c>
      <c r="I1195">
        <v>-18.801244279252899</v>
      </c>
      <c r="J1195">
        <v>5.1813202123648203</v>
      </c>
      <c r="K1195">
        <v>723.80327937480695</v>
      </c>
      <c r="L1195">
        <v>773.61845237142995</v>
      </c>
      <c r="M1195">
        <v>69.812909164786205</v>
      </c>
      <c r="N1195">
        <v>0.70162473821712901</v>
      </c>
      <c r="O1195">
        <v>79.223822982008599</v>
      </c>
      <c r="P1195">
        <v>15.667357678201199</v>
      </c>
      <c r="Q1195">
        <v>0.16079041746783901</v>
      </c>
    </row>
    <row r="1196" spans="1:17" hidden="1" x14ac:dyDescent="0.3">
      <c r="A1196" t="s">
        <v>2541</v>
      </c>
      <c r="B1196" t="s">
        <v>2542</v>
      </c>
      <c r="C1196" t="s">
        <v>3157</v>
      </c>
      <c r="D1196" t="s">
        <v>251</v>
      </c>
      <c r="E1196">
        <v>1862.72595819</v>
      </c>
      <c r="F1196">
        <v>1111.45</v>
      </c>
      <c r="G1196">
        <v>64.250717738929893</v>
      </c>
      <c r="H1196">
        <v>51.585261067504597</v>
      </c>
      <c r="I1196">
        <v>155.13205077956999</v>
      </c>
      <c r="J1196">
        <v>8.2068391160056695</v>
      </c>
      <c r="K1196">
        <v>838.54715952429001</v>
      </c>
      <c r="L1196">
        <v>681.554893219306</v>
      </c>
      <c r="M1196">
        <v>89.785304279306104</v>
      </c>
      <c r="N1196">
        <v>2.0452224345296299</v>
      </c>
      <c r="O1196">
        <v>4.93049619865939</v>
      </c>
      <c r="P1196">
        <v>231.77611940298499</v>
      </c>
      <c r="Q1196">
        <v>0.21286913391350301</v>
      </c>
    </row>
    <row r="1197" spans="1:17" hidden="1" x14ac:dyDescent="0.3">
      <c r="A1197" t="s">
        <v>2543</v>
      </c>
      <c r="B1197" t="s">
        <v>2544</v>
      </c>
      <c r="C1197" t="s">
        <v>3157</v>
      </c>
      <c r="D1197" t="s">
        <v>114</v>
      </c>
      <c r="E1197">
        <v>1854.1817040000001</v>
      </c>
      <c r="F1197">
        <v>338.3</v>
      </c>
      <c r="G1197">
        <v>-31.123540574212399</v>
      </c>
      <c r="H1197">
        <v>7.1108921520694199</v>
      </c>
      <c r="I1197">
        <v>-2.4301735978964198</v>
      </c>
      <c r="J1197">
        <v>0.89029854053819202</v>
      </c>
      <c r="K1197">
        <v>335.55077844686002</v>
      </c>
      <c r="L1197">
        <v>339.88061685882298</v>
      </c>
      <c r="M1197">
        <v>55.345255630396501</v>
      </c>
      <c r="N1197">
        <v>0.777260795118216</v>
      </c>
      <c r="O1197">
        <v>31.2444575820277</v>
      </c>
      <c r="P1197">
        <v>19.9432724694203</v>
      </c>
      <c r="Q1197">
        <v>7.3796930966929996E-3</v>
      </c>
    </row>
    <row r="1198" spans="1:17" hidden="1" x14ac:dyDescent="0.3">
      <c r="A1198" t="s">
        <v>2545</v>
      </c>
      <c r="B1198" t="s">
        <v>2546</v>
      </c>
      <c r="C1198" t="s">
        <v>3157</v>
      </c>
      <c r="D1198" t="s">
        <v>269</v>
      </c>
      <c r="E1198">
        <v>1851.00275715</v>
      </c>
      <c r="F1198">
        <v>408.85</v>
      </c>
      <c r="G1198">
        <v>-43.740583708841598</v>
      </c>
      <c r="H1198">
        <v>-5.9495077179710902</v>
      </c>
      <c r="I1198">
        <v>-25.808036919790599</v>
      </c>
      <c r="J1198">
        <v>-2.4538506330418501</v>
      </c>
      <c r="K1198">
        <v>445.664091012906</v>
      </c>
      <c r="L1198">
        <v>495.27776770678798</v>
      </c>
      <c r="M1198">
        <v>33.462460739257502</v>
      </c>
      <c r="N1198">
        <v>1.1017659054248401</v>
      </c>
      <c r="O1198">
        <v>56.084138437079602</v>
      </c>
      <c r="P1198">
        <v>0.42986981085728598</v>
      </c>
    </row>
    <row r="1199" spans="1:17" hidden="1" x14ac:dyDescent="0.3">
      <c r="A1199" t="s">
        <v>2547</v>
      </c>
      <c r="B1199" t="s">
        <v>2548</v>
      </c>
      <c r="C1199" t="s">
        <v>3157</v>
      </c>
      <c r="D1199" t="s">
        <v>88</v>
      </c>
      <c r="E1199">
        <v>1849.38771963</v>
      </c>
      <c r="F1199">
        <v>97.35</v>
      </c>
      <c r="G1199">
        <v>-9.3984518318189707</v>
      </c>
      <c r="H1199">
        <v>0.259467754295227</v>
      </c>
      <c r="I1199">
        <v>32.389752398947401</v>
      </c>
      <c r="J1199">
        <v>-5.0559933496465401</v>
      </c>
      <c r="K1199">
        <v>101.79675080993</v>
      </c>
      <c r="L1199">
        <v>87.086808770866298</v>
      </c>
      <c r="M1199">
        <v>35.9026883128222</v>
      </c>
      <c r="N1199">
        <v>0.173469446561062</v>
      </c>
      <c r="O1199">
        <v>47.714432460195198</v>
      </c>
      <c r="P1199">
        <v>51.352611940298502</v>
      </c>
      <c r="Q1199">
        <v>0.324412003372331</v>
      </c>
    </row>
    <row r="1200" spans="1:17" hidden="1" x14ac:dyDescent="0.3">
      <c r="A1200" t="s">
        <v>2549</v>
      </c>
      <c r="B1200" t="s">
        <v>2550</v>
      </c>
      <c r="C1200" t="s">
        <v>3157</v>
      </c>
      <c r="D1200" t="s">
        <v>375</v>
      </c>
      <c r="E1200">
        <v>1848.5202586</v>
      </c>
      <c r="F1200">
        <v>1470.5</v>
      </c>
      <c r="G1200">
        <v>56.486871030441101</v>
      </c>
      <c r="H1200">
        <v>2.2682745146857699</v>
      </c>
      <c r="I1200">
        <v>42.110556574737998</v>
      </c>
      <c r="J1200">
        <v>-0.56853360590204705</v>
      </c>
      <c r="K1200">
        <v>1522.2471971308</v>
      </c>
      <c r="L1200">
        <v>1297.8793665713899</v>
      </c>
      <c r="M1200">
        <v>39.337144172104502</v>
      </c>
      <c r="N1200">
        <v>1.2256929310439899</v>
      </c>
      <c r="O1200">
        <v>19.687181230873801</v>
      </c>
      <c r="P1200">
        <v>110.13146613318</v>
      </c>
      <c r="Q1200">
        <v>4.8722951157792002E-2</v>
      </c>
    </row>
    <row r="1201" spans="1:17" hidden="1" x14ac:dyDescent="0.3">
      <c r="A1201" t="s">
        <v>2551</v>
      </c>
      <c r="B1201" t="s">
        <v>2552</v>
      </c>
      <c r="C1201" t="s">
        <v>3157</v>
      </c>
      <c r="D1201" t="s">
        <v>406</v>
      </c>
      <c r="E1201">
        <v>1845.3482025000001</v>
      </c>
      <c r="F1201">
        <v>963</v>
      </c>
      <c r="G1201">
        <v>128.30384846927899</v>
      </c>
      <c r="H1201">
        <v>5.2558140077809403</v>
      </c>
      <c r="I1201">
        <v>91.726707595868803</v>
      </c>
      <c r="J1201">
        <v>2.48181474646164</v>
      </c>
      <c r="K1201">
        <v>927.64188596993995</v>
      </c>
      <c r="L1201">
        <v>749.77558940269796</v>
      </c>
      <c r="M1201">
        <v>63.159224582215998</v>
      </c>
      <c r="N1201">
        <v>0.65357518946041904</v>
      </c>
      <c r="O1201">
        <v>26.1786085150571</v>
      </c>
      <c r="P1201">
        <v>157.211538461538</v>
      </c>
      <c r="Q1201">
        <v>0.207211805786569</v>
      </c>
    </row>
    <row r="1202" spans="1:17" hidden="1" x14ac:dyDescent="0.3">
      <c r="A1202" t="s">
        <v>2553</v>
      </c>
      <c r="B1202" t="s">
        <v>2554</v>
      </c>
      <c r="C1202" t="s">
        <v>3157</v>
      </c>
      <c r="D1202" t="s">
        <v>500</v>
      </c>
      <c r="E1202">
        <v>1842.64493085</v>
      </c>
      <c r="F1202">
        <v>364.5</v>
      </c>
      <c r="G1202">
        <v>-12.4443044637848</v>
      </c>
      <c r="H1202">
        <v>-2.5647429522951302</v>
      </c>
      <c r="I1202">
        <v>-17.908622062555999</v>
      </c>
      <c r="J1202">
        <v>2.7463927002834998</v>
      </c>
      <c r="K1202">
        <v>396.94070831648202</v>
      </c>
      <c r="L1202">
        <v>411.84506117965901</v>
      </c>
      <c r="M1202">
        <v>38.148099139615702</v>
      </c>
      <c r="N1202">
        <v>0.24782103868980901</v>
      </c>
      <c r="O1202">
        <v>71.4677640603566</v>
      </c>
      <c r="P1202">
        <v>40.192307692307601</v>
      </c>
    </row>
    <row r="1203" spans="1:17" hidden="1" x14ac:dyDescent="0.3">
      <c r="A1203" t="s">
        <v>2555</v>
      </c>
      <c r="B1203" t="s">
        <v>2556</v>
      </c>
      <c r="C1203" t="s">
        <v>3157</v>
      </c>
      <c r="D1203" t="s">
        <v>229</v>
      </c>
      <c r="E1203">
        <v>1841.4619938000001</v>
      </c>
      <c r="F1203">
        <v>806</v>
      </c>
      <c r="G1203">
        <v>32.950296507390902</v>
      </c>
      <c r="H1203">
        <v>2.7239592991796702</v>
      </c>
      <c r="I1203">
        <v>20.8068466151827</v>
      </c>
      <c r="J1203">
        <v>3.97729070592912</v>
      </c>
      <c r="K1203">
        <v>808.54520704563595</v>
      </c>
      <c r="L1203">
        <v>736.21207532498397</v>
      </c>
      <c r="M1203">
        <v>62.356545853250502</v>
      </c>
      <c r="N1203">
        <v>0.14717202567311299</v>
      </c>
      <c r="O1203">
        <v>30.148883374689799</v>
      </c>
      <c r="P1203">
        <v>73.691923110076701</v>
      </c>
      <c r="Q1203">
        <v>3.0923623582561999E-2</v>
      </c>
    </row>
    <row r="1204" spans="1:17" hidden="1" x14ac:dyDescent="0.3">
      <c r="A1204" t="s">
        <v>2557</v>
      </c>
      <c r="B1204" t="s">
        <v>2558</v>
      </c>
      <c r="C1204" t="s">
        <v>3157</v>
      </c>
      <c r="D1204" t="s">
        <v>139</v>
      </c>
      <c r="E1204">
        <v>1829.4718452659999</v>
      </c>
      <c r="F1204">
        <v>107.41</v>
      </c>
      <c r="G1204">
        <v>-17.290479366995999</v>
      </c>
      <c r="H1204">
        <v>2.2484553979110902</v>
      </c>
      <c r="I1204">
        <v>-16.5577067526355</v>
      </c>
      <c r="J1204">
        <v>6.3787694048077501</v>
      </c>
      <c r="K1204">
        <v>110.733472158407</v>
      </c>
      <c r="L1204">
        <v>113.082396072216</v>
      </c>
      <c r="M1204">
        <v>62.027144538042201</v>
      </c>
      <c r="N1204">
        <v>0.57642913986417699</v>
      </c>
      <c r="O1204">
        <v>37.417372684107598</v>
      </c>
      <c r="P1204">
        <v>17.968149368478802</v>
      </c>
      <c r="Q1204">
        <v>1.9227505857088E-2</v>
      </c>
    </row>
    <row r="1205" spans="1:17" hidden="1" x14ac:dyDescent="0.3">
      <c r="A1205" t="s">
        <v>2559</v>
      </c>
      <c r="B1205" t="s">
        <v>2560</v>
      </c>
      <c r="C1205" t="s">
        <v>3157</v>
      </c>
      <c r="D1205" t="s">
        <v>1653</v>
      </c>
      <c r="E1205">
        <v>1829.1665018880001</v>
      </c>
      <c r="F1205">
        <v>84.04</v>
      </c>
      <c r="G1205">
        <v>-34.169700978867702</v>
      </c>
      <c r="H1205">
        <v>-2.47697324989125</v>
      </c>
      <c r="I1205">
        <v>-16.351955591614001</v>
      </c>
      <c r="J1205">
        <v>0.184155081252147</v>
      </c>
      <c r="K1205">
        <v>88.489440491531099</v>
      </c>
      <c r="L1205">
        <v>93.583299224741793</v>
      </c>
      <c r="M1205">
        <v>41.599250985338699</v>
      </c>
      <c r="N1205">
        <v>0.34959246260320498</v>
      </c>
      <c r="O1205">
        <v>54.093288910042801</v>
      </c>
      <c r="P1205">
        <v>2.48780487804878</v>
      </c>
      <c r="Q1205">
        <v>2.1655760479203999E-2</v>
      </c>
    </row>
    <row r="1206" spans="1:17" hidden="1" x14ac:dyDescent="0.3">
      <c r="A1206" t="s">
        <v>2561</v>
      </c>
      <c r="B1206" t="s">
        <v>2562</v>
      </c>
      <c r="C1206" t="s">
        <v>3157</v>
      </c>
      <c r="D1206" t="s">
        <v>251</v>
      </c>
      <c r="E1206">
        <v>1822.711450112</v>
      </c>
      <c r="F1206">
        <v>180.16</v>
      </c>
      <c r="G1206">
        <v>-34.317728615266503</v>
      </c>
      <c r="H1206">
        <v>-13.3045051469509</v>
      </c>
      <c r="I1206">
        <v>-20.524593129475701</v>
      </c>
      <c r="J1206">
        <v>2.1890309096946998</v>
      </c>
      <c r="K1206">
        <v>197.62738383167999</v>
      </c>
      <c r="M1206">
        <v>38.312789808341897</v>
      </c>
      <c r="N1206">
        <v>0.50842604806089298</v>
      </c>
      <c r="O1206">
        <v>46.530861456483102</v>
      </c>
      <c r="P1206">
        <v>5.1047196779651003</v>
      </c>
    </row>
    <row r="1207" spans="1:17" x14ac:dyDescent="0.3">
      <c r="A1207" t="s">
        <v>2563</v>
      </c>
      <c r="B1207" t="s">
        <v>2564</v>
      </c>
      <c r="C1207" t="s">
        <v>3142</v>
      </c>
      <c r="D1207" t="s">
        <v>54</v>
      </c>
      <c r="E1207">
        <v>1820.1209475149999</v>
      </c>
      <c r="F1207">
        <v>180.83</v>
      </c>
      <c r="G1207">
        <v>-88.074477337225602</v>
      </c>
      <c r="H1207">
        <v>-4.5548396479179001</v>
      </c>
      <c r="I1207">
        <v>-66.683144232082398</v>
      </c>
      <c r="J1207">
        <v>5.3681064850016504</v>
      </c>
      <c r="K1207">
        <v>222.86540095818401</v>
      </c>
      <c r="L1207">
        <v>355.332071723691</v>
      </c>
      <c r="M1207">
        <v>42.3401421805046</v>
      </c>
      <c r="N1207">
        <v>1.42825347478102</v>
      </c>
      <c r="O1207">
        <v>273.19581927777398</v>
      </c>
      <c r="P1207">
        <v>12.5404530744336</v>
      </c>
      <c r="Q1207">
        <v>-0.105760532435656</v>
      </c>
    </row>
    <row r="1208" spans="1:17" hidden="1" x14ac:dyDescent="0.3">
      <c r="A1208" t="s">
        <v>2565</v>
      </c>
      <c r="B1208" t="s">
        <v>2566</v>
      </c>
      <c r="C1208" t="s">
        <v>3157</v>
      </c>
      <c r="D1208" t="s">
        <v>573</v>
      </c>
      <c r="E1208">
        <v>1819.7428746599901</v>
      </c>
      <c r="F1208">
        <v>365.7</v>
      </c>
      <c r="G1208">
        <v>-3.1694578170860099</v>
      </c>
      <c r="H1208">
        <v>-3.2764954088578899</v>
      </c>
      <c r="I1208">
        <v>-9.1638231291025996</v>
      </c>
      <c r="J1208">
        <v>2.8881950882994398</v>
      </c>
      <c r="K1208">
        <v>391.107295900152</v>
      </c>
      <c r="L1208">
        <v>402.18727744641501</v>
      </c>
      <c r="M1208">
        <v>48.7906602070994</v>
      </c>
      <c r="N1208">
        <v>0.290150633515457</v>
      </c>
      <c r="O1208">
        <v>72.258681979764802</v>
      </c>
      <c r="P1208">
        <v>17.948717948717899</v>
      </c>
      <c r="Q1208">
        <v>3.4248588071116998E-2</v>
      </c>
    </row>
    <row r="1209" spans="1:17" hidden="1" x14ac:dyDescent="0.3">
      <c r="A1209" t="s">
        <v>2567</v>
      </c>
      <c r="B1209" t="s">
        <v>2568</v>
      </c>
      <c r="C1209" t="s">
        <v>3157</v>
      </c>
      <c r="D1209" t="s">
        <v>169</v>
      </c>
      <c r="E1209">
        <v>1810.09430649</v>
      </c>
      <c r="F1209">
        <v>353.7</v>
      </c>
      <c r="G1209">
        <v>-17.511432601049702</v>
      </c>
      <c r="H1209">
        <v>15.6579792074349</v>
      </c>
      <c r="I1209">
        <v>-3.22295911992097</v>
      </c>
      <c r="J1209">
        <v>18.042885592277099</v>
      </c>
      <c r="M1209">
        <v>68.616218350604896</v>
      </c>
      <c r="O1209">
        <v>5.4566016398077402</v>
      </c>
      <c r="P1209">
        <v>29.040496169281202</v>
      </c>
    </row>
    <row r="1210" spans="1:17" hidden="1" x14ac:dyDescent="0.3">
      <c r="A1210" t="s">
        <v>2569</v>
      </c>
      <c r="B1210" t="s">
        <v>2570</v>
      </c>
      <c r="C1210" t="s">
        <v>3157</v>
      </c>
      <c r="D1210" t="s">
        <v>269</v>
      </c>
      <c r="E1210">
        <v>1808.0956212000001</v>
      </c>
      <c r="F1210">
        <v>517</v>
      </c>
      <c r="G1210">
        <v>2.8652897003587499</v>
      </c>
      <c r="H1210">
        <v>23.7716936291712</v>
      </c>
      <c r="I1210">
        <v>22.5252155510994</v>
      </c>
      <c r="J1210">
        <v>13.981541071744401</v>
      </c>
      <c r="K1210">
        <v>449.14723569744001</v>
      </c>
      <c r="L1210">
        <v>421.38253152008002</v>
      </c>
      <c r="M1210">
        <v>77.209244444512805</v>
      </c>
      <c r="N1210">
        <v>1.5384131811542701</v>
      </c>
      <c r="O1210">
        <v>2.2920696324951702</v>
      </c>
      <c r="P1210">
        <v>77.877171856184404</v>
      </c>
      <c r="Q1210">
        <v>5.5162110291700997E-2</v>
      </c>
    </row>
    <row r="1211" spans="1:17" hidden="1" x14ac:dyDescent="0.3">
      <c r="A1211" t="s">
        <v>2571</v>
      </c>
      <c r="B1211" t="s">
        <v>2572</v>
      </c>
      <c r="C1211" t="s">
        <v>3157</v>
      </c>
      <c r="D1211" t="s">
        <v>139</v>
      </c>
      <c r="E1211">
        <v>1806.8744346599999</v>
      </c>
      <c r="F1211">
        <v>98.79</v>
      </c>
      <c r="G1211">
        <v>6.5783109886938398</v>
      </c>
      <c r="H1211">
        <v>-14.781256799072199</v>
      </c>
      <c r="I1211">
        <v>7.0738825925833897</v>
      </c>
      <c r="J1211">
        <v>-2.0505329745923899</v>
      </c>
      <c r="K1211">
        <v>112.583491575791</v>
      </c>
      <c r="L1211">
        <v>108.085573443391</v>
      </c>
      <c r="M1211">
        <v>28.780534391049098</v>
      </c>
      <c r="N1211">
        <v>1.2426692168347799</v>
      </c>
      <c r="O1211">
        <v>64.439720619495802</v>
      </c>
      <c r="P1211">
        <v>36.074380165289199</v>
      </c>
      <c r="Q1211">
        <v>3.7533314330516002E-2</v>
      </c>
    </row>
    <row r="1212" spans="1:17" hidden="1" x14ac:dyDescent="0.3">
      <c r="A1212" t="s">
        <v>2573</v>
      </c>
      <c r="B1212" t="s">
        <v>2574</v>
      </c>
      <c r="C1212" t="s">
        <v>3157</v>
      </c>
      <c r="D1212" t="s">
        <v>276</v>
      </c>
      <c r="E1212">
        <v>1803.07764</v>
      </c>
      <c r="F1212">
        <v>134.94999999999999</v>
      </c>
      <c r="G1212">
        <v>363.61622110724898</v>
      </c>
      <c r="H1212">
        <v>-8.5710116882226597</v>
      </c>
      <c r="I1212">
        <v>28.3780802887071</v>
      </c>
      <c r="J1212">
        <v>5.3653667336909496</v>
      </c>
      <c r="K1212">
        <v>142.32932999654</v>
      </c>
      <c r="L1212">
        <v>112.92857781547301</v>
      </c>
      <c r="M1212">
        <v>42.8780374108986</v>
      </c>
      <c r="N1212">
        <v>0.54003487156222796</v>
      </c>
      <c r="O1212">
        <v>24.4905520563171</v>
      </c>
      <c r="P1212">
        <v>412.33864844343202</v>
      </c>
      <c r="Q1212">
        <v>0.18737171619835</v>
      </c>
    </row>
    <row r="1213" spans="1:17" hidden="1" x14ac:dyDescent="0.3">
      <c r="A1213" t="s">
        <v>2575</v>
      </c>
      <c r="B1213" t="s">
        <v>2576</v>
      </c>
      <c r="C1213" t="s">
        <v>3157</v>
      </c>
      <c r="D1213" t="s">
        <v>266</v>
      </c>
      <c r="E1213">
        <v>1797.94714064</v>
      </c>
      <c r="F1213">
        <v>53.92</v>
      </c>
      <c r="G1213">
        <v>-21.653975973622</v>
      </c>
      <c r="H1213">
        <v>12.621177019196599</v>
      </c>
      <c r="I1213">
        <v>-28.812702709664499</v>
      </c>
      <c r="J1213">
        <v>5.6289086683391396</v>
      </c>
      <c r="K1213">
        <v>51.779429021013797</v>
      </c>
      <c r="L1213">
        <v>56.303187862702501</v>
      </c>
      <c r="M1213">
        <v>72.371969374634105</v>
      </c>
      <c r="N1213">
        <v>1.3115745731235899</v>
      </c>
      <c r="O1213">
        <v>77.856083086053403</v>
      </c>
      <c r="P1213">
        <v>24.382929642445198</v>
      </c>
      <c r="Q1213">
        <v>2.1892764109984999E-2</v>
      </c>
    </row>
    <row r="1214" spans="1:17" hidden="1" x14ac:dyDescent="0.3">
      <c r="A1214" t="s">
        <v>2577</v>
      </c>
      <c r="B1214" t="s">
        <v>2578</v>
      </c>
      <c r="C1214" t="s">
        <v>3157</v>
      </c>
      <c r="D1214" t="s">
        <v>1794</v>
      </c>
      <c r="E1214">
        <v>1797.68054368</v>
      </c>
      <c r="F1214">
        <v>171.31</v>
      </c>
      <c r="G1214">
        <v>-41.474938698072698</v>
      </c>
      <c r="H1214">
        <v>-10.7683296201897</v>
      </c>
      <c r="I1214">
        <v>-21.684868815163998</v>
      </c>
      <c r="J1214">
        <v>-1.1300850638830999</v>
      </c>
      <c r="K1214">
        <v>164.235719102231</v>
      </c>
      <c r="L1214">
        <v>195.174249191955</v>
      </c>
      <c r="M1214">
        <v>76.042642202096104</v>
      </c>
      <c r="N1214">
        <v>1.73643639613884</v>
      </c>
      <c r="O1214">
        <v>76.259412760492594</v>
      </c>
      <c r="P1214">
        <v>33.108003108003103</v>
      </c>
      <c r="Q1214">
        <v>0.14327153299877601</v>
      </c>
    </row>
    <row r="1215" spans="1:17" hidden="1" x14ac:dyDescent="0.3">
      <c r="A1215" t="s">
        <v>2579</v>
      </c>
      <c r="B1215" t="s">
        <v>2580</v>
      </c>
      <c r="C1215" t="s">
        <v>3157</v>
      </c>
      <c r="D1215" t="s">
        <v>421</v>
      </c>
      <c r="E1215">
        <v>1796.8173300000001</v>
      </c>
      <c r="F1215">
        <v>170.39</v>
      </c>
      <c r="G1215">
        <v>68.240127748827305</v>
      </c>
      <c r="H1215">
        <v>3.9258363502920299</v>
      </c>
      <c r="I1215">
        <v>11.9782888270237</v>
      </c>
      <c r="J1215">
        <v>7.1028027703971199</v>
      </c>
      <c r="K1215">
        <v>172.61979671973501</v>
      </c>
      <c r="L1215">
        <v>153.39184967576901</v>
      </c>
      <c r="N1215">
        <v>0.65371357921352202</v>
      </c>
      <c r="O1215">
        <v>21.4860026996889</v>
      </c>
      <c r="P1215">
        <v>116.78117048346</v>
      </c>
    </row>
    <row r="1216" spans="1:17" hidden="1" x14ac:dyDescent="0.3">
      <c r="A1216" t="s">
        <v>2581</v>
      </c>
      <c r="B1216" t="s">
        <v>2582</v>
      </c>
      <c r="C1216" t="s">
        <v>3157</v>
      </c>
      <c r="D1216" t="s">
        <v>123</v>
      </c>
      <c r="E1216">
        <v>1796.65537083499</v>
      </c>
      <c r="F1216">
        <v>1412</v>
      </c>
      <c r="G1216">
        <v>507.23567000303598</v>
      </c>
      <c r="H1216">
        <v>0.46445352129836898</v>
      </c>
      <c r="I1216">
        <v>265.54226364252901</v>
      </c>
      <c r="J1216">
        <v>8.6434396905062698</v>
      </c>
      <c r="K1216">
        <v>1459.67065220838</v>
      </c>
      <c r="L1216">
        <v>1085.38966374696</v>
      </c>
      <c r="M1216">
        <v>54.050492430245299</v>
      </c>
      <c r="N1216">
        <v>0.25718652942419901</v>
      </c>
      <c r="O1216">
        <v>84.748583569405099</v>
      </c>
      <c r="P1216">
        <v>562.91079812206499</v>
      </c>
      <c r="Q1216">
        <v>0.20581188826923499</v>
      </c>
    </row>
    <row r="1217" spans="1:17" hidden="1" x14ac:dyDescent="0.3">
      <c r="A1217" t="s">
        <v>2583</v>
      </c>
      <c r="B1217" t="s">
        <v>2584</v>
      </c>
      <c r="C1217" t="s">
        <v>3157</v>
      </c>
      <c r="D1217" t="s">
        <v>471</v>
      </c>
      <c r="E1217">
        <v>1795.79308910999</v>
      </c>
      <c r="F1217">
        <v>579.9</v>
      </c>
      <c r="G1217">
        <v>-33.065749552244199</v>
      </c>
      <c r="H1217">
        <v>3.5477035182118302</v>
      </c>
      <c r="I1217">
        <v>-0.87063497347918195</v>
      </c>
      <c r="J1217">
        <v>2.5922483912979399</v>
      </c>
      <c r="K1217">
        <v>624.21862471337101</v>
      </c>
      <c r="L1217">
        <v>630.77304976485004</v>
      </c>
      <c r="M1217">
        <v>51.681714329486397</v>
      </c>
      <c r="N1217">
        <v>0.51615602389445903</v>
      </c>
      <c r="O1217">
        <v>53.259182617692701</v>
      </c>
      <c r="P1217">
        <v>31.780479490966901</v>
      </c>
      <c r="Q1217">
        <v>0.109921003767968</v>
      </c>
    </row>
    <row r="1218" spans="1:17" hidden="1" x14ac:dyDescent="0.3">
      <c r="A1218" t="s">
        <v>2585</v>
      </c>
      <c r="B1218" t="s">
        <v>2586</v>
      </c>
      <c r="C1218" t="s">
        <v>3157</v>
      </c>
      <c r="D1218" t="s">
        <v>21</v>
      </c>
      <c r="E1218">
        <v>1791.00947295999</v>
      </c>
      <c r="F1218">
        <v>1036.4000000000001</v>
      </c>
      <c r="G1218">
        <v>885.64984086590005</v>
      </c>
      <c r="H1218">
        <v>58.070677620133303</v>
      </c>
      <c r="I1218">
        <v>135.13385934696001</v>
      </c>
      <c r="J1218">
        <v>2.9739936629881698</v>
      </c>
      <c r="K1218">
        <v>849.87605015797101</v>
      </c>
      <c r="L1218">
        <v>585.98813502771804</v>
      </c>
      <c r="M1218">
        <v>64.147038662925198</v>
      </c>
      <c r="N1218">
        <v>1.7122491089851799</v>
      </c>
      <c r="O1218">
        <v>10.309725974527099</v>
      </c>
      <c r="P1218">
        <v>1011.42091152815</v>
      </c>
    </row>
    <row r="1219" spans="1:17" hidden="1" x14ac:dyDescent="0.3">
      <c r="A1219" t="s">
        <v>2587</v>
      </c>
      <c r="B1219" t="s">
        <v>2588</v>
      </c>
      <c r="C1219" t="s">
        <v>3157</v>
      </c>
      <c r="D1219" t="s">
        <v>1386</v>
      </c>
      <c r="E1219">
        <v>1788.991872825</v>
      </c>
      <c r="F1219">
        <v>630.75</v>
      </c>
      <c r="G1219">
        <v>9.74651433372272</v>
      </c>
      <c r="H1219">
        <v>-12.432311706241601</v>
      </c>
      <c r="I1219">
        <v>36.923412558122799</v>
      </c>
      <c r="J1219">
        <v>0.29174332897989902</v>
      </c>
      <c r="K1219">
        <v>702.92958560652301</v>
      </c>
      <c r="L1219">
        <v>623.63065424064496</v>
      </c>
      <c r="M1219">
        <v>35.222925868153297</v>
      </c>
      <c r="N1219">
        <v>0.60601252956451801</v>
      </c>
      <c r="O1219">
        <v>43.004359889021003</v>
      </c>
      <c r="P1219">
        <v>54.6145360951096</v>
      </c>
      <c r="Q1219">
        <v>7.2799567624206002E-2</v>
      </c>
    </row>
    <row r="1220" spans="1:17" hidden="1" x14ac:dyDescent="0.3">
      <c r="A1220" t="s">
        <v>2589</v>
      </c>
      <c r="B1220" t="s">
        <v>2590</v>
      </c>
      <c r="C1220" t="s">
        <v>3157</v>
      </c>
      <c r="D1220" t="s">
        <v>266</v>
      </c>
      <c r="E1220">
        <v>1778.9298457699999</v>
      </c>
      <c r="F1220">
        <v>1189.3</v>
      </c>
      <c r="G1220">
        <v>3.6585585039959998</v>
      </c>
      <c r="H1220">
        <v>15.373043283269499</v>
      </c>
      <c r="I1220">
        <v>24.5249034442636</v>
      </c>
      <c r="J1220">
        <v>15.004698287125301</v>
      </c>
      <c r="K1220">
        <v>1098.63518191614</v>
      </c>
      <c r="L1220">
        <v>1061.1686663267001</v>
      </c>
      <c r="M1220">
        <v>77.466321555896997</v>
      </c>
      <c r="N1220">
        <v>1.5526365650054299</v>
      </c>
      <c r="O1220">
        <v>12.7638106449171</v>
      </c>
      <c r="P1220">
        <v>53.201082055906198</v>
      </c>
      <c r="Q1220">
        <v>0.10644059693883701</v>
      </c>
    </row>
    <row r="1221" spans="1:17" hidden="1" x14ac:dyDescent="0.3">
      <c r="A1221" t="s">
        <v>2591</v>
      </c>
      <c r="B1221" t="s">
        <v>2592</v>
      </c>
      <c r="C1221" t="s">
        <v>3157</v>
      </c>
      <c r="D1221" t="s">
        <v>213</v>
      </c>
      <c r="E1221">
        <v>1776.476504</v>
      </c>
      <c r="F1221">
        <v>413.8</v>
      </c>
      <c r="G1221">
        <v>-20.255111365319902</v>
      </c>
      <c r="H1221">
        <v>5.49314404259973</v>
      </c>
      <c r="I1221">
        <v>0.16133022417544801</v>
      </c>
      <c r="J1221">
        <v>4.0101803907974203</v>
      </c>
      <c r="K1221">
        <v>412.478313075193</v>
      </c>
      <c r="L1221">
        <v>419.85887711923198</v>
      </c>
      <c r="M1221">
        <v>64.661610796534802</v>
      </c>
      <c r="N1221">
        <v>0.342796745672732</v>
      </c>
      <c r="O1221">
        <v>25.422909618173001</v>
      </c>
      <c r="P1221">
        <v>15.845464725643801</v>
      </c>
      <c r="Q1221">
        <v>-3.9947408179360003E-3</v>
      </c>
    </row>
    <row r="1222" spans="1:17" hidden="1" x14ac:dyDescent="0.3">
      <c r="A1222" t="s">
        <v>2593</v>
      </c>
      <c r="B1222" t="s">
        <v>2594</v>
      </c>
      <c r="C1222" t="s">
        <v>3157</v>
      </c>
      <c r="D1222" t="s">
        <v>454</v>
      </c>
      <c r="E1222">
        <v>1772.3625</v>
      </c>
      <c r="F1222">
        <v>1173.75</v>
      </c>
      <c r="G1222">
        <v>-13.2033567712447</v>
      </c>
      <c r="H1222">
        <v>8.6799572294129099</v>
      </c>
      <c r="I1222">
        <v>-9.6138113084177004</v>
      </c>
      <c r="J1222">
        <v>15.730339820207901</v>
      </c>
      <c r="K1222">
        <v>1139.55843419557</v>
      </c>
      <c r="L1222">
        <v>1197.1302550871501</v>
      </c>
      <c r="M1222">
        <v>65.891982931638296</v>
      </c>
      <c r="N1222">
        <v>1.2210144472145701</v>
      </c>
      <c r="O1222">
        <v>36.741214057507896</v>
      </c>
      <c r="P1222">
        <v>18.3096462050196</v>
      </c>
      <c r="Q1222">
        <v>4.1451015633409999E-2</v>
      </c>
    </row>
    <row r="1223" spans="1:17" hidden="1" x14ac:dyDescent="0.3">
      <c r="A1223" t="s">
        <v>2595</v>
      </c>
      <c r="B1223" t="s">
        <v>2596</v>
      </c>
      <c r="C1223" t="s">
        <v>3157</v>
      </c>
      <c r="D1223" t="s">
        <v>213</v>
      </c>
      <c r="E1223">
        <v>1763.2083109799901</v>
      </c>
      <c r="F1223">
        <v>719.6</v>
      </c>
      <c r="G1223">
        <v>-12.334855422675799</v>
      </c>
      <c r="H1223">
        <v>-0.689660903389964</v>
      </c>
      <c r="I1223">
        <v>-1.82601994355081</v>
      </c>
      <c r="J1223">
        <v>3.52763482879715</v>
      </c>
      <c r="K1223">
        <v>729.16018213692405</v>
      </c>
      <c r="L1223">
        <v>729.67985714124097</v>
      </c>
      <c r="M1223">
        <v>62.9828073207957</v>
      </c>
      <c r="N1223">
        <v>0.67173173149616205</v>
      </c>
      <c r="O1223">
        <v>27.147026125625299</v>
      </c>
      <c r="P1223">
        <v>31.313868613138599</v>
      </c>
      <c r="Q1223">
        <v>-6.6632742154140003E-3</v>
      </c>
    </row>
    <row r="1224" spans="1:17" hidden="1" x14ac:dyDescent="0.3">
      <c r="A1224" t="s">
        <v>2597</v>
      </c>
      <c r="B1224" t="s">
        <v>2598</v>
      </c>
      <c r="C1224" t="s">
        <v>3157</v>
      </c>
      <c r="D1224" t="s">
        <v>60</v>
      </c>
      <c r="E1224">
        <v>1760.61166912</v>
      </c>
      <c r="F1224">
        <v>18.079999999999998</v>
      </c>
      <c r="G1224">
        <v>-39.172922338548901</v>
      </c>
      <c r="H1224">
        <v>-0.415509011382031</v>
      </c>
      <c r="I1224">
        <v>-11.4077478687765</v>
      </c>
      <c r="J1224">
        <v>-1.7517025016712799</v>
      </c>
      <c r="K1224">
        <v>17.858667768387299</v>
      </c>
      <c r="L1224">
        <v>18.303533171929001</v>
      </c>
      <c r="M1224">
        <v>71.2879077155402</v>
      </c>
      <c r="N1224">
        <v>0.39981505502993198</v>
      </c>
      <c r="O1224">
        <v>55.143805309734503</v>
      </c>
      <c r="P1224">
        <v>23.835616438356102</v>
      </c>
      <c r="Q1224">
        <v>-2.9178176714609001E-2</v>
      </c>
    </row>
    <row r="1225" spans="1:17" hidden="1" x14ac:dyDescent="0.3">
      <c r="A1225" t="s">
        <v>2599</v>
      </c>
      <c r="B1225" t="s">
        <v>2600</v>
      </c>
      <c r="C1225" t="s">
        <v>3157</v>
      </c>
      <c r="D1225" t="s">
        <v>117</v>
      </c>
      <c r="E1225">
        <v>1749.3986849999999</v>
      </c>
      <c r="F1225">
        <v>45.39</v>
      </c>
      <c r="G1225">
        <v>81.387879468994001</v>
      </c>
      <c r="H1225">
        <v>10.3171090464208</v>
      </c>
      <c r="I1225">
        <v>71.874463065736506</v>
      </c>
      <c r="J1225">
        <v>11.0429681991414</v>
      </c>
      <c r="K1225">
        <v>44.829821751866703</v>
      </c>
      <c r="L1225">
        <v>36.437436311637697</v>
      </c>
      <c r="M1225">
        <v>63.666544704290402</v>
      </c>
      <c r="N1225">
        <v>0.29879037905323802</v>
      </c>
      <c r="O1225">
        <v>42.145847102886002</v>
      </c>
      <c r="P1225">
        <v>109.653579676674</v>
      </c>
      <c r="Q1225">
        <v>0.13005787843246999</v>
      </c>
    </row>
    <row r="1226" spans="1:17" hidden="1" x14ac:dyDescent="0.3">
      <c r="A1226" t="s">
        <v>2601</v>
      </c>
      <c r="B1226" t="s">
        <v>2602</v>
      </c>
      <c r="C1226" t="s">
        <v>3157</v>
      </c>
      <c r="D1226" t="s">
        <v>166</v>
      </c>
      <c r="E1226">
        <v>1744.1843557499999</v>
      </c>
      <c r="F1226">
        <v>885.75</v>
      </c>
      <c r="G1226">
        <v>32.213520808114097</v>
      </c>
      <c r="H1226">
        <v>48.380329437849603</v>
      </c>
      <c r="I1226">
        <v>41.712587789310099</v>
      </c>
      <c r="J1226">
        <v>1.47378551309186</v>
      </c>
      <c r="M1226">
        <v>58.721781326585301</v>
      </c>
      <c r="O1226">
        <v>7.1408410951171204</v>
      </c>
      <c r="P1226">
        <v>63.573407202216003</v>
      </c>
    </row>
    <row r="1227" spans="1:17" hidden="1" x14ac:dyDescent="0.3">
      <c r="A1227" t="s">
        <v>2603</v>
      </c>
      <c r="B1227" t="s">
        <v>2604</v>
      </c>
      <c r="C1227" t="s">
        <v>3157</v>
      </c>
      <c r="D1227" t="s">
        <v>54</v>
      </c>
      <c r="E1227">
        <v>1741.770268884</v>
      </c>
      <c r="F1227">
        <v>158.36000000000001</v>
      </c>
      <c r="G1227">
        <v>-52.603884598163603</v>
      </c>
      <c r="H1227">
        <v>7.6925825921375601</v>
      </c>
      <c r="I1227">
        <v>-34.382286171983502</v>
      </c>
      <c r="J1227">
        <v>7.1363270385059696</v>
      </c>
      <c r="K1227">
        <v>170.834755652046</v>
      </c>
      <c r="L1227">
        <v>201.977755430033</v>
      </c>
      <c r="M1227">
        <v>57.879142744048799</v>
      </c>
      <c r="N1227">
        <v>1.0165328044549899</v>
      </c>
      <c r="O1227">
        <v>79.054054054054006</v>
      </c>
      <c r="P1227">
        <v>8.2655363369111807</v>
      </c>
      <c r="Q1227">
        <v>6.9945473477301998E-2</v>
      </c>
    </row>
    <row r="1228" spans="1:17" hidden="1" x14ac:dyDescent="0.3">
      <c r="A1228" t="s">
        <v>2605</v>
      </c>
      <c r="B1228" t="s">
        <v>2606</v>
      </c>
      <c r="C1228" t="s">
        <v>3157</v>
      </c>
      <c r="D1228" t="s">
        <v>457</v>
      </c>
      <c r="E1228">
        <v>1738.5908870400001</v>
      </c>
      <c r="F1228">
        <v>838.6</v>
      </c>
      <c r="G1228">
        <v>-4.0047437571740003</v>
      </c>
      <c r="H1228">
        <v>4.2501902854144697</v>
      </c>
      <c r="I1228">
        <v>25.706564047003798</v>
      </c>
      <c r="J1228">
        <v>5.8805116640817801</v>
      </c>
      <c r="K1228">
        <v>787.40229743600901</v>
      </c>
      <c r="L1228">
        <v>731.87421908841497</v>
      </c>
      <c r="M1228">
        <v>66.700024177651699</v>
      </c>
      <c r="N1228">
        <v>0.64826288775739704</v>
      </c>
      <c r="O1228">
        <v>10.779871213927899</v>
      </c>
      <c r="P1228">
        <v>48.424778761061901</v>
      </c>
      <c r="Q1228">
        <v>3.3887358807650002E-2</v>
      </c>
    </row>
    <row r="1229" spans="1:17" hidden="1" x14ac:dyDescent="0.3">
      <c r="A1229" t="s">
        <v>2607</v>
      </c>
      <c r="B1229" t="s">
        <v>2608</v>
      </c>
      <c r="C1229" t="s">
        <v>3157</v>
      </c>
      <c r="D1229" t="s">
        <v>213</v>
      </c>
      <c r="E1229">
        <v>1734.18651464</v>
      </c>
      <c r="F1229">
        <v>729.1</v>
      </c>
      <c r="G1229">
        <v>79.785382776433195</v>
      </c>
      <c r="H1229">
        <v>-0.59922017276059802</v>
      </c>
      <c r="I1229">
        <v>70.565578005436194</v>
      </c>
      <c r="J1229">
        <v>9.2715111779296606</v>
      </c>
      <c r="K1229">
        <v>732.10504980510495</v>
      </c>
      <c r="L1229">
        <v>596.46930270136795</v>
      </c>
      <c r="M1229">
        <v>63.069294639675903</v>
      </c>
      <c r="N1229">
        <v>0.51898473575185999</v>
      </c>
      <c r="O1229">
        <v>42.634755177616199</v>
      </c>
      <c r="P1229">
        <v>107.972616415888</v>
      </c>
      <c r="Q1229">
        <v>0.21303171097839399</v>
      </c>
    </row>
    <row r="1230" spans="1:17" hidden="1" x14ac:dyDescent="0.3">
      <c r="A1230" t="s">
        <v>2609</v>
      </c>
      <c r="B1230" t="s">
        <v>2610</v>
      </c>
      <c r="C1230" t="s">
        <v>3157</v>
      </c>
      <c r="D1230" t="s">
        <v>229</v>
      </c>
      <c r="E1230">
        <v>1729.3658760000001</v>
      </c>
      <c r="F1230">
        <v>956.55</v>
      </c>
      <c r="G1230">
        <v>89.355537044913305</v>
      </c>
      <c r="H1230">
        <v>9.1720058689526898</v>
      </c>
      <c r="I1230">
        <v>66.152516093992205</v>
      </c>
      <c r="J1230">
        <v>2.4612856420628799</v>
      </c>
      <c r="K1230">
        <v>913.38665681792804</v>
      </c>
      <c r="L1230">
        <v>759.01681518138605</v>
      </c>
      <c r="M1230">
        <v>67.769798660132594</v>
      </c>
      <c r="N1230">
        <v>0.55828249499119498</v>
      </c>
      <c r="O1230">
        <v>8.4522502744237293</v>
      </c>
      <c r="P1230">
        <v>140.33919597989899</v>
      </c>
      <c r="Q1230">
        <v>6.0158757328870001E-2</v>
      </c>
    </row>
    <row r="1231" spans="1:17" hidden="1" x14ac:dyDescent="0.3">
      <c r="A1231" t="s">
        <v>2611</v>
      </c>
      <c r="B1231" t="s">
        <v>2612</v>
      </c>
      <c r="C1231" t="s">
        <v>3157</v>
      </c>
      <c r="D1231" t="s">
        <v>1558</v>
      </c>
      <c r="E1231">
        <v>1726.0311471</v>
      </c>
      <c r="F1231">
        <v>235.7</v>
      </c>
      <c r="G1231">
        <v>-34.335265976356297</v>
      </c>
      <c r="H1231">
        <v>-12.6058372680604</v>
      </c>
      <c r="I1231">
        <v>37.349532069572</v>
      </c>
      <c r="J1231">
        <v>1.5419340231065</v>
      </c>
      <c r="K1231">
        <v>270.49174189233401</v>
      </c>
      <c r="L1231">
        <v>257.14390831927602</v>
      </c>
      <c r="M1231">
        <v>39.441263035591703</v>
      </c>
      <c r="N1231">
        <v>0.34866315349783</v>
      </c>
      <c r="O1231">
        <v>52.842596521001198</v>
      </c>
      <c r="P1231">
        <v>74.592592592592496</v>
      </c>
      <c r="Q1231">
        <v>5.8292241348677998E-2</v>
      </c>
    </row>
    <row r="1232" spans="1:17" hidden="1" x14ac:dyDescent="0.3">
      <c r="A1232" t="s">
        <v>2613</v>
      </c>
      <c r="B1232" t="s">
        <v>2614</v>
      </c>
      <c r="C1232" t="s">
        <v>3157</v>
      </c>
      <c r="D1232" t="s">
        <v>269</v>
      </c>
      <c r="E1232">
        <v>1722.3516</v>
      </c>
      <c r="F1232">
        <v>477.9</v>
      </c>
      <c r="G1232">
        <v>-64.669499979319795</v>
      </c>
      <c r="H1232">
        <v>-10.5629202634645</v>
      </c>
      <c r="I1232">
        <v>-29.710465052519801</v>
      </c>
      <c r="J1232">
        <v>-1.87372920038017</v>
      </c>
      <c r="K1232">
        <v>550.297277368702</v>
      </c>
      <c r="L1232">
        <v>590.244181456349</v>
      </c>
      <c r="M1232">
        <v>29.637554125877099</v>
      </c>
      <c r="N1232">
        <v>0.87304599564521901</v>
      </c>
      <c r="O1232">
        <v>95.647625026156106</v>
      </c>
      <c r="P1232">
        <v>2.6307312359067998</v>
      </c>
      <c r="Q1232">
        <v>4.8195582333456E-2</v>
      </c>
    </row>
    <row r="1233" spans="1:17" hidden="1" x14ac:dyDescent="0.3">
      <c r="A1233" t="s">
        <v>2615</v>
      </c>
      <c r="B1233" t="s">
        <v>2616</v>
      </c>
      <c r="C1233" t="s">
        <v>3157</v>
      </c>
      <c r="D1233" t="s">
        <v>266</v>
      </c>
      <c r="E1233">
        <v>1717.74</v>
      </c>
      <c r="F1233">
        <v>1431.45</v>
      </c>
      <c r="G1233">
        <v>-32.875460475580802</v>
      </c>
      <c r="H1233">
        <v>-0.59954650645406204</v>
      </c>
      <c r="I1233">
        <v>-2.73796769267123</v>
      </c>
      <c r="J1233">
        <v>0.72697960515420801</v>
      </c>
      <c r="K1233">
        <v>1448.54204588107</v>
      </c>
      <c r="L1233">
        <v>1441.46487364053</v>
      </c>
      <c r="M1233">
        <v>53.228836698427898</v>
      </c>
      <c r="N1233">
        <v>0.53306383218929099</v>
      </c>
      <c r="O1233">
        <v>14.2198470082783</v>
      </c>
      <c r="P1233">
        <v>21.2014732653147</v>
      </c>
      <c r="Q1233">
        <v>0.16181239548840901</v>
      </c>
    </row>
    <row r="1234" spans="1:17" hidden="1" x14ac:dyDescent="0.3">
      <c r="A1234" t="s">
        <v>2617</v>
      </c>
      <c r="B1234" t="s">
        <v>2618</v>
      </c>
      <c r="C1234" t="s">
        <v>3157</v>
      </c>
      <c r="D1234" t="s">
        <v>91</v>
      </c>
      <c r="E1234">
        <v>1717.62467522</v>
      </c>
      <c r="F1234">
        <v>77.38</v>
      </c>
      <c r="G1234">
        <v>58.993149351727702</v>
      </c>
      <c r="H1234">
        <v>5.45942150583212</v>
      </c>
      <c r="I1234">
        <v>-19.515702928459</v>
      </c>
      <c r="J1234">
        <v>1.56933755444759</v>
      </c>
      <c r="K1234">
        <v>81.452233051022702</v>
      </c>
      <c r="L1234">
        <v>78.711553423250805</v>
      </c>
      <c r="M1234">
        <v>47.205746622291102</v>
      </c>
      <c r="N1234">
        <v>0.62153784121188504</v>
      </c>
      <c r="O1234">
        <v>39.441716205737897</v>
      </c>
      <c r="P1234">
        <v>82.027758174547102</v>
      </c>
      <c r="Q1234">
        <v>6.8956557777822003E-2</v>
      </c>
    </row>
    <row r="1235" spans="1:17" hidden="1" x14ac:dyDescent="0.3">
      <c r="A1235" t="s">
        <v>2619</v>
      </c>
      <c r="B1235" t="s">
        <v>2620</v>
      </c>
      <c r="C1235" t="s">
        <v>3157</v>
      </c>
      <c r="D1235" t="s">
        <v>266</v>
      </c>
      <c r="E1235">
        <v>1704.7896708149999</v>
      </c>
      <c r="F1235">
        <v>435.05</v>
      </c>
      <c r="G1235">
        <v>119.10195401233599</v>
      </c>
      <c r="H1235">
        <v>32.6074193160199</v>
      </c>
      <c r="I1235">
        <v>93.672361686845207</v>
      </c>
      <c r="J1235">
        <v>0.20783791326669601</v>
      </c>
      <c r="K1235">
        <v>386.95782486634801</v>
      </c>
      <c r="M1235">
        <v>62.244964524675702</v>
      </c>
      <c r="N1235">
        <v>2.0241795484671798</v>
      </c>
      <c r="O1235">
        <v>11.366509596598</v>
      </c>
      <c r="P1235">
        <v>153.89553545374901</v>
      </c>
    </row>
    <row r="1236" spans="1:17" hidden="1" x14ac:dyDescent="0.3">
      <c r="A1236" t="s">
        <v>2621</v>
      </c>
      <c r="B1236" t="s">
        <v>2622</v>
      </c>
      <c r="C1236" t="s">
        <v>3157</v>
      </c>
      <c r="D1236" t="s">
        <v>51</v>
      </c>
      <c r="E1236">
        <v>1704.0614519159999</v>
      </c>
      <c r="F1236">
        <v>161.78</v>
      </c>
      <c r="G1236">
        <v>-7.0065086164797403</v>
      </c>
      <c r="H1236">
        <v>38.450627294049099</v>
      </c>
      <c r="I1236">
        <v>50.026779064599801</v>
      </c>
      <c r="J1236">
        <v>22.965922959592401</v>
      </c>
      <c r="K1236">
        <v>128.769867907063</v>
      </c>
      <c r="L1236">
        <v>119.732844953997</v>
      </c>
      <c r="M1236">
        <v>88.539122274094595</v>
      </c>
      <c r="N1236">
        <v>2.3209411038541599</v>
      </c>
      <c r="O1236">
        <v>1.92854493756953</v>
      </c>
      <c r="P1236">
        <v>75.561584373304299</v>
      </c>
      <c r="Q1236">
        <v>4.6097975040810001E-2</v>
      </c>
    </row>
    <row r="1237" spans="1:17" hidden="1" x14ac:dyDescent="0.3">
      <c r="A1237" t="s">
        <v>2623</v>
      </c>
      <c r="B1237" t="s">
        <v>2624</v>
      </c>
      <c r="C1237" t="s">
        <v>3157</v>
      </c>
      <c r="D1237" t="s">
        <v>573</v>
      </c>
      <c r="E1237">
        <v>1701.0937799999999</v>
      </c>
      <c r="F1237">
        <v>98.78</v>
      </c>
      <c r="G1237">
        <v>3.4768806289690199</v>
      </c>
      <c r="H1237">
        <v>-0.14076113038358501</v>
      </c>
      <c r="I1237">
        <v>18.985497093195601</v>
      </c>
      <c r="J1237">
        <v>6.6608269575916603</v>
      </c>
      <c r="K1237">
        <v>106.380536143621</v>
      </c>
      <c r="L1237">
        <v>102.641667942808</v>
      </c>
      <c r="M1237">
        <v>54.219977380712301</v>
      </c>
      <c r="N1237">
        <v>0.86881470653280601</v>
      </c>
      <c r="O1237">
        <v>61.510427211986197</v>
      </c>
      <c r="P1237">
        <v>37.1944444444444</v>
      </c>
    </row>
    <row r="1238" spans="1:17" hidden="1" x14ac:dyDescent="0.3">
      <c r="A1238" t="s">
        <v>2625</v>
      </c>
      <c r="B1238" t="s">
        <v>2626</v>
      </c>
      <c r="C1238" t="s">
        <v>3157</v>
      </c>
      <c r="D1238" t="s">
        <v>46</v>
      </c>
      <c r="E1238">
        <v>1699.1412800000001</v>
      </c>
      <c r="F1238">
        <v>75.37</v>
      </c>
      <c r="G1238">
        <v>-4.7488633742222603</v>
      </c>
      <c r="H1238">
        <v>-3.4126062548246399</v>
      </c>
      <c r="I1238">
        <v>5.4596314548119302</v>
      </c>
      <c r="J1238">
        <v>5.1589920617579503</v>
      </c>
      <c r="K1238">
        <v>82.782706473397099</v>
      </c>
      <c r="L1238">
        <v>83.379419518746204</v>
      </c>
      <c r="M1238">
        <v>54.453349171037402</v>
      </c>
      <c r="N1238">
        <v>0.55008815100555197</v>
      </c>
      <c r="O1238">
        <v>60.090221573570297</v>
      </c>
      <c r="P1238">
        <v>24.991708126036499</v>
      </c>
      <c r="Q1238">
        <v>0.109197172664547</v>
      </c>
    </row>
    <row r="1239" spans="1:17" hidden="1" x14ac:dyDescent="0.3">
      <c r="A1239" t="s">
        <v>2627</v>
      </c>
      <c r="B1239" t="s">
        <v>2628</v>
      </c>
      <c r="C1239" t="s">
        <v>3157</v>
      </c>
      <c r="D1239" t="s">
        <v>21</v>
      </c>
      <c r="E1239">
        <v>1698.66486495</v>
      </c>
      <c r="F1239">
        <v>1336.15</v>
      </c>
      <c r="G1239">
        <v>98.718677053497203</v>
      </c>
      <c r="H1239">
        <v>13.339026203550301</v>
      </c>
      <c r="I1239">
        <v>3.8361422148813098</v>
      </c>
      <c r="J1239">
        <v>4.5597971845490504</v>
      </c>
      <c r="K1239">
        <v>1325.48055268239</v>
      </c>
      <c r="L1239">
        <v>1194.57077468171</v>
      </c>
      <c r="M1239">
        <v>56.434514602319297</v>
      </c>
      <c r="N1239">
        <v>0.75363000484471898</v>
      </c>
      <c r="O1239">
        <v>29.992890019832998</v>
      </c>
      <c r="P1239">
        <v>125.33940467155701</v>
      </c>
      <c r="Q1239">
        <v>0.17172722825822601</v>
      </c>
    </row>
    <row r="1240" spans="1:17" hidden="1" x14ac:dyDescent="0.3">
      <c r="A1240" t="s">
        <v>2629</v>
      </c>
      <c r="B1240" t="s">
        <v>2630</v>
      </c>
      <c r="C1240" t="s">
        <v>3157</v>
      </c>
      <c r="D1240" t="s">
        <v>213</v>
      </c>
      <c r="E1240">
        <v>1696.1099119999999</v>
      </c>
      <c r="F1240">
        <v>1038.6500000000001</v>
      </c>
      <c r="G1240">
        <v>9.8543330713335298</v>
      </c>
      <c r="H1240">
        <v>-8.59332236280183</v>
      </c>
      <c r="I1240">
        <v>-8.1686852998374597</v>
      </c>
      <c r="J1240">
        <v>-11.768193486982501</v>
      </c>
      <c r="K1240">
        <v>1243.0012508187101</v>
      </c>
      <c r="L1240">
        <v>1170.7732742938499</v>
      </c>
      <c r="M1240">
        <v>15.2962883824061</v>
      </c>
      <c r="N1240">
        <v>1.0400036144595799</v>
      </c>
      <c r="O1240">
        <v>48.452317912675099</v>
      </c>
      <c r="P1240">
        <v>33.924311778737597</v>
      </c>
      <c r="Q1240">
        <v>1.2256802246079E-2</v>
      </c>
    </row>
    <row r="1241" spans="1:17" hidden="1" x14ac:dyDescent="0.3">
      <c r="A1241" t="s">
        <v>2631</v>
      </c>
      <c r="B1241" t="s">
        <v>2632</v>
      </c>
      <c r="C1241" t="s">
        <v>3157</v>
      </c>
      <c r="D1241" t="s">
        <v>573</v>
      </c>
      <c r="E1241">
        <v>1692.3029750000001</v>
      </c>
      <c r="F1241">
        <v>67.260000000000005</v>
      </c>
      <c r="G1241">
        <v>11.722444632827401</v>
      </c>
      <c r="H1241">
        <v>26.3151002875742</v>
      </c>
      <c r="I1241">
        <v>15.143526246564299</v>
      </c>
      <c r="J1241">
        <v>0.48672033064877801</v>
      </c>
      <c r="K1241">
        <v>61.275162029325699</v>
      </c>
      <c r="L1241">
        <v>58.660015250312597</v>
      </c>
      <c r="M1241">
        <v>29.188193916460101</v>
      </c>
      <c r="N1241">
        <v>0.72643750739135204</v>
      </c>
      <c r="O1241">
        <v>15.9678858162354</v>
      </c>
      <c r="P1241">
        <v>49.632925472747402</v>
      </c>
      <c r="Q1241">
        <v>7.1071011628524999E-2</v>
      </c>
    </row>
    <row r="1242" spans="1:17" hidden="1" x14ac:dyDescent="0.3">
      <c r="A1242" t="s">
        <v>2633</v>
      </c>
      <c r="B1242" t="s">
        <v>2634</v>
      </c>
      <c r="C1242" t="s">
        <v>3157</v>
      </c>
      <c r="D1242" t="s">
        <v>85</v>
      </c>
      <c r="E1242">
        <v>1687.7084570280001</v>
      </c>
      <c r="F1242">
        <v>175.29</v>
      </c>
      <c r="G1242">
        <v>55.214464834847597</v>
      </c>
      <c r="H1242">
        <v>5.5223332967726302</v>
      </c>
      <c r="I1242">
        <v>66.247127879693593</v>
      </c>
      <c r="J1242">
        <v>0.90077564758233797</v>
      </c>
      <c r="K1242">
        <v>161.24369808533399</v>
      </c>
      <c r="L1242">
        <v>129.17490831438499</v>
      </c>
      <c r="M1242">
        <v>49.384904382440297</v>
      </c>
      <c r="N1242">
        <v>0.39865495413583601</v>
      </c>
      <c r="O1242">
        <v>11.643562097096201</v>
      </c>
      <c r="P1242">
        <v>100.560640732265</v>
      </c>
      <c r="Q1242">
        <v>-5.9670532408600001E-4</v>
      </c>
    </row>
    <row r="1243" spans="1:17" hidden="1" x14ac:dyDescent="0.3">
      <c r="A1243" t="s">
        <v>2635</v>
      </c>
      <c r="B1243" t="s">
        <v>2636</v>
      </c>
      <c r="C1243" t="s">
        <v>3157</v>
      </c>
      <c r="D1243" t="s">
        <v>370</v>
      </c>
      <c r="E1243">
        <v>1684.7168799999999</v>
      </c>
      <c r="F1243">
        <v>338.8</v>
      </c>
      <c r="G1243">
        <v>26.8247934219232</v>
      </c>
      <c r="H1243">
        <v>6.0227018755283597</v>
      </c>
      <c r="I1243">
        <v>55.385874187562202</v>
      </c>
      <c r="J1243">
        <v>2.3918703800436099</v>
      </c>
      <c r="K1243">
        <v>311.91472020608398</v>
      </c>
      <c r="L1243">
        <v>260.02327220027098</v>
      </c>
      <c r="M1243">
        <v>60.9884615556741</v>
      </c>
      <c r="N1243">
        <v>0.22719156918997499</v>
      </c>
      <c r="O1243">
        <v>12.6918536009445</v>
      </c>
      <c r="P1243">
        <v>84.783201527133897</v>
      </c>
      <c r="Q1243">
        <v>0.13653670505798199</v>
      </c>
    </row>
    <row r="1244" spans="1:17" hidden="1" x14ac:dyDescent="0.3">
      <c r="A1244" t="s">
        <v>2637</v>
      </c>
      <c r="B1244" t="s">
        <v>2638</v>
      </c>
      <c r="C1244" t="s">
        <v>3157</v>
      </c>
      <c r="D1244" t="s">
        <v>426</v>
      </c>
      <c r="E1244">
        <v>1675.7329144</v>
      </c>
      <c r="F1244">
        <v>3142</v>
      </c>
      <c r="G1244">
        <v>166.83562693006601</v>
      </c>
      <c r="H1244">
        <v>3.82466892301135</v>
      </c>
      <c r="I1244">
        <v>34.427531633860198</v>
      </c>
      <c r="J1244">
        <v>-3.0934917154879802</v>
      </c>
      <c r="K1244">
        <v>3264.8817620121699</v>
      </c>
      <c r="L1244">
        <v>2783.4295130114701</v>
      </c>
      <c r="M1244">
        <v>42.012003688720803</v>
      </c>
      <c r="N1244">
        <v>0.64407430224960305</v>
      </c>
      <c r="O1244">
        <v>53.251113940165403</v>
      </c>
      <c r="P1244">
        <v>194.68797261333901</v>
      </c>
      <c r="Q1244">
        <v>0.220105179606287</v>
      </c>
    </row>
    <row r="1245" spans="1:17" hidden="1" x14ac:dyDescent="0.3">
      <c r="A1245" t="s">
        <v>2639</v>
      </c>
      <c r="B1245" t="s">
        <v>2640</v>
      </c>
      <c r="C1245" t="s">
        <v>3157</v>
      </c>
      <c r="D1245" t="s">
        <v>21</v>
      </c>
      <c r="E1245">
        <v>1671.40769664</v>
      </c>
      <c r="F1245">
        <v>1419.55</v>
      </c>
      <c r="G1245">
        <v>190.30316176816601</v>
      </c>
      <c r="H1245">
        <v>-3.5642324044825799</v>
      </c>
      <c r="I1245">
        <v>32.633351236389302</v>
      </c>
      <c r="J1245">
        <v>-3.1940588052215801</v>
      </c>
      <c r="K1245">
        <v>1467.4447254270301</v>
      </c>
      <c r="L1245">
        <v>1257.0714388813001</v>
      </c>
      <c r="M1245">
        <v>44.919470099583599</v>
      </c>
      <c r="N1245">
        <v>0.36224761433968</v>
      </c>
      <c r="O1245">
        <v>31.309217709837601</v>
      </c>
      <c r="P1245">
        <v>221.31054775916701</v>
      </c>
      <c r="Q1245">
        <v>0.13412653953495501</v>
      </c>
    </row>
    <row r="1246" spans="1:17" hidden="1" x14ac:dyDescent="0.3">
      <c r="A1246" t="s">
        <v>2641</v>
      </c>
      <c r="B1246" t="s">
        <v>2642</v>
      </c>
      <c r="C1246" t="s">
        <v>3157</v>
      </c>
      <c r="D1246" t="s">
        <v>761</v>
      </c>
      <c r="E1246">
        <v>1669.4573</v>
      </c>
      <c r="F1246">
        <v>312.33999999999997</v>
      </c>
      <c r="G1246">
        <v>-21.628130479805499</v>
      </c>
      <c r="H1246">
        <v>45.469082492316701</v>
      </c>
      <c r="I1246">
        <v>9.1088422445437001</v>
      </c>
      <c r="J1246">
        <v>30.279999684153498</v>
      </c>
      <c r="K1246">
        <v>249.89283853744999</v>
      </c>
      <c r="M1246">
        <v>77.294627722136497</v>
      </c>
      <c r="N1246">
        <v>2.6341226845626098</v>
      </c>
      <c r="O1246">
        <v>49.196388550938003</v>
      </c>
      <c r="P1246">
        <v>47.3371385442709</v>
      </c>
    </row>
    <row r="1247" spans="1:17" hidden="1" x14ac:dyDescent="0.3">
      <c r="A1247" t="s">
        <v>2643</v>
      </c>
      <c r="B1247" t="s">
        <v>2644</v>
      </c>
      <c r="C1247" t="s">
        <v>3157</v>
      </c>
      <c r="D1247" t="s">
        <v>72</v>
      </c>
      <c r="E1247">
        <v>1668.16010592</v>
      </c>
      <c r="F1247">
        <v>29.76</v>
      </c>
      <c r="G1247">
        <v>-28.815185579135701</v>
      </c>
      <c r="H1247">
        <v>6.2806645069262803</v>
      </c>
      <c r="I1247">
        <v>-26.2823996793615</v>
      </c>
      <c r="J1247">
        <v>6.6115115660147197</v>
      </c>
      <c r="K1247">
        <v>30.615939374883101</v>
      </c>
      <c r="L1247">
        <v>34.116649556923498</v>
      </c>
      <c r="M1247">
        <v>59.908008459664899</v>
      </c>
      <c r="N1247">
        <v>0.72057309416167603</v>
      </c>
      <c r="O1247">
        <v>63.306451612903203</v>
      </c>
      <c r="P1247">
        <v>9.7345132743362708</v>
      </c>
    </row>
    <row r="1248" spans="1:17" hidden="1" x14ac:dyDescent="0.3">
      <c r="A1248" t="s">
        <v>2645</v>
      </c>
      <c r="B1248" t="s">
        <v>2646</v>
      </c>
      <c r="C1248" t="s">
        <v>3157</v>
      </c>
      <c r="D1248" t="s">
        <v>144</v>
      </c>
      <c r="E1248">
        <v>1665.9773004159999</v>
      </c>
      <c r="F1248">
        <v>179.92</v>
      </c>
      <c r="G1248">
        <v>34.680723069366699</v>
      </c>
      <c r="H1248">
        <v>29.417323061255502</v>
      </c>
      <c r="I1248">
        <v>6.8775232493475302</v>
      </c>
      <c r="J1248">
        <v>9.32714395897343</v>
      </c>
      <c r="K1248">
        <v>161.12656537783201</v>
      </c>
      <c r="L1248">
        <v>163.80169922487201</v>
      </c>
      <c r="M1248">
        <v>80.326284585569198</v>
      </c>
      <c r="N1248">
        <v>1.64686597248845</v>
      </c>
      <c r="O1248">
        <v>48.704979991107102</v>
      </c>
      <c r="P1248">
        <v>68.228143992519804</v>
      </c>
      <c r="Q1248">
        <v>0.108905376259769</v>
      </c>
    </row>
    <row r="1249" spans="1:17" hidden="1" x14ac:dyDescent="0.3">
      <c r="A1249" t="s">
        <v>2647</v>
      </c>
      <c r="B1249" t="s">
        <v>2648</v>
      </c>
      <c r="C1249" t="s">
        <v>3157</v>
      </c>
      <c r="D1249" t="s">
        <v>21</v>
      </c>
      <c r="E1249">
        <v>1664.6013299189999</v>
      </c>
      <c r="F1249">
        <v>150.49</v>
      </c>
      <c r="G1249">
        <v>379.062109942642</v>
      </c>
      <c r="H1249">
        <v>9.1113829056839606</v>
      </c>
      <c r="I1249">
        <v>155.89530066907</v>
      </c>
      <c r="J1249">
        <v>2.95735627401075</v>
      </c>
      <c r="K1249">
        <v>147.72605580049799</v>
      </c>
      <c r="L1249">
        <v>104.960735350535</v>
      </c>
      <c r="M1249">
        <v>55.846490145250797</v>
      </c>
      <c r="N1249">
        <v>0.206672162633737</v>
      </c>
      <c r="O1249">
        <v>19.961459233171599</v>
      </c>
      <c r="P1249">
        <v>405.84873949579799</v>
      </c>
    </row>
    <row r="1250" spans="1:17" hidden="1" x14ac:dyDescent="0.3">
      <c r="A1250" t="s">
        <v>2649</v>
      </c>
      <c r="B1250" t="s">
        <v>2650</v>
      </c>
      <c r="C1250" t="s">
        <v>3157</v>
      </c>
      <c r="D1250" t="s">
        <v>123</v>
      </c>
      <c r="E1250">
        <v>1664.42607426</v>
      </c>
      <c r="F1250">
        <v>56.39</v>
      </c>
      <c r="G1250">
        <v>-17.721536962097499</v>
      </c>
      <c r="H1250">
        <v>2.6524925177376799</v>
      </c>
      <c r="I1250">
        <v>3.4671186250700701</v>
      </c>
      <c r="J1250">
        <v>7.1471646146418601</v>
      </c>
      <c r="K1250">
        <v>56.245773683280298</v>
      </c>
      <c r="L1250">
        <v>57.505967610298804</v>
      </c>
      <c r="M1250">
        <v>62.724453443920801</v>
      </c>
      <c r="N1250">
        <v>0.30504666626577398</v>
      </c>
      <c r="O1250">
        <v>53.041319382869197</v>
      </c>
      <c r="P1250">
        <v>22.988004362050098</v>
      </c>
      <c r="Q1250">
        <v>8.2657394813098001E-2</v>
      </c>
    </row>
    <row r="1251" spans="1:17" hidden="1" x14ac:dyDescent="0.3">
      <c r="A1251" t="s">
        <v>2651</v>
      </c>
      <c r="B1251" t="s">
        <v>2652</v>
      </c>
      <c r="C1251" t="s">
        <v>3157</v>
      </c>
      <c r="D1251" t="s">
        <v>88</v>
      </c>
      <c r="E1251">
        <v>1662.05647509</v>
      </c>
      <c r="F1251">
        <v>300.85000000000002</v>
      </c>
      <c r="G1251">
        <v>78.779426666908705</v>
      </c>
      <c r="H1251">
        <v>16.015193507437701</v>
      </c>
      <c r="I1251">
        <v>88.120585395265294</v>
      </c>
      <c r="J1251">
        <v>3.2636731535412902</v>
      </c>
      <c r="K1251">
        <v>277.16996202335503</v>
      </c>
      <c r="L1251">
        <v>229.32836236135901</v>
      </c>
      <c r="M1251">
        <v>74.303863160625198</v>
      </c>
      <c r="N1251">
        <v>0.74950557572047005</v>
      </c>
      <c r="O1251">
        <v>23.516702675752001</v>
      </c>
      <c r="P1251">
        <v>111.866197183098</v>
      </c>
      <c r="Q1251">
        <v>8.6955746160220004E-2</v>
      </c>
    </row>
    <row r="1252" spans="1:17" hidden="1" x14ac:dyDescent="0.3">
      <c r="A1252" t="s">
        <v>2653</v>
      </c>
      <c r="B1252" t="s">
        <v>2654</v>
      </c>
      <c r="C1252" t="s">
        <v>3157</v>
      </c>
      <c r="D1252" t="s">
        <v>21</v>
      </c>
      <c r="E1252">
        <v>1659.2152099899999</v>
      </c>
      <c r="F1252">
        <v>401.75</v>
      </c>
      <c r="G1252">
        <v>12.7783008136836</v>
      </c>
      <c r="H1252">
        <v>41.868855234712399</v>
      </c>
      <c r="I1252">
        <v>26.571436299474399</v>
      </c>
      <c r="J1252">
        <v>-13.8266130563459</v>
      </c>
      <c r="K1252">
        <v>347.85001311178797</v>
      </c>
      <c r="M1252">
        <v>48.075449067703502</v>
      </c>
      <c r="N1252">
        <v>1.65130444778617</v>
      </c>
      <c r="O1252">
        <v>18.232731798382002</v>
      </c>
      <c r="P1252">
        <v>62.618903056061498</v>
      </c>
    </row>
    <row r="1253" spans="1:17" hidden="1" x14ac:dyDescent="0.3">
      <c r="A1253" t="s">
        <v>2655</v>
      </c>
      <c r="B1253" t="s">
        <v>2656</v>
      </c>
      <c r="C1253" t="s">
        <v>3157</v>
      </c>
      <c r="D1253" t="s">
        <v>2657</v>
      </c>
      <c r="E1253">
        <v>1652.0431407599999</v>
      </c>
      <c r="F1253">
        <v>667</v>
      </c>
      <c r="G1253">
        <v>191.945815496254</v>
      </c>
      <c r="H1253">
        <v>29.664249654544999</v>
      </c>
      <c r="I1253">
        <v>205.738950982044</v>
      </c>
      <c r="J1253">
        <v>15.3799634900755</v>
      </c>
      <c r="K1253">
        <v>509.18897962551802</v>
      </c>
      <c r="M1253">
        <v>79.913643223388902</v>
      </c>
      <c r="N1253">
        <v>1.07760544135973</v>
      </c>
      <c r="O1253">
        <v>5.2923538230884501</v>
      </c>
      <c r="P1253">
        <v>225.04873294346899</v>
      </c>
    </row>
    <row r="1254" spans="1:17" hidden="1" x14ac:dyDescent="0.3">
      <c r="A1254" t="s">
        <v>2658</v>
      </c>
      <c r="B1254" t="s">
        <v>2659</v>
      </c>
      <c r="C1254" t="s">
        <v>3157</v>
      </c>
      <c r="D1254" t="s">
        <v>2100</v>
      </c>
      <c r="E1254">
        <v>1645.671635054</v>
      </c>
      <c r="F1254">
        <v>146.33000000000001</v>
      </c>
      <c r="G1254">
        <v>-37.959934716218498</v>
      </c>
      <c r="H1254">
        <v>1.5298531368627899</v>
      </c>
      <c r="I1254">
        <v>-18.2908182001071</v>
      </c>
      <c r="J1254">
        <v>3.1063777798758201</v>
      </c>
      <c r="K1254">
        <v>152.15936559983399</v>
      </c>
      <c r="L1254">
        <v>163.33564280752501</v>
      </c>
      <c r="M1254">
        <v>59.682387553410301</v>
      </c>
      <c r="N1254">
        <v>0.28775765812885901</v>
      </c>
      <c r="O1254">
        <v>48.841659263308898</v>
      </c>
      <c r="P1254">
        <v>5.1976994967649404</v>
      </c>
      <c r="Q1254">
        <v>-0.103443967405823</v>
      </c>
    </row>
    <row r="1255" spans="1:17" hidden="1" x14ac:dyDescent="0.3">
      <c r="A1255" t="s">
        <v>2660</v>
      </c>
      <c r="B1255" t="s">
        <v>2661</v>
      </c>
      <c r="C1255" t="s">
        <v>3157</v>
      </c>
      <c r="D1255" t="s">
        <v>375</v>
      </c>
      <c r="E1255">
        <v>1642.7499561</v>
      </c>
      <c r="F1255">
        <v>101.97</v>
      </c>
      <c r="G1255">
        <v>2.9994648348476698</v>
      </c>
      <c r="H1255">
        <v>11.9890495526609</v>
      </c>
      <c r="I1255">
        <v>-1.59340446405053</v>
      </c>
      <c r="J1255">
        <v>7.6792274833813199</v>
      </c>
      <c r="K1255">
        <v>98.195834825780096</v>
      </c>
      <c r="L1255">
        <v>98.933528156980401</v>
      </c>
      <c r="M1255">
        <v>73.5281075691979</v>
      </c>
      <c r="N1255">
        <v>0.96902001219266198</v>
      </c>
      <c r="O1255">
        <v>31.411199372364401</v>
      </c>
      <c r="P1255">
        <v>35.149105367793197</v>
      </c>
      <c r="Q1255">
        <v>0.11659840915038901</v>
      </c>
    </row>
    <row r="1256" spans="1:17" hidden="1" x14ac:dyDescent="0.3">
      <c r="A1256" t="s">
        <v>2662</v>
      </c>
      <c r="B1256" t="s">
        <v>2663</v>
      </c>
      <c r="C1256" t="s">
        <v>3157</v>
      </c>
      <c r="D1256" t="s">
        <v>2664</v>
      </c>
      <c r="E1256">
        <v>1638</v>
      </c>
      <c r="F1256">
        <v>19.5</v>
      </c>
      <c r="G1256">
        <v>222.02972799274201</v>
      </c>
      <c r="H1256">
        <v>-21.6834438482738</v>
      </c>
      <c r="I1256">
        <v>26.235439260495699</v>
      </c>
      <c r="J1256">
        <v>-18.998000855269201</v>
      </c>
      <c r="K1256">
        <v>20.7716916788373</v>
      </c>
      <c r="L1256">
        <v>15.770390704017901</v>
      </c>
      <c r="M1256">
        <v>24.720492089436199</v>
      </c>
      <c r="N1256">
        <v>0.92634642073859896</v>
      </c>
      <c r="O1256">
        <v>61.384615384615302</v>
      </c>
      <c r="P1256">
        <v>259.99999999999898</v>
      </c>
    </row>
    <row r="1257" spans="1:17" hidden="1" x14ac:dyDescent="0.3">
      <c r="A1257" t="s">
        <v>2665</v>
      </c>
      <c r="B1257" t="s">
        <v>2666</v>
      </c>
      <c r="C1257" t="s">
        <v>3157</v>
      </c>
      <c r="D1257" t="s">
        <v>761</v>
      </c>
      <c r="E1257">
        <v>1635.0027171299901</v>
      </c>
      <c r="F1257">
        <v>8.1</v>
      </c>
      <c r="G1257">
        <v>-70.075535165152303</v>
      </c>
      <c r="H1257">
        <v>-3.2213746542511199</v>
      </c>
      <c r="I1257">
        <v>-32.646036042997899</v>
      </c>
      <c r="J1257">
        <v>-0.93632684645870401</v>
      </c>
      <c r="K1257">
        <v>9.9911077163396698</v>
      </c>
      <c r="L1257">
        <v>15.253951252451801</v>
      </c>
      <c r="M1257">
        <v>52.646962017280003</v>
      </c>
      <c r="N1257">
        <v>1.07068965744361</v>
      </c>
      <c r="O1257">
        <v>183.333333333333</v>
      </c>
      <c r="P1257">
        <v>19.117647058823501</v>
      </c>
      <c r="Q1257">
        <v>-8.6351371463125007E-2</v>
      </c>
    </row>
    <row r="1258" spans="1:17" hidden="1" x14ac:dyDescent="0.3">
      <c r="A1258" t="s">
        <v>2667</v>
      </c>
      <c r="B1258" t="s">
        <v>2668</v>
      </c>
      <c r="C1258" t="s">
        <v>3157</v>
      </c>
      <c r="D1258" t="s">
        <v>97</v>
      </c>
      <c r="E1258">
        <v>1629.888496691</v>
      </c>
      <c r="F1258">
        <v>103.99</v>
      </c>
      <c r="G1258">
        <v>-44.114980015407902</v>
      </c>
      <c r="H1258">
        <v>-3.6163143382154299</v>
      </c>
      <c r="I1258">
        <v>-25.7636230630239</v>
      </c>
      <c r="J1258">
        <v>-3.5126806032508999</v>
      </c>
      <c r="K1258">
        <v>116.88732901036499</v>
      </c>
      <c r="L1258">
        <v>132.64788718927301</v>
      </c>
      <c r="M1258">
        <v>36.173554450788103</v>
      </c>
      <c r="N1258">
        <v>0.56336173048865301</v>
      </c>
      <c r="O1258">
        <v>86.556399653812804</v>
      </c>
      <c r="P1258">
        <v>2.74676415373975</v>
      </c>
    </row>
    <row r="1259" spans="1:17" hidden="1" x14ac:dyDescent="0.3">
      <c r="A1259" t="s">
        <v>2669</v>
      </c>
      <c r="B1259" t="s">
        <v>2670</v>
      </c>
      <c r="C1259" t="s">
        <v>3157</v>
      </c>
      <c r="D1259" t="s">
        <v>2671</v>
      </c>
      <c r="E1259">
        <v>1628.2222855</v>
      </c>
      <c r="F1259">
        <v>657.95</v>
      </c>
      <c r="G1259">
        <v>111.007695087542</v>
      </c>
      <c r="H1259">
        <v>27.2336701190257</v>
      </c>
      <c r="I1259">
        <v>53.414202262385999</v>
      </c>
      <c r="J1259">
        <v>6.6136361439187903</v>
      </c>
      <c r="K1259">
        <v>560.49788441073395</v>
      </c>
      <c r="L1259">
        <v>450.781655296731</v>
      </c>
      <c r="M1259">
        <v>94.152984075408796</v>
      </c>
      <c r="N1259">
        <v>0.44510335683722002</v>
      </c>
      <c r="O1259">
        <v>1.83144615852268</v>
      </c>
      <c r="P1259">
        <v>150.171102661596</v>
      </c>
    </row>
    <row r="1260" spans="1:17" hidden="1" x14ac:dyDescent="0.3">
      <c r="A1260" t="s">
        <v>2672</v>
      </c>
      <c r="B1260" t="s">
        <v>2673</v>
      </c>
      <c r="C1260" t="s">
        <v>3157</v>
      </c>
      <c r="D1260" t="s">
        <v>471</v>
      </c>
      <c r="E1260">
        <v>1620.82494984</v>
      </c>
      <c r="F1260">
        <v>668.4</v>
      </c>
      <c r="G1260">
        <v>-26.004050539340799</v>
      </c>
      <c r="H1260">
        <v>43.141967104281598</v>
      </c>
      <c r="I1260">
        <v>-6.3422082918017102</v>
      </c>
      <c r="J1260">
        <v>10.328545316227901</v>
      </c>
      <c r="K1260">
        <v>568.62607717824596</v>
      </c>
      <c r="L1260">
        <v>623.99440073958101</v>
      </c>
      <c r="M1260">
        <v>84.292183444670997</v>
      </c>
      <c r="N1260">
        <v>0.98968906248449195</v>
      </c>
      <c r="O1260">
        <v>24.8877917414721</v>
      </c>
      <c r="P1260">
        <v>50.236008091705997</v>
      </c>
      <c r="Q1260">
        <v>1.8660846992286002E-2</v>
      </c>
    </row>
    <row r="1261" spans="1:17" hidden="1" x14ac:dyDescent="0.3">
      <c r="A1261" t="s">
        <v>2674</v>
      </c>
      <c r="B1261" t="s">
        <v>2675</v>
      </c>
      <c r="C1261" t="s">
        <v>3157</v>
      </c>
      <c r="D1261" t="s">
        <v>269</v>
      </c>
      <c r="E1261">
        <v>1620.3185999</v>
      </c>
      <c r="F1261">
        <v>257.95</v>
      </c>
      <c r="G1261">
        <v>9.3406512542914193</v>
      </c>
      <c r="H1261">
        <v>2.3695273386154101</v>
      </c>
      <c r="I1261">
        <v>14.0717888328137</v>
      </c>
      <c r="J1261">
        <v>8.7472577787271106</v>
      </c>
      <c r="K1261">
        <v>265.98578248963298</v>
      </c>
      <c r="L1261">
        <v>253.967360555434</v>
      </c>
      <c r="M1261">
        <v>54.178596960676302</v>
      </c>
      <c r="N1261">
        <v>1.03937580852414</v>
      </c>
      <c r="O1261">
        <v>44.717968598565598</v>
      </c>
      <c r="P1261">
        <v>73.004694835680695</v>
      </c>
      <c r="Q1261">
        <v>9.7451248926709005E-2</v>
      </c>
    </row>
    <row r="1262" spans="1:17" hidden="1" x14ac:dyDescent="0.3">
      <c r="A1262" t="s">
        <v>2676</v>
      </c>
      <c r="B1262" t="s">
        <v>2677</v>
      </c>
      <c r="C1262" t="s">
        <v>3157</v>
      </c>
      <c r="D1262" t="s">
        <v>493</v>
      </c>
      <c r="E1262">
        <v>1616.1835287500001</v>
      </c>
      <c r="F1262">
        <v>5233</v>
      </c>
      <c r="G1262">
        <v>-31.029625252841601</v>
      </c>
      <c r="H1262">
        <v>5.4100547425984198</v>
      </c>
      <c r="I1262">
        <v>-2.5970420411606199</v>
      </c>
      <c r="J1262">
        <v>4.9339701832442602</v>
      </c>
      <c r="K1262">
        <v>5326.9501462029602</v>
      </c>
      <c r="L1262">
        <v>5589.8421482838003</v>
      </c>
      <c r="M1262">
        <v>50.989050125503503</v>
      </c>
      <c r="N1262">
        <v>0.76674992957085097</v>
      </c>
      <c r="O1262">
        <v>22.281673991973999</v>
      </c>
      <c r="P1262">
        <v>17.2267025089605</v>
      </c>
      <c r="Q1262">
        <v>-0.115533631508276</v>
      </c>
    </row>
    <row r="1263" spans="1:17" hidden="1" x14ac:dyDescent="0.3">
      <c r="A1263" t="s">
        <v>2678</v>
      </c>
      <c r="B1263" t="s">
        <v>2679</v>
      </c>
      <c r="C1263" t="s">
        <v>3157</v>
      </c>
      <c r="D1263" t="s">
        <v>117</v>
      </c>
      <c r="E1263">
        <v>1615.152</v>
      </c>
      <c r="F1263">
        <v>798</v>
      </c>
      <c r="G1263">
        <v>7.48295600148783</v>
      </c>
      <c r="H1263">
        <v>4.5399506248557602</v>
      </c>
      <c r="I1263">
        <v>16.401895808377699</v>
      </c>
      <c r="J1263">
        <v>4.6347594155221099</v>
      </c>
      <c r="K1263">
        <v>766.95213724040696</v>
      </c>
      <c r="L1263">
        <v>700.40215609245001</v>
      </c>
      <c r="M1263">
        <v>58.517722570438998</v>
      </c>
      <c r="N1263">
        <v>0.220294248684508</v>
      </c>
      <c r="O1263">
        <v>5.8771929824561404</v>
      </c>
      <c r="P1263">
        <v>38.662033014769698</v>
      </c>
      <c r="Q1263">
        <v>0.11305453531109801</v>
      </c>
    </row>
    <row r="1264" spans="1:17" hidden="1" x14ac:dyDescent="0.3">
      <c r="A1264" t="s">
        <v>2680</v>
      </c>
      <c r="B1264" t="s">
        <v>2681</v>
      </c>
      <c r="C1264" t="s">
        <v>3157</v>
      </c>
      <c r="D1264" t="s">
        <v>650</v>
      </c>
      <c r="E1264">
        <v>1614.81549453</v>
      </c>
      <c r="F1264">
        <v>181.65</v>
      </c>
      <c r="G1264">
        <v>-4.0257585218849199</v>
      </c>
      <c r="H1264">
        <v>7.0805716124140901</v>
      </c>
      <c r="I1264">
        <v>9.6397445452715296</v>
      </c>
      <c r="J1264">
        <v>-1.2924912300203499</v>
      </c>
      <c r="K1264">
        <v>184.511128375396</v>
      </c>
      <c r="M1264">
        <v>51.570359563973703</v>
      </c>
      <c r="N1264">
        <v>0.35571336994943897</v>
      </c>
      <c r="O1264">
        <v>26.617120836773999</v>
      </c>
      <c r="P1264">
        <v>31.630434782608599</v>
      </c>
    </row>
    <row r="1265" spans="1:17" hidden="1" x14ac:dyDescent="0.3">
      <c r="A1265" t="s">
        <v>2682</v>
      </c>
      <c r="B1265" t="s">
        <v>2683</v>
      </c>
      <c r="C1265" t="s">
        <v>3157</v>
      </c>
      <c r="D1265" t="s">
        <v>266</v>
      </c>
      <c r="E1265">
        <v>1607.8553692170001</v>
      </c>
      <c r="F1265">
        <v>49</v>
      </c>
      <c r="G1265">
        <v>-49.623951650752304</v>
      </c>
      <c r="H1265">
        <v>4.40639892930594</v>
      </c>
      <c r="I1265">
        <v>-3.3802566237720399</v>
      </c>
      <c r="J1265">
        <v>6.8916775636846097</v>
      </c>
      <c r="K1265">
        <v>51.241335430962899</v>
      </c>
      <c r="L1265">
        <v>56.388058913177197</v>
      </c>
      <c r="M1265">
        <v>57.514461130231403</v>
      </c>
      <c r="N1265">
        <v>0.322699105121033</v>
      </c>
      <c r="O1265">
        <v>67.770291322635899</v>
      </c>
      <c r="P1265">
        <v>29.832744649567601</v>
      </c>
    </row>
    <row r="1266" spans="1:17" hidden="1" x14ac:dyDescent="0.3">
      <c r="A1266" t="s">
        <v>2684</v>
      </c>
      <c r="B1266" t="s">
        <v>2685</v>
      </c>
      <c r="C1266" t="s">
        <v>3157</v>
      </c>
      <c r="D1266" t="s">
        <v>493</v>
      </c>
      <c r="E1266">
        <v>1607.46305764</v>
      </c>
      <c r="F1266">
        <v>477.65</v>
      </c>
      <c r="G1266">
        <v>25.5275668982738</v>
      </c>
      <c r="H1266">
        <v>-4.8532077860924296</v>
      </c>
      <c r="I1266">
        <v>40.2133506341399</v>
      </c>
      <c r="J1266">
        <v>-4.8741980205107698</v>
      </c>
      <c r="K1266">
        <v>535.50330722890305</v>
      </c>
      <c r="L1266">
        <v>464.09329525960999</v>
      </c>
      <c r="M1266">
        <v>22.343108980439698</v>
      </c>
      <c r="N1266">
        <v>0.82614253497940204</v>
      </c>
      <c r="O1266">
        <v>37.485606615722801</v>
      </c>
      <c r="P1266">
        <v>63.0204778156996</v>
      </c>
      <c r="Q1266">
        <v>-7.0326093592187999E-2</v>
      </c>
    </row>
    <row r="1267" spans="1:17" hidden="1" x14ac:dyDescent="0.3">
      <c r="A1267" t="s">
        <v>2686</v>
      </c>
      <c r="B1267" t="s">
        <v>2687</v>
      </c>
      <c r="C1267" t="s">
        <v>3157</v>
      </c>
      <c r="D1267" t="s">
        <v>139</v>
      </c>
      <c r="E1267">
        <v>1605.82988718</v>
      </c>
      <c r="F1267">
        <v>126.02</v>
      </c>
      <c r="G1267">
        <v>5.5904880008708497</v>
      </c>
      <c r="H1267">
        <v>15.4139607871726</v>
      </c>
      <c r="I1267">
        <v>-1.17814613474102</v>
      </c>
      <c r="J1267">
        <v>8.6604405582049804</v>
      </c>
      <c r="K1267">
        <v>121.42698171498</v>
      </c>
      <c r="L1267">
        <v>117.005771667457</v>
      </c>
      <c r="M1267">
        <v>60.045093307615197</v>
      </c>
      <c r="N1267">
        <v>0.75253717427656597</v>
      </c>
      <c r="O1267">
        <v>19.782574194572199</v>
      </c>
      <c r="P1267">
        <v>47.391812865497002</v>
      </c>
      <c r="Q1267">
        <v>8.0322898807785995E-2</v>
      </c>
    </row>
    <row r="1268" spans="1:17" hidden="1" x14ac:dyDescent="0.3">
      <c r="A1268" t="s">
        <v>2688</v>
      </c>
      <c r="B1268" t="s">
        <v>2689</v>
      </c>
      <c r="C1268" t="s">
        <v>3157</v>
      </c>
      <c r="D1268" t="s">
        <v>117</v>
      </c>
      <c r="E1268">
        <v>1605.4000315200001</v>
      </c>
      <c r="F1268">
        <v>234.54</v>
      </c>
      <c r="G1268">
        <v>-37.828108887015802</v>
      </c>
      <c r="H1268">
        <v>6.1189315883872801</v>
      </c>
      <c r="I1268">
        <v>-22.771628805229401</v>
      </c>
      <c r="J1268">
        <v>6.7686361368152204</v>
      </c>
      <c r="K1268">
        <v>240.03330500433901</v>
      </c>
      <c r="L1268">
        <v>259.37025246999798</v>
      </c>
      <c r="M1268">
        <v>63.9963598520741</v>
      </c>
      <c r="N1268">
        <v>0.73281976809646299</v>
      </c>
      <c r="O1268">
        <v>70.802421761746402</v>
      </c>
      <c r="P1268">
        <v>11.6857142857142</v>
      </c>
      <c r="Q1268">
        <v>0.13094072447506599</v>
      </c>
    </row>
    <row r="1269" spans="1:17" hidden="1" x14ac:dyDescent="0.3">
      <c r="A1269" t="s">
        <v>2690</v>
      </c>
      <c r="B1269" t="s">
        <v>2691</v>
      </c>
      <c r="C1269" t="s">
        <v>3157</v>
      </c>
      <c r="D1269" t="s">
        <v>421</v>
      </c>
      <c r="E1269">
        <v>1604.802825</v>
      </c>
      <c r="F1269">
        <v>1463.45</v>
      </c>
      <c r="G1269">
        <v>248.55166886507399</v>
      </c>
      <c r="H1269">
        <v>-2.50273507827939</v>
      </c>
      <c r="I1269">
        <v>74.815236751773199</v>
      </c>
      <c r="J1269">
        <v>-3.5296601797920402</v>
      </c>
      <c r="K1269">
        <v>1432.8712864182901</v>
      </c>
      <c r="L1269">
        <v>1067.29561819892</v>
      </c>
      <c r="M1269">
        <v>55.673799396871203</v>
      </c>
      <c r="N1269">
        <v>0.76367940820908398</v>
      </c>
      <c r="O1269">
        <v>17.202500939560601</v>
      </c>
      <c r="P1269">
        <v>280.06752369822101</v>
      </c>
      <c r="Q1269">
        <v>0.15770430362707399</v>
      </c>
    </row>
    <row r="1270" spans="1:17" hidden="1" x14ac:dyDescent="0.3">
      <c r="A1270" t="s">
        <v>2692</v>
      </c>
      <c r="B1270" t="s">
        <v>2693</v>
      </c>
      <c r="C1270" t="s">
        <v>3157</v>
      </c>
      <c r="D1270" t="s">
        <v>213</v>
      </c>
      <c r="E1270">
        <v>1603.6327473599999</v>
      </c>
      <c r="F1270">
        <v>708.9</v>
      </c>
      <c r="G1270">
        <v>23.789403032013698</v>
      </c>
      <c r="H1270">
        <v>8.5680717356479708</v>
      </c>
      <c r="I1270">
        <v>2.3861899669114099</v>
      </c>
      <c r="J1270">
        <v>5.11597332392427</v>
      </c>
      <c r="K1270">
        <v>714.99185574764601</v>
      </c>
      <c r="L1270">
        <v>703.65454384750001</v>
      </c>
      <c r="M1270">
        <v>57.650778234255398</v>
      </c>
      <c r="N1270">
        <v>0.86303494677606196</v>
      </c>
      <c r="O1270">
        <v>22.302158273381199</v>
      </c>
      <c r="P1270">
        <v>45.206882425235499</v>
      </c>
      <c r="Q1270">
        <v>6.1141190989092001E-2</v>
      </c>
    </row>
    <row r="1271" spans="1:17" hidden="1" x14ac:dyDescent="0.3">
      <c r="A1271" t="s">
        <v>2694</v>
      </c>
      <c r="B1271" t="s">
        <v>2695</v>
      </c>
      <c r="C1271" t="s">
        <v>3157</v>
      </c>
      <c r="D1271" t="s">
        <v>139</v>
      </c>
      <c r="E1271">
        <v>1602.8340353399999</v>
      </c>
      <c r="F1271">
        <v>49.47</v>
      </c>
      <c r="G1271">
        <v>-12.0193796575929</v>
      </c>
      <c r="H1271">
        <v>8.9636627711829799</v>
      </c>
      <c r="I1271">
        <v>-25.6467028578456</v>
      </c>
      <c r="J1271">
        <v>-4.1477797387009101</v>
      </c>
      <c r="K1271">
        <v>51.114478436580697</v>
      </c>
      <c r="L1271">
        <v>53.594873616386103</v>
      </c>
      <c r="M1271">
        <v>49.877982301642298</v>
      </c>
      <c r="N1271">
        <v>1.2833486870119</v>
      </c>
      <c r="O1271">
        <v>58.136244188397001</v>
      </c>
      <c r="P1271">
        <v>14.196675900277</v>
      </c>
      <c r="Q1271">
        <v>0.117981227069056</v>
      </c>
    </row>
    <row r="1272" spans="1:17" hidden="1" x14ac:dyDescent="0.3">
      <c r="A1272" t="s">
        <v>2696</v>
      </c>
      <c r="B1272" t="s">
        <v>2697</v>
      </c>
      <c r="C1272" t="s">
        <v>3157</v>
      </c>
      <c r="D1272" t="s">
        <v>500</v>
      </c>
      <c r="E1272">
        <v>1600.4441999999999</v>
      </c>
      <c r="F1272">
        <v>152.86000000000001</v>
      </c>
      <c r="G1272">
        <v>27.446416054359801</v>
      </c>
      <c r="H1272">
        <v>10.0469810349878</v>
      </c>
      <c r="I1272">
        <v>-11.4798918423709</v>
      </c>
      <c r="J1272">
        <v>5.20574812195348</v>
      </c>
      <c r="K1272">
        <v>148.67350284453099</v>
      </c>
      <c r="L1272">
        <v>142.58657634206901</v>
      </c>
      <c r="M1272">
        <v>69.111137782846697</v>
      </c>
      <c r="N1272">
        <v>0.33739203537155699</v>
      </c>
      <c r="O1272">
        <v>19.717388460028701</v>
      </c>
      <c r="P1272">
        <v>58.404145077720202</v>
      </c>
      <c r="Q1272">
        <v>8.0274108789549006E-2</v>
      </c>
    </row>
    <row r="1273" spans="1:17" hidden="1" x14ac:dyDescent="0.3">
      <c r="A1273" t="s">
        <v>2698</v>
      </c>
      <c r="B1273" t="s">
        <v>2699</v>
      </c>
      <c r="C1273" t="s">
        <v>3157</v>
      </c>
      <c r="D1273" t="s">
        <v>1082</v>
      </c>
      <c r="E1273">
        <v>1598.7003749999999</v>
      </c>
      <c r="F1273">
        <v>233</v>
      </c>
      <c r="G1273">
        <v>317.59759502875301</v>
      </c>
      <c r="H1273">
        <v>11.0504311639063</v>
      </c>
      <c r="I1273">
        <v>24.4800361402155</v>
      </c>
      <c r="J1273">
        <v>5.7528623427304799</v>
      </c>
      <c r="K1273">
        <v>225.72562865710401</v>
      </c>
      <c r="L1273">
        <v>187.506994247714</v>
      </c>
      <c r="M1273">
        <v>49.642959637687902</v>
      </c>
      <c r="N1273">
        <v>0.22686957132459401</v>
      </c>
      <c r="O1273">
        <v>11.1373390557939</v>
      </c>
      <c r="P1273">
        <v>353.21921805096201</v>
      </c>
      <c r="Q1273">
        <v>0.221841986930572</v>
      </c>
    </row>
    <row r="1274" spans="1:17" hidden="1" x14ac:dyDescent="0.3">
      <c r="A1274" t="s">
        <v>2700</v>
      </c>
      <c r="B1274" t="s">
        <v>2701</v>
      </c>
      <c r="C1274" t="s">
        <v>3157</v>
      </c>
      <c r="D1274" t="s">
        <v>370</v>
      </c>
      <c r="E1274">
        <v>1597.0895244149999</v>
      </c>
      <c r="F1274">
        <v>183.59</v>
      </c>
      <c r="G1274">
        <v>-8.6322361960801501</v>
      </c>
      <c r="H1274">
        <v>6.9872074504562498</v>
      </c>
      <c r="I1274">
        <v>-21.439371055169399</v>
      </c>
      <c r="J1274">
        <v>1.13543498424559</v>
      </c>
      <c r="K1274">
        <v>188.33196493265999</v>
      </c>
      <c r="L1274">
        <v>189.302099701099</v>
      </c>
      <c r="M1274">
        <v>52.745114302974002</v>
      </c>
      <c r="N1274">
        <v>0.54770030081613796</v>
      </c>
      <c r="O1274">
        <v>32.087804346641903</v>
      </c>
      <c r="P1274">
        <v>22.802675585284199</v>
      </c>
      <c r="Q1274">
        <v>7.0398337599294994E-2</v>
      </c>
    </row>
    <row r="1275" spans="1:17" hidden="1" x14ac:dyDescent="0.3">
      <c r="A1275" t="s">
        <v>2702</v>
      </c>
      <c r="B1275" t="s">
        <v>2703</v>
      </c>
      <c r="C1275" t="s">
        <v>3157</v>
      </c>
      <c r="D1275" t="s">
        <v>51</v>
      </c>
      <c r="E1275">
        <v>1597.0265999999999</v>
      </c>
      <c r="F1275">
        <v>2710.5</v>
      </c>
      <c r="G1275">
        <v>72.310301177351903</v>
      </c>
      <c r="H1275">
        <v>11.6232770674695</v>
      </c>
      <c r="I1275">
        <v>48.507123973796801</v>
      </c>
      <c r="J1275">
        <v>14.551374595441199</v>
      </c>
      <c r="K1275">
        <v>2496.37171327139</v>
      </c>
      <c r="L1275">
        <v>2129.52141627119</v>
      </c>
      <c r="M1275">
        <v>76.246374243518204</v>
      </c>
      <c r="N1275">
        <v>0.99018087855297099</v>
      </c>
      <c r="O1275">
        <v>4.5840250876222104</v>
      </c>
      <c r="P1275">
        <v>125.875</v>
      </c>
    </row>
    <row r="1276" spans="1:17" hidden="1" x14ac:dyDescent="0.3">
      <c r="A1276" t="s">
        <v>2704</v>
      </c>
      <c r="B1276" t="s">
        <v>2705</v>
      </c>
      <c r="C1276" t="s">
        <v>3157</v>
      </c>
      <c r="D1276" t="s">
        <v>46</v>
      </c>
      <c r="E1276">
        <v>1590.5703947</v>
      </c>
      <c r="F1276">
        <v>278.35000000000002</v>
      </c>
      <c r="G1276">
        <v>218.56082847121101</v>
      </c>
      <c r="H1276">
        <v>7.1418748913542398</v>
      </c>
      <c r="I1276">
        <v>122.75261313020199</v>
      </c>
      <c r="J1276">
        <v>19.063673153541199</v>
      </c>
      <c r="K1276">
        <v>240.30260953283201</v>
      </c>
      <c r="L1276">
        <v>173.24135591185799</v>
      </c>
      <c r="M1276">
        <v>69.722707381266105</v>
      </c>
      <c r="N1276">
        <v>0.55881906201022402</v>
      </c>
      <c r="O1276">
        <v>10.5981677743847</v>
      </c>
      <c r="P1276">
        <v>295.66453447050401</v>
      </c>
      <c r="Q1276">
        <v>0.13710086109644101</v>
      </c>
    </row>
    <row r="1277" spans="1:17" hidden="1" x14ac:dyDescent="0.3">
      <c r="A1277" t="s">
        <v>2706</v>
      </c>
      <c r="B1277" t="s">
        <v>2707</v>
      </c>
      <c r="C1277" t="s">
        <v>3157</v>
      </c>
      <c r="D1277" t="s">
        <v>232</v>
      </c>
      <c r="E1277">
        <v>1588.0316975999999</v>
      </c>
      <c r="F1277">
        <v>1047.5999999999999</v>
      </c>
      <c r="G1277">
        <v>75.294402165312505</v>
      </c>
      <c r="H1277">
        <v>-2.0091764697124601</v>
      </c>
      <c r="I1277">
        <v>-21.614170470600499</v>
      </c>
      <c r="J1277">
        <v>1.2505616075530199</v>
      </c>
      <c r="K1277">
        <v>1113.36101283478</v>
      </c>
      <c r="L1277">
        <v>1067.84333552977</v>
      </c>
      <c r="M1277">
        <v>42.763132585618401</v>
      </c>
      <c r="N1277">
        <v>0.24979086092706901</v>
      </c>
      <c r="O1277">
        <v>42.492363497518099</v>
      </c>
      <c r="P1277">
        <v>116.580525118875</v>
      </c>
      <c r="Q1277">
        <v>0.13152772330953899</v>
      </c>
    </row>
    <row r="1278" spans="1:17" hidden="1" x14ac:dyDescent="0.3">
      <c r="A1278" t="s">
        <v>2708</v>
      </c>
      <c r="B1278" t="s">
        <v>2709</v>
      </c>
      <c r="C1278" t="s">
        <v>3157</v>
      </c>
      <c r="D1278" t="s">
        <v>500</v>
      </c>
      <c r="E1278">
        <v>1584.17333181</v>
      </c>
      <c r="F1278">
        <v>78.73</v>
      </c>
      <c r="G1278">
        <v>12.2843567997362</v>
      </c>
      <c r="H1278">
        <v>-9.4240945777105605</v>
      </c>
      <c r="I1278">
        <v>-12.970487267127799</v>
      </c>
      <c r="J1278">
        <v>1.6945632058972999</v>
      </c>
      <c r="K1278">
        <v>88.338979784654398</v>
      </c>
      <c r="L1278">
        <v>82.702528639041404</v>
      </c>
      <c r="M1278">
        <v>31.292113179726002</v>
      </c>
      <c r="N1278">
        <v>0.47391349713026298</v>
      </c>
      <c r="O1278">
        <v>65.121300647783499</v>
      </c>
      <c r="P1278">
        <v>64.0208333333333</v>
      </c>
      <c r="Q1278">
        <v>0.16042973652790399</v>
      </c>
    </row>
    <row r="1279" spans="1:17" hidden="1" x14ac:dyDescent="0.3">
      <c r="A1279" t="s">
        <v>2710</v>
      </c>
      <c r="B1279" t="s">
        <v>2711</v>
      </c>
      <c r="C1279" t="s">
        <v>3157</v>
      </c>
      <c r="D1279" t="s">
        <v>375</v>
      </c>
      <c r="E1279">
        <v>1579.027165344</v>
      </c>
      <c r="F1279">
        <v>77.540000000000006</v>
      </c>
      <c r="G1279">
        <v>-11.422240036212401</v>
      </c>
      <c r="H1279">
        <v>2.9119623377066901</v>
      </c>
      <c r="I1279">
        <v>-0.80256657783163199</v>
      </c>
      <c r="J1279">
        <v>5.9558507433932997</v>
      </c>
      <c r="K1279">
        <v>78.938398080298697</v>
      </c>
      <c r="L1279">
        <v>80.488852564507795</v>
      </c>
      <c r="M1279">
        <v>62.461761901632798</v>
      </c>
      <c r="N1279">
        <v>0.53301887697217598</v>
      </c>
      <c r="O1279">
        <v>38.638122259478898</v>
      </c>
      <c r="P1279">
        <v>20.403726708074501</v>
      </c>
      <c r="Q1279">
        <v>5.3519359216581998E-2</v>
      </c>
    </row>
    <row r="1280" spans="1:17" hidden="1" x14ac:dyDescent="0.3">
      <c r="A1280" t="s">
        <v>2712</v>
      </c>
      <c r="B1280" t="s">
        <v>2713</v>
      </c>
      <c r="C1280" t="s">
        <v>3157</v>
      </c>
      <c r="D1280" t="s">
        <v>1518</v>
      </c>
      <c r="E1280">
        <v>1576.7291277500001</v>
      </c>
      <c r="F1280">
        <v>111.37</v>
      </c>
      <c r="G1280">
        <v>26.289591022982702</v>
      </c>
      <c r="H1280">
        <v>-6.79586866386793</v>
      </c>
      <c r="I1280">
        <v>-9.3937036498540394</v>
      </c>
      <c r="J1280">
        <v>5.9064332262755297</v>
      </c>
      <c r="K1280">
        <v>119.33028298270099</v>
      </c>
      <c r="L1280">
        <v>115.727184587946</v>
      </c>
      <c r="M1280">
        <v>49.113467308474597</v>
      </c>
      <c r="N1280">
        <v>0.86081288454982796</v>
      </c>
      <c r="O1280">
        <v>33.339319385830997</v>
      </c>
      <c r="P1280">
        <v>48</v>
      </c>
      <c r="Q1280">
        <v>0.15232228126546801</v>
      </c>
    </row>
    <row r="1281" spans="1:17" hidden="1" x14ac:dyDescent="0.3">
      <c r="A1281" t="s">
        <v>2714</v>
      </c>
      <c r="B1281" t="s">
        <v>2715</v>
      </c>
      <c r="C1281" t="s">
        <v>3157</v>
      </c>
      <c r="D1281" t="s">
        <v>2716</v>
      </c>
      <c r="E1281">
        <v>1573.2200631999999</v>
      </c>
      <c r="F1281">
        <v>566.9</v>
      </c>
      <c r="G1281">
        <v>-26.906716730767599</v>
      </c>
      <c r="H1281">
        <v>0.65822800078713695</v>
      </c>
      <c r="I1281">
        <v>4.5051711629288702</v>
      </c>
      <c r="J1281">
        <v>2.7276426053096299</v>
      </c>
      <c r="K1281">
        <v>597.81565658513296</v>
      </c>
      <c r="L1281">
        <v>597.98225080454199</v>
      </c>
      <c r="M1281">
        <v>52.3673909189691</v>
      </c>
      <c r="N1281">
        <v>0.88092757133358501</v>
      </c>
      <c r="O1281">
        <v>48.950432174986702</v>
      </c>
      <c r="P1281">
        <v>20.6170212765957</v>
      </c>
      <c r="Q1281">
        <v>9.2454516110493004E-2</v>
      </c>
    </row>
    <row r="1282" spans="1:17" hidden="1" x14ac:dyDescent="0.3">
      <c r="A1282" t="s">
        <v>2717</v>
      </c>
      <c r="B1282" t="s">
        <v>2718</v>
      </c>
      <c r="C1282" t="s">
        <v>3157</v>
      </c>
      <c r="D1282" t="s">
        <v>269</v>
      </c>
      <c r="E1282">
        <v>1572.896410845</v>
      </c>
      <c r="F1282">
        <v>1456.05</v>
      </c>
      <c r="G1282">
        <v>273.877386912769</v>
      </c>
      <c r="H1282">
        <v>7.9904467399024304</v>
      </c>
      <c r="I1282">
        <v>11.429571605077699</v>
      </c>
      <c r="J1282">
        <v>-6.6597995152689897</v>
      </c>
      <c r="K1282">
        <v>1474.1284043117901</v>
      </c>
      <c r="L1282">
        <v>1171.2237632246699</v>
      </c>
      <c r="M1282">
        <v>32.950003246304</v>
      </c>
      <c r="N1282">
        <v>0.62946080243111102</v>
      </c>
      <c r="O1282">
        <v>22.708698190309399</v>
      </c>
      <c r="P1282">
        <v>338.56927710843303</v>
      </c>
      <c r="Q1282">
        <v>0.25890042441304001</v>
      </c>
    </row>
    <row r="1283" spans="1:17" hidden="1" x14ac:dyDescent="0.3">
      <c r="A1283" t="s">
        <v>2719</v>
      </c>
      <c r="B1283" t="s">
        <v>2720</v>
      </c>
      <c r="C1283" t="s">
        <v>3157</v>
      </c>
      <c r="D1283" t="s">
        <v>2721</v>
      </c>
      <c r="E1283">
        <v>1568.03009174</v>
      </c>
      <c r="F1283">
        <v>1451.8</v>
      </c>
      <c r="G1283">
        <v>149.45628634179701</v>
      </c>
      <c r="H1283">
        <v>-12.160473173517399</v>
      </c>
      <c r="I1283">
        <v>-5.9578028355478603</v>
      </c>
      <c r="J1283">
        <v>-5.9018170168816404</v>
      </c>
      <c r="K1283">
        <v>1685.9263796206201</v>
      </c>
      <c r="L1283">
        <v>1563.5244745802599</v>
      </c>
      <c r="M1283">
        <v>32.204852578330602</v>
      </c>
      <c r="N1283">
        <v>1.57063289905059</v>
      </c>
      <c r="O1283">
        <v>55.668824907011903</v>
      </c>
      <c r="P1283">
        <v>190.35999999999899</v>
      </c>
      <c r="Q1283">
        <v>0.228745464159263</v>
      </c>
    </row>
    <row r="1284" spans="1:17" hidden="1" x14ac:dyDescent="0.3">
      <c r="A1284" t="s">
        <v>2722</v>
      </c>
      <c r="B1284" t="s">
        <v>2723</v>
      </c>
      <c r="C1284" t="s">
        <v>3157</v>
      </c>
      <c r="D1284" t="s">
        <v>776</v>
      </c>
      <c r="E1284">
        <v>1567.61034</v>
      </c>
      <c r="F1284">
        <v>252.6</v>
      </c>
      <c r="G1284">
        <v>87.712501767806302</v>
      </c>
      <c r="H1284">
        <v>11.0797681010338</v>
      </c>
      <c r="I1284">
        <v>-6.3219722951114301</v>
      </c>
      <c r="J1284">
        <v>15.039474184238101</v>
      </c>
      <c r="K1284">
        <v>258.31792201412401</v>
      </c>
      <c r="L1284">
        <v>262.20144895415598</v>
      </c>
      <c r="M1284">
        <v>60.464954232254499</v>
      </c>
      <c r="N1284">
        <v>1.19673852372403</v>
      </c>
      <c r="O1284">
        <v>76.167854315122696</v>
      </c>
      <c r="P1284">
        <v>110.5</v>
      </c>
      <c r="Q1284">
        <v>7.6312255007561003E-2</v>
      </c>
    </row>
    <row r="1285" spans="1:17" hidden="1" x14ac:dyDescent="0.3">
      <c r="A1285" t="s">
        <v>2724</v>
      </c>
      <c r="B1285" t="s">
        <v>2725</v>
      </c>
      <c r="C1285" t="s">
        <v>3157</v>
      </c>
      <c r="D1285" t="s">
        <v>21</v>
      </c>
      <c r="E1285">
        <v>1567.3380207299999</v>
      </c>
      <c r="F1285">
        <v>1028.55</v>
      </c>
      <c r="G1285">
        <v>46.346366024088603</v>
      </c>
      <c r="H1285">
        <v>11.8177334317052</v>
      </c>
      <c r="I1285">
        <v>-12.637386705355</v>
      </c>
      <c r="J1285">
        <v>11.6257547773806</v>
      </c>
      <c r="K1285">
        <v>998.57498984291999</v>
      </c>
      <c r="L1285">
        <v>956.10889640411995</v>
      </c>
      <c r="M1285">
        <v>67.398004911881102</v>
      </c>
      <c r="N1285">
        <v>1.02766312867159</v>
      </c>
      <c r="O1285">
        <v>21.715035729911001</v>
      </c>
      <c r="P1285">
        <v>66.580289902016304</v>
      </c>
      <c r="Q1285">
        <v>8.4265203034144004E-2</v>
      </c>
    </row>
    <row r="1286" spans="1:17" hidden="1" x14ac:dyDescent="0.3">
      <c r="A1286" t="s">
        <v>2726</v>
      </c>
      <c r="B1286" t="s">
        <v>2727</v>
      </c>
      <c r="C1286" t="s">
        <v>3157</v>
      </c>
      <c r="D1286" t="s">
        <v>85</v>
      </c>
      <c r="E1286">
        <v>1559.1609363</v>
      </c>
      <c r="F1286">
        <v>233.65</v>
      </c>
      <c r="G1286">
        <v>65.791872536316504</v>
      </c>
      <c r="H1286">
        <v>-14.054035656313999</v>
      </c>
      <c r="I1286">
        <v>110.763582670847</v>
      </c>
      <c r="J1286">
        <v>1.2907473893491499</v>
      </c>
      <c r="K1286">
        <v>247.71251728608499</v>
      </c>
      <c r="L1286">
        <v>191.41136695703</v>
      </c>
      <c r="M1286">
        <v>41.5448153366832</v>
      </c>
      <c r="N1286">
        <v>0.170081625084645</v>
      </c>
      <c r="O1286">
        <v>54.2306869248876</v>
      </c>
      <c r="P1286">
        <v>151.10155830198801</v>
      </c>
      <c r="Q1286">
        <v>0.106410741090062</v>
      </c>
    </row>
    <row r="1287" spans="1:17" hidden="1" x14ac:dyDescent="0.3">
      <c r="A1287" t="s">
        <v>2728</v>
      </c>
      <c r="B1287" t="s">
        <v>2729</v>
      </c>
      <c r="C1287" t="s">
        <v>3157</v>
      </c>
      <c r="D1287" t="s">
        <v>447</v>
      </c>
      <c r="E1287">
        <v>1555.4963825</v>
      </c>
      <c r="F1287">
        <v>2607.0500000000002</v>
      </c>
      <c r="G1287">
        <v>37.169858242369003</v>
      </c>
      <c r="H1287">
        <v>-13.817748860020901</v>
      </c>
      <c r="I1287">
        <v>3.2345085331988601</v>
      </c>
      <c r="J1287">
        <v>-8.2907949021103899</v>
      </c>
      <c r="K1287">
        <v>3052.0730593561598</v>
      </c>
      <c r="L1287">
        <v>2695.8441661527299</v>
      </c>
      <c r="M1287">
        <v>21.140827261300299</v>
      </c>
      <c r="N1287">
        <v>0.543668019446791</v>
      </c>
      <c r="O1287">
        <v>59.179915997008003</v>
      </c>
      <c r="P1287">
        <v>98.254752851711004</v>
      </c>
      <c r="Q1287">
        <v>0.110821815930482</v>
      </c>
    </row>
    <row r="1288" spans="1:17" hidden="1" x14ac:dyDescent="0.3">
      <c r="A1288" t="s">
        <v>2730</v>
      </c>
      <c r="B1288" t="s">
        <v>2731</v>
      </c>
      <c r="C1288" t="s">
        <v>3157</v>
      </c>
      <c r="D1288" t="s">
        <v>21</v>
      </c>
      <c r="E1288">
        <v>1550.2584268200001</v>
      </c>
      <c r="F1288">
        <v>417.05</v>
      </c>
      <c r="G1288">
        <v>26.844400925740601</v>
      </c>
      <c r="H1288">
        <v>10.5831385031405</v>
      </c>
      <c r="I1288">
        <v>22.218601707173601</v>
      </c>
      <c r="J1288">
        <v>6.6699662233631596</v>
      </c>
      <c r="K1288">
        <v>402.19369796893</v>
      </c>
      <c r="L1288">
        <v>367.71000178559598</v>
      </c>
      <c r="M1288">
        <v>58.061203070480701</v>
      </c>
      <c r="N1288">
        <v>0.82359976698932802</v>
      </c>
      <c r="O1288">
        <v>9.0996283419254294</v>
      </c>
      <c r="P1288">
        <v>58.876190476190402</v>
      </c>
      <c r="Q1288">
        <v>-1.1478755692244999E-2</v>
      </c>
    </row>
    <row r="1289" spans="1:17" hidden="1" x14ac:dyDescent="0.3">
      <c r="A1289" t="s">
        <v>2732</v>
      </c>
      <c r="B1289" t="s">
        <v>2733</v>
      </c>
      <c r="C1289" t="s">
        <v>3157</v>
      </c>
      <c r="D1289" t="s">
        <v>2734</v>
      </c>
      <c r="E1289">
        <v>1549.921875</v>
      </c>
      <c r="F1289">
        <v>19.45</v>
      </c>
      <c r="G1289">
        <v>121.904414709534</v>
      </c>
      <c r="H1289">
        <v>15.0273561518559</v>
      </c>
      <c r="I1289">
        <v>34.872571080872298</v>
      </c>
      <c r="J1289">
        <v>2.4362641599652699</v>
      </c>
      <c r="K1289">
        <v>17.711664437947501</v>
      </c>
      <c r="L1289">
        <v>15.5517596252002</v>
      </c>
      <c r="M1289">
        <v>67.541694400391407</v>
      </c>
      <c r="N1289">
        <v>0.44587446726226099</v>
      </c>
      <c r="O1289">
        <v>2.82776349614395</v>
      </c>
      <c r="P1289">
        <v>155.249343832021</v>
      </c>
      <c r="Q1289">
        <v>0.23894138345566601</v>
      </c>
    </row>
    <row r="1290" spans="1:17" hidden="1" x14ac:dyDescent="0.3">
      <c r="A1290" t="s">
        <v>2735</v>
      </c>
      <c r="B1290" t="s">
        <v>2736</v>
      </c>
      <c r="C1290" t="s">
        <v>3157</v>
      </c>
      <c r="D1290" t="s">
        <v>213</v>
      </c>
      <c r="E1290">
        <v>1549.85758151</v>
      </c>
      <c r="F1290">
        <v>825.35</v>
      </c>
      <c r="G1290">
        <v>50.488642687196602</v>
      </c>
      <c r="H1290">
        <v>8.3451222555887696</v>
      </c>
      <c r="I1290">
        <v>-24.693827121038002</v>
      </c>
      <c r="J1290">
        <v>3.3998755531239699</v>
      </c>
      <c r="K1290">
        <v>827.95687367169501</v>
      </c>
      <c r="L1290">
        <v>811.44731598555404</v>
      </c>
      <c r="M1290">
        <v>62.882804410987298</v>
      </c>
      <c r="N1290">
        <v>0.474431940726456</v>
      </c>
      <c r="O1290">
        <v>55.140243533046501</v>
      </c>
      <c r="P1290">
        <v>107.06221776216699</v>
      </c>
      <c r="Q1290">
        <v>0.118508885823433</v>
      </c>
    </row>
    <row r="1291" spans="1:17" hidden="1" x14ac:dyDescent="0.3">
      <c r="A1291" t="s">
        <v>2737</v>
      </c>
      <c r="B1291" t="s">
        <v>2738</v>
      </c>
      <c r="C1291" t="s">
        <v>3157</v>
      </c>
      <c r="D1291" t="s">
        <v>46</v>
      </c>
      <c r="E1291">
        <v>1549.752895264</v>
      </c>
      <c r="F1291">
        <v>218.12</v>
      </c>
      <c r="G1291">
        <v>148.495893406276</v>
      </c>
      <c r="H1291">
        <v>-1.9820035127990301</v>
      </c>
      <c r="I1291">
        <v>45.131594489734603</v>
      </c>
      <c r="J1291">
        <v>11.052891482382201</v>
      </c>
      <c r="K1291">
        <v>220.10088241492599</v>
      </c>
      <c r="L1291">
        <v>183.75126317217601</v>
      </c>
      <c r="M1291">
        <v>65.707054665252102</v>
      </c>
      <c r="N1291">
        <v>1.6302904215657099</v>
      </c>
      <c r="O1291">
        <v>38.868512745277798</v>
      </c>
      <c r="P1291">
        <v>181.990950226244</v>
      </c>
      <c r="Q1291">
        <v>0.16904024133359799</v>
      </c>
    </row>
    <row r="1292" spans="1:17" hidden="1" x14ac:dyDescent="0.3">
      <c r="A1292" t="s">
        <v>2739</v>
      </c>
      <c r="B1292" t="s">
        <v>2740</v>
      </c>
      <c r="C1292" t="s">
        <v>3157</v>
      </c>
      <c r="D1292" t="s">
        <v>120</v>
      </c>
      <c r="E1292">
        <v>1537.929671205</v>
      </c>
      <c r="F1292">
        <v>615.35</v>
      </c>
      <c r="G1292">
        <v>-11.954022455914799</v>
      </c>
      <c r="H1292">
        <v>-7.6658097373956897</v>
      </c>
      <c r="I1292">
        <v>2.7159175644609901</v>
      </c>
      <c r="J1292">
        <v>-16.440202815450899</v>
      </c>
      <c r="M1292">
        <v>25.974526020660999</v>
      </c>
      <c r="O1292">
        <v>64.621759973998493</v>
      </c>
      <c r="P1292">
        <v>14.441138181141801</v>
      </c>
    </row>
    <row r="1293" spans="1:17" hidden="1" x14ac:dyDescent="0.3">
      <c r="A1293" t="s">
        <v>2741</v>
      </c>
      <c r="B1293" t="s">
        <v>2742</v>
      </c>
      <c r="C1293" t="s">
        <v>3157</v>
      </c>
      <c r="D1293" t="s">
        <v>421</v>
      </c>
      <c r="E1293">
        <v>1537.6341717600001</v>
      </c>
      <c r="F1293">
        <v>4836.2</v>
      </c>
      <c r="G1293">
        <v>37.799958583419397</v>
      </c>
      <c r="H1293">
        <v>20.197817747273401</v>
      </c>
      <c r="I1293">
        <v>53.9840372241379</v>
      </c>
      <c r="J1293">
        <v>-9.0623538793902405</v>
      </c>
      <c r="K1293">
        <v>4506.1791744330103</v>
      </c>
      <c r="L1293">
        <v>3872.3483743853399</v>
      </c>
      <c r="M1293">
        <v>47.397068720352102</v>
      </c>
      <c r="N1293">
        <v>1.22317546242463</v>
      </c>
      <c r="O1293">
        <v>19.101774120176898</v>
      </c>
      <c r="P1293">
        <v>99.430927835051506</v>
      </c>
      <c r="Q1293">
        <v>4.5108360410074003E-2</v>
      </c>
    </row>
    <row r="1294" spans="1:17" hidden="1" x14ac:dyDescent="0.3">
      <c r="A1294" t="s">
        <v>2743</v>
      </c>
      <c r="B1294" t="s">
        <v>2744</v>
      </c>
      <c r="C1294" t="s">
        <v>3157</v>
      </c>
      <c r="D1294" t="s">
        <v>421</v>
      </c>
      <c r="E1294">
        <v>1534.97250027</v>
      </c>
      <c r="F1294">
        <v>489.9</v>
      </c>
      <c r="G1294">
        <v>-25.365520493079298</v>
      </c>
      <c r="H1294">
        <v>-0.31301839050978703</v>
      </c>
      <c r="I1294">
        <v>-11.5136965910905</v>
      </c>
      <c r="J1294">
        <v>1.18929607773763</v>
      </c>
      <c r="K1294">
        <v>505.49773469193002</v>
      </c>
      <c r="L1294">
        <v>509.37756931987798</v>
      </c>
      <c r="M1294">
        <v>53.989924354401403</v>
      </c>
      <c r="N1294">
        <v>0.22912128032038201</v>
      </c>
      <c r="O1294">
        <v>54.8173096550316</v>
      </c>
      <c r="P1294">
        <v>6.9650655021834096</v>
      </c>
      <c r="Q1294">
        <v>5.6410647656519996E-3</v>
      </c>
    </row>
    <row r="1295" spans="1:17" hidden="1" x14ac:dyDescent="0.3">
      <c r="A1295" t="s">
        <v>2745</v>
      </c>
      <c r="B1295" t="s">
        <v>2746</v>
      </c>
      <c r="C1295" t="s">
        <v>3157</v>
      </c>
      <c r="D1295" t="s">
        <v>139</v>
      </c>
      <c r="E1295">
        <v>1534.4444644799901</v>
      </c>
      <c r="F1295">
        <v>372.8</v>
      </c>
      <c r="G1295">
        <v>21.057187946975802</v>
      </c>
      <c r="H1295">
        <v>13.456857066735701</v>
      </c>
      <c r="I1295">
        <v>7.7237165285895397</v>
      </c>
      <c r="J1295">
        <v>9.1363626654831407</v>
      </c>
      <c r="K1295">
        <v>355.67531557227602</v>
      </c>
      <c r="L1295">
        <v>334.78848766665999</v>
      </c>
      <c r="M1295">
        <v>66.789537514416693</v>
      </c>
      <c r="N1295">
        <v>0.57586561894104005</v>
      </c>
      <c r="O1295">
        <v>16.671137339055701</v>
      </c>
      <c r="P1295">
        <v>55.268638067471798</v>
      </c>
      <c r="Q1295">
        <v>7.2699650301631003E-2</v>
      </c>
    </row>
    <row r="1296" spans="1:17" hidden="1" x14ac:dyDescent="0.3">
      <c r="A1296" t="s">
        <v>2747</v>
      </c>
      <c r="B1296" t="s">
        <v>2748</v>
      </c>
      <c r="C1296" t="s">
        <v>3157</v>
      </c>
      <c r="D1296" t="s">
        <v>269</v>
      </c>
      <c r="E1296">
        <v>1533.6880000000001</v>
      </c>
      <c r="F1296">
        <v>739.85</v>
      </c>
      <c r="G1296">
        <v>151.50757950593299</v>
      </c>
      <c r="H1296">
        <v>2.7121027669865199</v>
      </c>
      <c r="I1296">
        <v>96.715165227864802</v>
      </c>
      <c r="J1296">
        <v>-5.4055282196046299</v>
      </c>
      <c r="K1296">
        <v>751.85841977447899</v>
      </c>
      <c r="L1296">
        <v>546.63324839258905</v>
      </c>
      <c r="M1296">
        <v>31.6056148863169</v>
      </c>
      <c r="N1296">
        <v>0.65331483227350096</v>
      </c>
      <c r="O1296">
        <v>32.729607352841697</v>
      </c>
      <c r="P1296">
        <v>187.153114690471</v>
      </c>
      <c r="Q1296">
        <v>0.114303640631238</v>
      </c>
    </row>
    <row r="1297" spans="1:17" hidden="1" x14ac:dyDescent="0.3">
      <c r="A1297" t="s">
        <v>2749</v>
      </c>
      <c r="B1297" t="s">
        <v>2750</v>
      </c>
      <c r="C1297" t="s">
        <v>3157</v>
      </c>
      <c r="D1297" t="s">
        <v>51</v>
      </c>
      <c r="E1297">
        <v>1528.11189193</v>
      </c>
      <c r="F1297">
        <v>570.45000000000005</v>
      </c>
      <c r="G1297">
        <v>4.8040620327461099</v>
      </c>
      <c r="H1297">
        <v>-3.6430966991379599</v>
      </c>
      <c r="I1297">
        <v>15.7259416745043</v>
      </c>
      <c r="J1297">
        <v>4.2595532344682701</v>
      </c>
      <c r="K1297">
        <v>595.74187106095098</v>
      </c>
      <c r="L1297">
        <v>562.16736679804296</v>
      </c>
      <c r="M1297">
        <v>54.434371018279499</v>
      </c>
      <c r="N1297">
        <v>0.517773478440681</v>
      </c>
      <c r="O1297">
        <v>27.1014111666228</v>
      </c>
      <c r="P1297">
        <v>38.778737379880802</v>
      </c>
      <c r="Q1297">
        <v>3.4982286275239E-2</v>
      </c>
    </row>
    <row r="1298" spans="1:17" hidden="1" x14ac:dyDescent="0.3">
      <c r="A1298" t="s">
        <v>2751</v>
      </c>
      <c r="B1298" t="s">
        <v>2752</v>
      </c>
      <c r="C1298" t="s">
        <v>3157</v>
      </c>
      <c r="D1298" t="s">
        <v>188</v>
      </c>
      <c r="E1298">
        <v>1524.1472000000001</v>
      </c>
      <c r="F1298">
        <v>371.2</v>
      </c>
      <c r="G1298">
        <v>-40.429802475941301</v>
      </c>
      <c r="H1298">
        <v>-2.5142488754033598</v>
      </c>
      <c r="I1298">
        <v>-26.9093388042144</v>
      </c>
      <c r="J1298">
        <v>-0.81486935658016402</v>
      </c>
      <c r="K1298">
        <v>400.09857962328698</v>
      </c>
      <c r="L1298">
        <v>451.89563734684799</v>
      </c>
      <c r="M1298">
        <v>36.0723587778105</v>
      </c>
      <c r="N1298">
        <v>0.40897457968505802</v>
      </c>
      <c r="O1298">
        <v>72.683189655172399</v>
      </c>
      <c r="P1298">
        <v>2.9395452024403701</v>
      </c>
    </row>
    <row r="1299" spans="1:17" hidden="1" x14ac:dyDescent="0.3">
      <c r="A1299" t="s">
        <v>2753</v>
      </c>
      <c r="B1299" t="s">
        <v>2754</v>
      </c>
      <c r="C1299" t="s">
        <v>3157</v>
      </c>
      <c r="D1299" t="s">
        <v>1591</v>
      </c>
      <c r="E1299">
        <v>1523.508504782</v>
      </c>
      <c r="F1299">
        <v>115.1</v>
      </c>
      <c r="G1299">
        <v>109.80263539606101</v>
      </c>
      <c r="H1299">
        <v>-9.5755107069060799</v>
      </c>
      <c r="I1299">
        <v>79.6626730185383</v>
      </c>
      <c r="J1299">
        <v>2.8585434243045198E-2</v>
      </c>
      <c r="K1299">
        <v>118.532097947238</v>
      </c>
      <c r="L1299">
        <v>89.265930878138803</v>
      </c>
      <c r="N1299">
        <v>0.36633087010323501</v>
      </c>
      <c r="O1299">
        <v>24.2397914856646</v>
      </c>
      <c r="P1299">
        <v>169.555035128805</v>
      </c>
    </row>
    <row r="1300" spans="1:17" hidden="1" x14ac:dyDescent="0.3">
      <c r="A1300" t="s">
        <v>2755</v>
      </c>
      <c r="B1300" t="s">
        <v>2756</v>
      </c>
      <c r="C1300" t="s">
        <v>3157</v>
      </c>
      <c r="D1300" t="s">
        <v>123</v>
      </c>
      <c r="E1300">
        <v>1519.4341932299999</v>
      </c>
      <c r="F1300">
        <v>14.1</v>
      </c>
      <c r="G1300">
        <v>-27.4778772074343</v>
      </c>
      <c r="H1300">
        <v>0.66754328676642305</v>
      </c>
      <c r="I1300">
        <v>-21.444854553007701</v>
      </c>
      <c r="J1300">
        <v>-0.72295558045586295</v>
      </c>
      <c r="K1300">
        <v>14.467035392323099</v>
      </c>
      <c r="L1300">
        <v>15.628577489082099</v>
      </c>
      <c r="M1300">
        <v>48.852417250932099</v>
      </c>
      <c r="N1300">
        <v>0.64583380964373704</v>
      </c>
      <c r="O1300">
        <v>86.915932284717798</v>
      </c>
      <c r="P1300">
        <v>8.4615384615384492</v>
      </c>
      <c r="Q1300">
        <v>4.5719696917854998E-2</v>
      </c>
    </row>
    <row r="1301" spans="1:17" hidden="1" x14ac:dyDescent="0.3">
      <c r="A1301" t="s">
        <v>2757</v>
      </c>
      <c r="B1301" t="s">
        <v>2758</v>
      </c>
      <c r="C1301" t="s">
        <v>3157</v>
      </c>
      <c r="D1301" t="s">
        <v>421</v>
      </c>
      <c r="E1301">
        <v>1514.2633848</v>
      </c>
      <c r="F1301">
        <v>194.8</v>
      </c>
      <c r="G1301">
        <v>32.230954279726497</v>
      </c>
      <c r="H1301">
        <v>5.8046973541530402</v>
      </c>
      <c r="I1301">
        <v>67.336138645059094</v>
      </c>
      <c r="J1301">
        <v>3.5525860794471802</v>
      </c>
      <c r="K1301">
        <v>182.74990439196699</v>
      </c>
      <c r="L1301">
        <v>146.674457947761</v>
      </c>
      <c r="M1301">
        <v>51.925700497390601</v>
      </c>
      <c r="N1301">
        <v>0.241045677309637</v>
      </c>
      <c r="O1301">
        <v>42.915811088295598</v>
      </c>
      <c r="P1301">
        <v>99.692465402357698</v>
      </c>
      <c r="Q1301">
        <v>4.4431850591618999E-2</v>
      </c>
    </row>
    <row r="1302" spans="1:17" hidden="1" x14ac:dyDescent="0.3">
      <c r="A1302" t="s">
        <v>2759</v>
      </c>
      <c r="B1302" t="s">
        <v>2760</v>
      </c>
      <c r="C1302" t="s">
        <v>3157</v>
      </c>
      <c r="D1302" t="s">
        <v>69</v>
      </c>
      <c r="E1302">
        <v>1512.89071296</v>
      </c>
      <c r="F1302">
        <v>339.35</v>
      </c>
      <c r="G1302">
        <v>48.980497141763301</v>
      </c>
      <c r="H1302">
        <v>4.67269675392295</v>
      </c>
      <c r="I1302">
        <v>16.6037129405914</v>
      </c>
      <c r="J1302">
        <v>1.6521246775112699</v>
      </c>
      <c r="K1302">
        <v>347.669543606172</v>
      </c>
      <c r="L1302">
        <v>317.70621810043798</v>
      </c>
      <c r="M1302">
        <v>55.861832974935801</v>
      </c>
      <c r="N1302">
        <v>0.75560939046945497</v>
      </c>
      <c r="O1302">
        <v>30.882569618388001</v>
      </c>
      <c r="P1302">
        <v>79.788079470198596</v>
      </c>
      <c r="Q1302">
        <v>8.3798219415198993E-2</v>
      </c>
    </row>
    <row r="1303" spans="1:17" hidden="1" x14ac:dyDescent="0.3">
      <c r="A1303" t="s">
        <v>2761</v>
      </c>
      <c r="B1303" t="s">
        <v>2762</v>
      </c>
      <c r="C1303" t="s">
        <v>3157</v>
      </c>
      <c r="D1303" t="s">
        <v>752</v>
      </c>
      <c r="E1303">
        <v>1502.0466694199999</v>
      </c>
      <c r="F1303">
        <v>263.04000000000002</v>
      </c>
      <c r="G1303">
        <v>0.761855292491318</v>
      </c>
      <c r="H1303">
        <v>-0.41775618168607798</v>
      </c>
      <c r="I1303">
        <v>-0.16219445092273299</v>
      </c>
      <c r="J1303">
        <v>0.92811968262197497</v>
      </c>
      <c r="K1303">
        <v>265.585790700215</v>
      </c>
      <c r="L1303">
        <v>255.63048970373299</v>
      </c>
      <c r="M1303">
        <v>57.335343564974302</v>
      </c>
      <c r="N1303">
        <v>1.4293988508171001</v>
      </c>
      <c r="O1303">
        <v>9.3673965936739592</v>
      </c>
      <c r="P1303">
        <v>23.1864375029269</v>
      </c>
      <c r="Q1303">
        <v>2.5420345253382999E-2</v>
      </c>
    </row>
    <row r="1304" spans="1:17" hidden="1" x14ac:dyDescent="0.3">
      <c r="A1304" t="s">
        <v>2763</v>
      </c>
      <c r="B1304" t="s">
        <v>2764</v>
      </c>
      <c r="C1304" t="s">
        <v>3157</v>
      </c>
      <c r="D1304" t="s">
        <v>393</v>
      </c>
      <c r="E1304">
        <v>1500.0710240000001</v>
      </c>
      <c r="F1304">
        <v>724.7</v>
      </c>
      <c r="G1304">
        <v>210.47366391951499</v>
      </c>
      <c r="H1304">
        <v>19.444356226425398</v>
      </c>
      <c r="I1304">
        <v>374.89681417806599</v>
      </c>
      <c r="J1304">
        <v>2.5169105636132301</v>
      </c>
      <c r="K1304">
        <v>598.41916956268597</v>
      </c>
      <c r="L1304">
        <v>355.32791288444201</v>
      </c>
      <c r="M1304">
        <v>62.8575752130821</v>
      </c>
      <c r="N1304">
        <v>0.168888159514236</v>
      </c>
      <c r="O1304">
        <v>4.0430522975024097</v>
      </c>
      <c r="P1304">
        <v>436.81481481481399</v>
      </c>
    </row>
    <row r="1305" spans="1:17" hidden="1" x14ac:dyDescent="0.3">
      <c r="A1305" t="s">
        <v>2765</v>
      </c>
      <c r="B1305" t="s">
        <v>2766</v>
      </c>
      <c r="C1305" t="s">
        <v>3157</v>
      </c>
      <c r="D1305" t="s">
        <v>251</v>
      </c>
      <c r="E1305">
        <v>1493.5441249999999</v>
      </c>
      <c r="F1305">
        <v>2330.4499999999998</v>
      </c>
      <c r="G1305">
        <v>561.48328776952098</v>
      </c>
      <c r="H1305">
        <v>-32.791763409356101</v>
      </c>
      <c r="I1305">
        <v>-11.387554530435199</v>
      </c>
      <c r="J1305">
        <v>-20.937930639415899</v>
      </c>
      <c r="K1305">
        <v>3461.7567569996199</v>
      </c>
      <c r="L1305">
        <v>2807.7780516805101</v>
      </c>
      <c r="M1305">
        <v>12.198057723163799</v>
      </c>
      <c r="N1305">
        <v>1.6291932580592301</v>
      </c>
      <c r="O1305">
        <v>105.92160312386</v>
      </c>
      <c r="P1305">
        <v>689.98305084745698</v>
      </c>
      <c r="Q1305">
        <v>0.188207073715113</v>
      </c>
    </row>
    <row r="1306" spans="1:17" hidden="1" x14ac:dyDescent="0.3">
      <c r="A1306" t="s">
        <v>2767</v>
      </c>
      <c r="B1306" t="s">
        <v>2768</v>
      </c>
      <c r="C1306" t="s">
        <v>3157</v>
      </c>
      <c r="D1306" t="s">
        <v>169</v>
      </c>
      <c r="E1306">
        <v>1491.2737517999999</v>
      </c>
      <c r="F1306">
        <v>613.35</v>
      </c>
      <c r="G1306">
        <v>-49.420378522115499</v>
      </c>
      <c r="H1306">
        <v>16.0942550823072</v>
      </c>
      <c r="I1306">
        <v>4.4006283816327896</v>
      </c>
      <c r="J1306">
        <v>5.2315281488166301</v>
      </c>
      <c r="K1306">
        <v>589.62792472564195</v>
      </c>
      <c r="L1306">
        <v>648.68336403292005</v>
      </c>
      <c r="M1306">
        <v>75.369582671560806</v>
      </c>
      <c r="N1306">
        <v>0.51226813540225202</v>
      </c>
      <c r="O1306">
        <v>49.669845928099697</v>
      </c>
      <c r="P1306">
        <v>35.173553719008197</v>
      </c>
      <c r="Q1306">
        <v>-5.4245752333829996E-3</v>
      </c>
    </row>
    <row r="1307" spans="1:17" hidden="1" x14ac:dyDescent="0.3">
      <c r="A1307" t="s">
        <v>2769</v>
      </c>
      <c r="B1307" t="s">
        <v>2770</v>
      </c>
      <c r="C1307" t="s">
        <v>3157</v>
      </c>
      <c r="D1307" t="s">
        <v>266</v>
      </c>
      <c r="E1307">
        <v>1485.9880000000001</v>
      </c>
      <c r="F1307">
        <v>508.9</v>
      </c>
      <c r="G1307">
        <v>13.8794912898741</v>
      </c>
      <c r="H1307">
        <v>-1.06511465438728</v>
      </c>
      <c r="I1307">
        <v>16.403231950339499</v>
      </c>
      <c r="J1307">
        <v>-2.2326231427549899</v>
      </c>
      <c r="K1307">
        <v>516.45216918479798</v>
      </c>
      <c r="L1307">
        <v>472.36121384516599</v>
      </c>
      <c r="M1307">
        <v>47.797404874541797</v>
      </c>
      <c r="N1307">
        <v>0.72339802314734603</v>
      </c>
      <c r="O1307">
        <v>13.1853016309687</v>
      </c>
      <c r="P1307">
        <v>55.0578915295551</v>
      </c>
      <c r="Q1307">
        <v>1.8823912659258001E-2</v>
      </c>
    </row>
    <row r="1308" spans="1:17" hidden="1" x14ac:dyDescent="0.3">
      <c r="A1308" t="s">
        <v>2771</v>
      </c>
      <c r="B1308" t="s">
        <v>2772</v>
      </c>
      <c r="C1308" t="s">
        <v>3157</v>
      </c>
      <c r="D1308" t="s">
        <v>24</v>
      </c>
      <c r="E1308">
        <v>1485.755554696</v>
      </c>
      <c r="F1308">
        <v>139.79</v>
      </c>
      <c r="G1308">
        <v>-31.386801874254701</v>
      </c>
      <c r="H1308">
        <v>6.7337289265602998</v>
      </c>
      <c r="I1308">
        <v>-32.873548256811397</v>
      </c>
      <c r="J1308">
        <v>-2.2956188818569201</v>
      </c>
      <c r="K1308">
        <v>157.14877378664099</v>
      </c>
      <c r="L1308">
        <v>172.67033066855799</v>
      </c>
      <c r="M1308">
        <v>39.047252330256498</v>
      </c>
      <c r="N1308">
        <v>0.83660364133111298</v>
      </c>
      <c r="O1308">
        <v>55.7336004006008</v>
      </c>
      <c r="P1308">
        <v>7.0121717828982497</v>
      </c>
      <c r="Q1308">
        <v>-4.2709775196749997E-3</v>
      </c>
    </row>
    <row r="1309" spans="1:17" hidden="1" x14ac:dyDescent="0.3">
      <c r="A1309" t="s">
        <v>2773</v>
      </c>
      <c r="B1309" t="s">
        <v>2774</v>
      </c>
      <c r="C1309" t="s">
        <v>3157</v>
      </c>
      <c r="D1309" t="s">
        <v>21</v>
      </c>
      <c r="E1309">
        <v>1485.46656076</v>
      </c>
      <c r="F1309">
        <v>264.2</v>
      </c>
      <c r="G1309">
        <v>93.252477604201204</v>
      </c>
      <c r="H1309">
        <v>-1.7799089913228601</v>
      </c>
      <c r="I1309">
        <v>75.423239935493996</v>
      </c>
      <c r="J1309">
        <v>4.1550826286739904</v>
      </c>
      <c r="K1309">
        <v>265.93218975235197</v>
      </c>
      <c r="L1309">
        <v>218.51850663310699</v>
      </c>
      <c r="M1309">
        <v>52.901898578208701</v>
      </c>
      <c r="N1309">
        <v>0.18218409200420299</v>
      </c>
      <c r="O1309">
        <v>21.082513247539701</v>
      </c>
      <c r="P1309">
        <v>127.464485578992</v>
      </c>
      <c r="Q1309">
        <v>8.6071367579417996E-2</v>
      </c>
    </row>
    <row r="1310" spans="1:17" hidden="1" x14ac:dyDescent="0.3">
      <c r="A1310" t="s">
        <v>2775</v>
      </c>
      <c r="B1310" t="s">
        <v>2776</v>
      </c>
      <c r="C1310" t="s">
        <v>3157</v>
      </c>
      <c r="D1310" t="s">
        <v>493</v>
      </c>
      <c r="E1310">
        <v>1479.4456089600001</v>
      </c>
      <c r="F1310">
        <v>422.4</v>
      </c>
      <c r="G1310">
        <v>4.7057194692833999</v>
      </c>
      <c r="H1310">
        <v>-1.2434758190201201</v>
      </c>
      <c r="I1310">
        <v>20.736093780268501</v>
      </c>
      <c r="J1310">
        <v>3.59839796407676</v>
      </c>
      <c r="K1310">
        <v>436.18257302897098</v>
      </c>
      <c r="L1310">
        <v>401.48780925624698</v>
      </c>
      <c r="M1310">
        <v>53.7141043194517</v>
      </c>
      <c r="N1310">
        <v>0.27995143828656299</v>
      </c>
      <c r="O1310">
        <v>32.267992424242401</v>
      </c>
      <c r="P1310">
        <v>39.774983454665701</v>
      </c>
      <c r="Q1310">
        <v>5.6420953334535E-2</v>
      </c>
    </row>
    <row r="1311" spans="1:17" hidden="1" x14ac:dyDescent="0.3">
      <c r="A1311" t="s">
        <v>2777</v>
      </c>
      <c r="B1311" t="s">
        <v>2778</v>
      </c>
      <c r="C1311" t="s">
        <v>3157</v>
      </c>
      <c r="D1311" t="s">
        <v>1467</v>
      </c>
      <c r="E1311">
        <v>1474.0038</v>
      </c>
      <c r="F1311">
        <v>155.24</v>
      </c>
      <c r="G1311">
        <v>179.24649873315201</v>
      </c>
      <c r="H1311">
        <v>26.4430864514656</v>
      </c>
      <c r="I1311">
        <v>45.7951030117041</v>
      </c>
      <c r="J1311">
        <v>5.3371799987346096</v>
      </c>
      <c r="K1311">
        <v>127.424719212593</v>
      </c>
      <c r="L1311">
        <v>104.681920934115</v>
      </c>
      <c r="M1311">
        <v>75.806513737676894</v>
      </c>
      <c r="N1311">
        <v>1.9142723172928899</v>
      </c>
      <c r="O1311">
        <v>4.2450399381602697</v>
      </c>
      <c r="P1311">
        <v>236.01731601731601</v>
      </c>
      <c r="Q1311">
        <v>0.157238595739081</v>
      </c>
    </row>
    <row r="1312" spans="1:17" hidden="1" x14ac:dyDescent="0.3">
      <c r="A1312" t="s">
        <v>2779</v>
      </c>
      <c r="B1312" t="s">
        <v>2780</v>
      </c>
      <c r="C1312" t="s">
        <v>3157</v>
      </c>
      <c r="D1312" t="s">
        <v>261</v>
      </c>
      <c r="E1312">
        <v>1468.0428382929999</v>
      </c>
      <c r="F1312">
        <v>178.91</v>
      </c>
      <c r="G1312">
        <v>-31.859292016173701</v>
      </c>
      <c r="H1312">
        <v>11.656306282129201</v>
      </c>
      <c r="I1312">
        <v>15.9656358518991</v>
      </c>
      <c r="J1312">
        <v>5.01185100046846</v>
      </c>
      <c r="K1312">
        <v>172.481183423814</v>
      </c>
      <c r="M1312">
        <v>72.797559695956494</v>
      </c>
      <c r="N1312">
        <v>0.43268895844202698</v>
      </c>
      <c r="O1312">
        <v>22.910960818288501</v>
      </c>
      <c r="P1312">
        <v>39.013209013209</v>
      </c>
    </row>
    <row r="1313" spans="1:17" hidden="1" x14ac:dyDescent="0.3">
      <c r="A1313" t="s">
        <v>2781</v>
      </c>
      <c r="B1313" t="s">
        <v>2782</v>
      </c>
      <c r="C1313" t="s">
        <v>3157</v>
      </c>
      <c r="D1313" t="s">
        <v>276</v>
      </c>
      <c r="E1313">
        <v>1461.4744987399999</v>
      </c>
      <c r="F1313">
        <v>817.4</v>
      </c>
      <c r="G1313">
        <v>-42.364834970257597</v>
      </c>
      <c r="H1313">
        <v>0.471144609981684</v>
      </c>
      <c r="I1313">
        <v>-0.29860713479103101</v>
      </c>
      <c r="J1313">
        <v>2.21996672687124</v>
      </c>
      <c r="K1313">
        <v>862.21982822417601</v>
      </c>
      <c r="L1313">
        <v>911.05691718725404</v>
      </c>
      <c r="M1313">
        <v>55.651592126974002</v>
      </c>
      <c r="N1313">
        <v>0.29860154951346801</v>
      </c>
      <c r="O1313">
        <v>52.923905064839701</v>
      </c>
      <c r="P1313">
        <v>21.1142391465402</v>
      </c>
      <c r="Q1313">
        <v>-2.2228295454919E-2</v>
      </c>
    </row>
    <row r="1314" spans="1:17" hidden="1" x14ac:dyDescent="0.3">
      <c r="A1314" t="s">
        <v>2783</v>
      </c>
      <c r="B1314" t="s">
        <v>2784</v>
      </c>
      <c r="C1314" t="s">
        <v>3157</v>
      </c>
      <c r="D1314" t="s">
        <v>91</v>
      </c>
      <c r="E1314">
        <v>1460.4844058000001</v>
      </c>
      <c r="F1314">
        <v>5.95</v>
      </c>
      <c r="G1314">
        <v>-86.364487006511993</v>
      </c>
      <c r="H1314">
        <v>-13.016224286912401</v>
      </c>
      <c r="I1314">
        <v>-65.806209203170994</v>
      </c>
      <c r="J1314">
        <v>-0.93632684645870401</v>
      </c>
      <c r="K1314">
        <v>8.6347149971474693</v>
      </c>
      <c r="L1314">
        <v>12.976481113768701</v>
      </c>
      <c r="M1314">
        <v>2.4970465774389901</v>
      </c>
      <c r="N1314">
        <v>0.17933560194320899</v>
      </c>
      <c r="O1314">
        <v>356.302521008403</v>
      </c>
      <c r="P1314">
        <v>0</v>
      </c>
      <c r="Q1314">
        <v>-7.8978431302880008E-3</v>
      </c>
    </row>
    <row r="1315" spans="1:17" hidden="1" x14ac:dyDescent="0.3">
      <c r="A1315" t="s">
        <v>2785</v>
      </c>
      <c r="B1315" t="s">
        <v>2786</v>
      </c>
      <c r="C1315" t="s">
        <v>3157</v>
      </c>
      <c r="D1315" t="s">
        <v>213</v>
      </c>
      <c r="E1315">
        <v>1456.6872581820001</v>
      </c>
      <c r="F1315">
        <v>225.81</v>
      </c>
      <c r="G1315">
        <v>-35.506042074047201</v>
      </c>
      <c r="H1315">
        <v>30.308360221292201</v>
      </c>
      <c r="I1315">
        <v>-21.712906588256399</v>
      </c>
      <c r="J1315">
        <v>-5.1184383985061501</v>
      </c>
      <c r="K1315">
        <v>202.280780238369</v>
      </c>
      <c r="M1315">
        <v>66.391165680986802</v>
      </c>
      <c r="O1315">
        <v>19.9636862849297</v>
      </c>
      <c r="P1315">
        <v>42.9177215189873</v>
      </c>
    </row>
    <row r="1316" spans="1:17" hidden="1" x14ac:dyDescent="0.3">
      <c r="A1316" t="s">
        <v>2787</v>
      </c>
      <c r="B1316" t="s">
        <v>2788</v>
      </c>
      <c r="C1316" t="s">
        <v>3157</v>
      </c>
      <c r="D1316" t="s">
        <v>269</v>
      </c>
      <c r="E1316">
        <v>1448.4991573499999</v>
      </c>
      <c r="F1316">
        <v>2511.1</v>
      </c>
      <c r="G1316">
        <v>27.2125526974216</v>
      </c>
      <c r="H1316">
        <v>1.41434602348036</v>
      </c>
      <c r="I1316">
        <v>27.832170298586</v>
      </c>
      <c r="J1316">
        <v>8.0261731535412899</v>
      </c>
      <c r="K1316">
        <v>2642.44835284187</v>
      </c>
      <c r="L1316">
        <v>2364.0620142304301</v>
      </c>
      <c r="M1316">
        <v>50.890913614223301</v>
      </c>
      <c r="N1316">
        <v>0.94018216555647605</v>
      </c>
      <c r="O1316">
        <v>39.341324519135</v>
      </c>
      <c r="P1316">
        <v>97.958218368151293</v>
      </c>
      <c r="Q1316">
        <v>0.16772328731035499</v>
      </c>
    </row>
    <row r="1317" spans="1:17" hidden="1" x14ac:dyDescent="0.3">
      <c r="A1317" t="s">
        <v>2789</v>
      </c>
      <c r="B1317" t="s">
        <v>2790</v>
      </c>
      <c r="C1317" t="s">
        <v>3157</v>
      </c>
      <c r="D1317" t="s">
        <v>213</v>
      </c>
      <c r="E1317">
        <v>1445.4960000000001</v>
      </c>
      <c r="F1317">
        <v>1158.25</v>
      </c>
      <c r="G1317">
        <v>-7.7796983988071498</v>
      </c>
      <c r="H1317">
        <v>3.6445941686558099</v>
      </c>
      <c r="I1317">
        <v>7.68493280120523</v>
      </c>
      <c r="J1317">
        <v>5.2505992377307598</v>
      </c>
      <c r="K1317">
        <v>1215.2703856774001</v>
      </c>
      <c r="L1317">
        <v>1154.2099601863499</v>
      </c>
      <c r="M1317">
        <v>50.422604976875697</v>
      </c>
      <c r="N1317">
        <v>0.60152099636283396</v>
      </c>
      <c r="O1317">
        <v>29.5057198359594</v>
      </c>
      <c r="P1317">
        <v>29.413407821229001</v>
      </c>
      <c r="Q1317">
        <v>2.9962062082628999E-2</v>
      </c>
    </row>
    <row r="1318" spans="1:17" hidden="1" x14ac:dyDescent="0.3">
      <c r="A1318" t="s">
        <v>2791</v>
      </c>
      <c r="B1318" t="s">
        <v>2792</v>
      </c>
      <c r="C1318" t="s">
        <v>3157</v>
      </c>
      <c r="D1318" t="s">
        <v>88</v>
      </c>
      <c r="E1318">
        <v>1444.6155000000001</v>
      </c>
      <c r="F1318">
        <v>47000</v>
      </c>
      <c r="G1318">
        <v>53.356199152190797</v>
      </c>
      <c r="H1318">
        <v>-0.69056281617033399</v>
      </c>
      <c r="I1318">
        <v>39.228436233951101</v>
      </c>
      <c r="J1318">
        <v>-1.73625930598718</v>
      </c>
      <c r="K1318">
        <v>48438.776450729303</v>
      </c>
      <c r="L1318">
        <v>41962.507606875799</v>
      </c>
      <c r="M1318">
        <v>51.529681792748498</v>
      </c>
      <c r="N1318">
        <v>0.90596330275229298</v>
      </c>
      <c r="O1318">
        <v>42.551063829787203</v>
      </c>
      <c r="P1318">
        <v>108.88842469238899</v>
      </c>
      <c r="Q1318">
        <v>9.6495687823667006E-2</v>
      </c>
    </row>
    <row r="1319" spans="1:17" hidden="1" x14ac:dyDescent="0.3">
      <c r="A1319" t="s">
        <v>2793</v>
      </c>
      <c r="B1319" t="s">
        <v>2794</v>
      </c>
      <c r="C1319" t="s">
        <v>3157</v>
      </c>
      <c r="D1319" t="s">
        <v>266</v>
      </c>
      <c r="E1319">
        <v>1442.8995</v>
      </c>
      <c r="F1319">
        <v>268.64999999999998</v>
      </c>
      <c r="G1319">
        <v>54.033343642365402</v>
      </c>
      <c r="H1319">
        <v>-5.6640572400621503</v>
      </c>
      <c r="I1319">
        <v>25.570361056834699</v>
      </c>
      <c r="J1319">
        <v>-0.48126427535518101</v>
      </c>
      <c r="K1319">
        <v>286.54287411470102</v>
      </c>
      <c r="L1319">
        <v>257.189471687793</v>
      </c>
      <c r="M1319">
        <v>32.017190601938999</v>
      </c>
      <c r="N1319">
        <v>0.476722756034684</v>
      </c>
      <c r="O1319">
        <v>33.984738507351501</v>
      </c>
      <c r="P1319">
        <v>79.099999999999994</v>
      </c>
    </row>
    <row r="1320" spans="1:17" hidden="1" x14ac:dyDescent="0.3">
      <c r="A1320" t="s">
        <v>2795</v>
      </c>
      <c r="B1320" t="s">
        <v>2796</v>
      </c>
      <c r="C1320" t="s">
        <v>3157</v>
      </c>
      <c r="D1320" t="s">
        <v>2289</v>
      </c>
      <c r="E1320">
        <v>1433.29420992</v>
      </c>
      <c r="F1320">
        <v>277.35000000000002</v>
      </c>
      <c r="G1320">
        <v>5.7174021151805903</v>
      </c>
      <c r="H1320">
        <v>-1.00629647899387</v>
      </c>
      <c r="I1320">
        <v>21.9014731942531</v>
      </c>
      <c r="J1320">
        <v>-3.2212196017712702</v>
      </c>
      <c r="K1320">
        <v>297.31530480039402</v>
      </c>
      <c r="M1320">
        <v>40.248105330132098</v>
      </c>
      <c r="N1320">
        <v>0.13595976338878199</v>
      </c>
      <c r="O1320">
        <v>50.261402559942198</v>
      </c>
      <c r="P1320">
        <v>32.7033492822966</v>
      </c>
    </row>
    <row r="1321" spans="1:17" hidden="1" x14ac:dyDescent="0.3">
      <c r="A1321" t="s">
        <v>2797</v>
      </c>
      <c r="B1321" t="s">
        <v>2798</v>
      </c>
      <c r="C1321" t="s">
        <v>3157</v>
      </c>
      <c r="D1321" t="s">
        <v>21</v>
      </c>
      <c r="E1321">
        <v>1433.2022019389999</v>
      </c>
      <c r="F1321">
        <v>147.13</v>
      </c>
      <c r="G1321">
        <v>49.739920428849899</v>
      </c>
      <c r="H1321">
        <v>10.7312488034705</v>
      </c>
      <c r="I1321">
        <v>52.092196660789099</v>
      </c>
      <c r="J1321">
        <v>5.5899737106645002</v>
      </c>
      <c r="K1321">
        <v>144.343700446301</v>
      </c>
      <c r="L1321">
        <v>128.24423200737499</v>
      </c>
      <c r="M1321">
        <v>55.146169136957901</v>
      </c>
      <c r="N1321">
        <v>0.77087810726345496</v>
      </c>
      <c r="O1321">
        <v>25.2633725276966</v>
      </c>
      <c r="P1321">
        <v>75.363528009535102</v>
      </c>
      <c r="Q1321">
        <v>0.10533327041268099</v>
      </c>
    </row>
    <row r="1322" spans="1:17" hidden="1" x14ac:dyDescent="0.3">
      <c r="A1322" t="s">
        <v>2799</v>
      </c>
      <c r="B1322" t="s">
        <v>2800</v>
      </c>
      <c r="C1322" t="s">
        <v>3157</v>
      </c>
      <c r="D1322" t="s">
        <v>266</v>
      </c>
      <c r="E1322">
        <v>1429.6247965780001</v>
      </c>
      <c r="F1322">
        <v>152.02000000000001</v>
      </c>
      <c r="G1322">
        <v>42.999722008642998</v>
      </c>
      <c r="H1322">
        <v>4.3114310187814304</v>
      </c>
      <c r="I1322">
        <v>24.4467669873051</v>
      </c>
      <c r="J1322">
        <v>6.1379710561363803</v>
      </c>
      <c r="K1322">
        <v>147.68200466011501</v>
      </c>
      <c r="L1322">
        <v>131.235577018675</v>
      </c>
      <c r="M1322">
        <v>60.583729895872899</v>
      </c>
      <c r="N1322">
        <v>0.33082018554301601</v>
      </c>
      <c r="O1322">
        <v>17.089856597815999</v>
      </c>
      <c r="P1322">
        <v>82.059880239520893</v>
      </c>
      <c r="Q1322">
        <v>2.1391206642004001E-2</v>
      </c>
    </row>
    <row r="1323" spans="1:17" hidden="1" x14ac:dyDescent="0.3">
      <c r="A1323" t="s">
        <v>2801</v>
      </c>
      <c r="B1323" t="s">
        <v>2802</v>
      </c>
      <c r="C1323" t="s">
        <v>3157</v>
      </c>
      <c r="D1323" t="s">
        <v>557</v>
      </c>
      <c r="E1323">
        <v>1428.6271088579999</v>
      </c>
      <c r="F1323">
        <v>142.43</v>
      </c>
      <c r="G1323">
        <v>-31.576632000000298</v>
      </c>
      <c r="H1323">
        <v>-11.310933396256001</v>
      </c>
      <c r="I1323">
        <v>-5.87351705687297</v>
      </c>
      <c r="J1323">
        <v>1.2048768572449799</v>
      </c>
      <c r="K1323">
        <v>164.36337890708199</v>
      </c>
      <c r="L1323">
        <v>161.090994054981</v>
      </c>
      <c r="M1323">
        <v>40.638439325854002</v>
      </c>
      <c r="N1323">
        <v>0.66979594894374195</v>
      </c>
      <c r="O1323">
        <v>62.1077020290669</v>
      </c>
      <c r="P1323">
        <v>29.954379562043801</v>
      </c>
      <c r="Q1323">
        <v>8.2882993689851997E-2</v>
      </c>
    </row>
    <row r="1324" spans="1:17" hidden="1" x14ac:dyDescent="0.3">
      <c r="A1324" t="s">
        <v>2803</v>
      </c>
      <c r="B1324" t="s">
        <v>2804</v>
      </c>
      <c r="C1324" t="s">
        <v>3157</v>
      </c>
      <c r="D1324" t="s">
        <v>232</v>
      </c>
      <c r="E1324">
        <v>1426.7124329200001</v>
      </c>
      <c r="F1324">
        <v>373.3</v>
      </c>
      <c r="G1324">
        <v>-54.389831979449099</v>
      </c>
      <c r="H1324">
        <v>0.430508908970686</v>
      </c>
      <c r="I1324">
        <v>-27.143116236495299</v>
      </c>
      <c r="J1324">
        <v>2.6702802152173102</v>
      </c>
      <c r="K1324">
        <v>353.72114176822902</v>
      </c>
      <c r="L1324">
        <v>414.88048560604301</v>
      </c>
      <c r="M1324">
        <v>77.074022435075094</v>
      </c>
      <c r="N1324">
        <v>0.928468712297009</v>
      </c>
      <c r="O1324">
        <v>70.2116260380391</v>
      </c>
      <c r="P1324">
        <v>17.371482471309498</v>
      </c>
    </row>
    <row r="1325" spans="1:17" hidden="1" x14ac:dyDescent="0.3">
      <c r="A1325" t="s">
        <v>2805</v>
      </c>
      <c r="B1325" t="s">
        <v>2806</v>
      </c>
      <c r="C1325" t="s">
        <v>3157</v>
      </c>
      <c r="D1325" t="s">
        <v>573</v>
      </c>
      <c r="E1325">
        <v>1425.96943814</v>
      </c>
      <c r="F1325">
        <v>652.6</v>
      </c>
      <c r="G1325">
        <v>37.249229799741101</v>
      </c>
      <c r="H1325">
        <v>17.160353685864099</v>
      </c>
      <c r="I1325">
        <v>-5.6122808855753599</v>
      </c>
      <c r="J1325">
        <v>6.6249866058349403</v>
      </c>
      <c r="K1325">
        <v>641.34063350902102</v>
      </c>
      <c r="L1325">
        <v>595.14985593258496</v>
      </c>
      <c r="M1325">
        <v>57.986664931725699</v>
      </c>
      <c r="N1325">
        <v>0.76568593718743705</v>
      </c>
      <c r="O1325">
        <v>32.531412810297198</v>
      </c>
      <c r="P1325">
        <v>72.759761747187298</v>
      </c>
      <c r="Q1325">
        <v>4.3931622193278001E-2</v>
      </c>
    </row>
    <row r="1326" spans="1:17" hidden="1" x14ac:dyDescent="0.3">
      <c r="A1326" t="s">
        <v>2807</v>
      </c>
      <c r="B1326" t="s">
        <v>2808</v>
      </c>
      <c r="C1326" t="s">
        <v>3157</v>
      </c>
      <c r="D1326" t="s">
        <v>46</v>
      </c>
      <c r="E1326">
        <v>1424.73675</v>
      </c>
      <c r="F1326">
        <v>361.15</v>
      </c>
      <c r="G1326">
        <v>6.5700121773327096</v>
      </c>
      <c r="H1326">
        <v>6.1175342084746198</v>
      </c>
      <c r="I1326">
        <v>-0.139857431014734</v>
      </c>
      <c r="J1326">
        <v>4.8872025653059996</v>
      </c>
      <c r="K1326">
        <v>368.73081696332298</v>
      </c>
      <c r="L1326">
        <v>363.15005830697902</v>
      </c>
      <c r="M1326">
        <v>60.838834293314498</v>
      </c>
      <c r="N1326">
        <v>0.69026584185360096</v>
      </c>
      <c r="O1326">
        <v>37.740551017582703</v>
      </c>
      <c r="P1326">
        <v>56.919400391049301</v>
      </c>
      <c r="Q1326">
        <v>7.1636096014481995E-2</v>
      </c>
    </row>
    <row r="1327" spans="1:17" hidden="1" x14ac:dyDescent="0.3">
      <c r="A1327" t="s">
        <v>2809</v>
      </c>
      <c r="B1327" t="s">
        <v>2810</v>
      </c>
      <c r="C1327" t="s">
        <v>3157</v>
      </c>
      <c r="D1327" t="s">
        <v>269</v>
      </c>
      <c r="E1327">
        <v>1422.6415727999999</v>
      </c>
      <c r="F1327">
        <v>1422.05</v>
      </c>
      <c r="G1327">
        <v>114.415092381709</v>
      </c>
      <c r="H1327">
        <v>24.545345961148598</v>
      </c>
      <c r="I1327">
        <v>-4.5911811438924301</v>
      </c>
      <c r="J1327">
        <v>10.186799988084701</v>
      </c>
      <c r="K1327">
        <v>1306.7231115893601</v>
      </c>
      <c r="L1327">
        <v>1210.8493296372201</v>
      </c>
      <c r="M1327">
        <v>69.290498323576301</v>
      </c>
      <c r="N1327">
        <v>1.3341243053424701</v>
      </c>
      <c r="O1327">
        <v>22.144087760627201</v>
      </c>
      <c r="P1327">
        <v>150.427049396847</v>
      </c>
      <c r="Q1327">
        <v>0.17305173957350201</v>
      </c>
    </row>
    <row r="1328" spans="1:17" hidden="1" x14ac:dyDescent="0.3">
      <c r="A1328" t="s">
        <v>2811</v>
      </c>
      <c r="B1328" t="s">
        <v>2812</v>
      </c>
      <c r="C1328" t="s">
        <v>3157</v>
      </c>
      <c r="D1328" t="s">
        <v>2813</v>
      </c>
      <c r="E1328">
        <v>1420.9468452000001</v>
      </c>
      <c r="F1328">
        <v>1750.5</v>
      </c>
      <c r="G1328">
        <v>117.92864984098</v>
      </c>
      <c r="H1328">
        <v>19.665910022853801</v>
      </c>
      <c r="I1328">
        <v>101.27486183586601</v>
      </c>
      <c r="J1328">
        <v>-3.3879740931612501</v>
      </c>
      <c r="K1328">
        <v>1471.1402475740001</v>
      </c>
      <c r="L1328">
        <v>1176.7868046097799</v>
      </c>
      <c r="M1328">
        <v>63.744188397543802</v>
      </c>
      <c r="N1328">
        <v>1.7134900954187799</v>
      </c>
      <c r="O1328">
        <v>9.1116823764638699</v>
      </c>
      <c r="P1328">
        <v>165.22727272727201</v>
      </c>
      <c r="Q1328">
        <v>0.118945506624349</v>
      </c>
    </row>
    <row r="1329" spans="1:17" hidden="1" x14ac:dyDescent="0.3">
      <c r="A1329" t="s">
        <v>2814</v>
      </c>
      <c r="B1329" t="s">
        <v>2815</v>
      </c>
      <c r="C1329" t="s">
        <v>3157</v>
      </c>
      <c r="D1329" t="s">
        <v>213</v>
      </c>
      <c r="E1329">
        <v>1414.1023129799901</v>
      </c>
      <c r="F1329">
        <v>869.4</v>
      </c>
      <c r="G1329">
        <v>-17.901753025090901</v>
      </c>
      <c r="H1329">
        <v>-7.6221035416743996</v>
      </c>
      <c r="I1329">
        <v>-0.69434740804852702</v>
      </c>
      <c r="J1329">
        <v>5.7739429478938504</v>
      </c>
      <c r="K1329">
        <v>958.66467550608195</v>
      </c>
      <c r="L1329">
        <v>929.49154885840005</v>
      </c>
      <c r="M1329">
        <v>53.4047234404064</v>
      </c>
      <c r="N1329">
        <v>0.941015409249782</v>
      </c>
      <c r="O1329">
        <v>75.868414998849701</v>
      </c>
      <c r="P1329">
        <v>37.781299524564098</v>
      </c>
      <c r="Q1329">
        <v>9.1173452205821001E-2</v>
      </c>
    </row>
    <row r="1330" spans="1:17" hidden="1" x14ac:dyDescent="0.3">
      <c r="A1330" t="s">
        <v>2816</v>
      </c>
      <c r="B1330" t="s">
        <v>2817</v>
      </c>
      <c r="C1330" t="s">
        <v>3157</v>
      </c>
      <c r="D1330" t="s">
        <v>208</v>
      </c>
      <c r="E1330">
        <v>1409.7285253799901</v>
      </c>
      <c r="F1330">
        <v>2312.1</v>
      </c>
      <c r="G1330">
        <v>69.215822559413098</v>
      </c>
      <c r="H1330">
        <v>15.5968560075131</v>
      </c>
      <c r="I1330">
        <v>93.644851262096793</v>
      </c>
      <c r="J1330">
        <v>-3.2509674185324799</v>
      </c>
      <c r="K1330">
        <v>2212.2284152142502</v>
      </c>
      <c r="L1330">
        <v>1705.84576067748</v>
      </c>
      <c r="M1330">
        <v>46.967870855630601</v>
      </c>
      <c r="N1330">
        <v>0.35493392611180002</v>
      </c>
      <c r="O1330">
        <v>15.4145581938497</v>
      </c>
      <c r="P1330">
        <v>129.57998212689799</v>
      </c>
      <c r="Q1330">
        <v>0.129229444616202</v>
      </c>
    </row>
    <row r="1331" spans="1:17" hidden="1" x14ac:dyDescent="0.3">
      <c r="A1331" t="s">
        <v>2818</v>
      </c>
      <c r="B1331" t="s">
        <v>2819</v>
      </c>
      <c r="C1331" t="s">
        <v>3157</v>
      </c>
      <c r="D1331" t="s">
        <v>500</v>
      </c>
      <c r="E1331">
        <v>1408.2457039200001</v>
      </c>
      <c r="F1331">
        <v>121.5</v>
      </c>
      <c r="G1331">
        <v>129.17205970611101</v>
      </c>
      <c r="H1331">
        <v>-3.4346696724480301</v>
      </c>
      <c r="I1331">
        <v>61.467662607725003</v>
      </c>
      <c r="J1331">
        <v>-3.1621463527314599</v>
      </c>
      <c r="K1331">
        <v>118.388302480364</v>
      </c>
      <c r="L1331">
        <v>94.782652130277498</v>
      </c>
      <c r="M1331">
        <v>45.448752044749497</v>
      </c>
      <c r="N1331">
        <v>0.172150854952171</v>
      </c>
      <c r="O1331">
        <v>36.781893004115197</v>
      </c>
      <c r="P1331">
        <v>154.51047409867499</v>
      </c>
      <c r="Q1331">
        <v>0.119774837903936</v>
      </c>
    </row>
    <row r="1332" spans="1:17" hidden="1" x14ac:dyDescent="0.3">
      <c r="A1332" t="s">
        <v>2820</v>
      </c>
      <c r="B1332" t="s">
        <v>2821</v>
      </c>
      <c r="C1332" t="s">
        <v>3157</v>
      </c>
      <c r="D1332" t="s">
        <v>21</v>
      </c>
      <c r="E1332">
        <v>1405.358197879</v>
      </c>
      <c r="F1332">
        <v>216.24</v>
      </c>
      <c r="G1332">
        <v>45.752685693743302</v>
      </c>
      <c r="H1332">
        <v>8.9814019775581801</v>
      </c>
      <c r="I1332">
        <v>44.828711431749497</v>
      </c>
      <c r="J1332">
        <v>3.4305498766606299</v>
      </c>
      <c r="K1332">
        <v>210.13905191212399</v>
      </c>
      <c r="L1332">
        <v>182.53054426873999</v>
      </c>
      <c r="M1332">
        <v>54.693535685293398</v>
      </c>
      <c r="N1332">
        <v>0.35967524056280797</v>
      </c>
      <c r="O1332">
        <v>15.566037735848999</v>
      </c>
      <c r="P1332">
        <v>72.853717026378902</v>
      </c>
      <c r="Q1332">
        <v>4.7523618089030002E-2</v>
      </c>
    </row>
    <row r="1333" spans="1:17" hidden="1" x14ac:dyDescent="0.3">
      <c r="A1333" t="s">
        <v>2822</v>
      </c>
      <c r="B1333" t="s">
        <v>2823</v>
      </c>
      <c r="C1333" t="s">
        <v>3157</v>
      </c>
      <c r="D1333" t="s">
        <v>222</v>
      </c>
      <c r="E1333">
        <v>1395.2526438899999</v>
      </c>
      <c r="F1333">
        <v>129.68</v>
      </c>
      <c r="G1333">
        <v>221.81102604497499</v>
      </c>
      <c r="H1333">
        <v>20.242557808749801</v>
      </c>
      <c r="I1333">
        <v>75.954760272925697</v>
      </c>
      <c r="J1333">
        <v>1.9984557622369501</v>
      </c>
      <c r="K1333">
        <v>116.979652906347</v>
      </c>
      <c r="L1333">
        <v>73.744188446500999</v>
      </c>
      <c r="M1333">
        <v>66.683083272129196</v>
      </c>
      <c r="N1333">
        <v>1.4560321445858899</v>
      </c>
      <c r="O1333">
        <v>0.87722625978263702</v>
      </c>
      <c r="P1333">
        <v>258.72188430002001</v>
      </c>
      <c r="Q1333">
        <v>0.157879573247004</v>
      </c>
    </row>
    <row r="1334" spans="1:17" hidden="1" x14ac:dyDescent="0.3">
      <c r="A1334" t="s">
        <v>2824</v>
      </c>
      <c r="B1334" t="s">
        <v>2825</v>
      </c>
      <c r="C1334" t="s">
        <v>3157</v>
      </c>
      <c r="D1334" t="s">
        <v>573</v>
      </c>
      <c r="E1334">
        <v>1393.7408430749999</v>
      </c>
      <c r="F1334">
        <v>238.25</v>
      </c>
      <c r="G1334">
        <v>218.51219664654499</v>
      </c>
      <c r="H1334">
        <v>9.3586632306995607</v>
      </c>
      <c r="I1334">
        <v>175.94114372135101</v>
      </c>
      <c r="J1334">
        <v>-0.93632684645870401</v>
      </c>
      <c r="K1334">
        <v>221.52821457509901</v>
      </c>
      <c r="L1334">
        <v>155.575690224704</v>
      </c>
      <c r="M1334">
        <v>49.698185746087901</v>
      </c>
      <c r="N1334">
        <v>0.58101849681116402</v>
      </c>
      <c r="O1334">
        <v>10.00629590766</v>
      </c>
      <c r="P1334">
        <v>258.54025583145199</v>
      </c>
      <c r="Q1334">
        <v>8.9489849237069E-2</v>
      </c>
    </row>
    <row r="1335" spans="1:17" hidden="1" x14ac:dyDescent="0.3">
      <c r="A1335" t="s">
        <v>2826</v>
      </c>
      <c r="B1335" t="s">
        <v>2827</v>
      </c>
      <c r="C1335" t="s">
        <v>3157</v>
      </c>
      <c r="D1335" t="s">
        <v>269</v>
      </c>
      <c r="E1335">
        <v>1392.0455135549901</v>
      </c>
      <c r="F1335">
        <v>250.7</v>
      </c>
      <c r="G1335">
        <v>16.694786711552499</v>
      </c>
      <c r="H1335">
        <v>-4.8204385394580598</v>
      </c>
      <c r="I1335">
        <v>11.6940709088737</v>
      </c>
      <c r="J1335">
        <v>6.2691467477255998</v>
      </c>
      <c r="K1335">
        <v>287.04698336067298</v>
      </c>
      <c r="L1335">
        <v>267.39408165232999</v>
      </c>
      <c r="M1335">
        <v>41.055341919394898</v>
      </c>
      <c r="N1335">
        <v>1.2093897367504201</v>
      </c>
      <c r="O1335">
        <v>74.990027921818907</v>
      </c>
      <c r="P1335">
        <v>48.827545265657399</v>
      </c>
      <c r="Q1335">
        <v>0.14072935723239099</v>
      </c>
    </row>
    <row r="1336" spans="1:17" hidden="1" x14ac:dyDescent="0.3">
      <c r="A1336" t="s">
        <v>2828</v>
      </c>
      <c r="B1336" t="s">
        <v>2829</v>
      </c>
      <c r="C1336" t="s">
        <v>3157</v>
      </c>
      <c r="D1336" t="s">
        <v>54</v>
      </c>
      <c r="E1336">
        <v>1387.2687451199999</v>
      </c>
      <c r="F1336">
        <v>1322.4</v>
      </c>
      <c r="G1336">
        <v>-57.454742485072003</v>
      </c>
      <c r="H1336">
        <v>-7.2018899310601903</v>
      </c>
      <c r="I1336">
        <v>-41.039209017882897</v>
      </c>
      <c r="J1336">
        <v>5.4395653026293198</v>
      </c>
      <c r="K1336">
        <v>1473.6229676064499</v>
      </c>
      <c r="L1336">
        <v>1789.1114846483399</v>
      </c>
      <c r="M1336">
        <v>47.586388260217902</v>
      </c>
      <c r="N1336">
        <v>1.0717499565742901</v>
      </c>
      <c r="O1336">
        <v>102.66182698124599</v>
      </c>
      <c r="P1336">
        <v>12.635748051616201</v>
      </c>
      <c r="Q1336">
        <v>2.4132642000642E-2</v>
      </c>
    </row>
    <row r="1337" spans="1:17" hidden="1" x14ac:dyDescent="0.3">
      <c r="A1337" t="s">
        <v>2830</v>
      </c>
      <c r="B1337" t="s">
        <v>2831</v>
      </c>
      <c r="C1337" t="s">
        <v>3157</v>
      </c>
      <c r="D1337" t="s">
        <v>208</v>
      </c>
      <c r="E1337">
        <v>1383.756733125</v>
      </c>
      <c r="F1337">
        <v>490.75</v>
      </c>
      <c r="G1337">
        <v>32.160571378747697</v>
      </c>
      <c r="H1337">
        <v>-3.8019259667559901</v>
      </c>
      <c r="I1337">
        <v>21.887589246441301</v>
      </c>
      <c r="J1337">
        <v>-1.07743180684076</v>
      </c>
      <c r="K1337">
        <v>476.83332336310298</v>
      </c>
      <c r="L1337">
        <v>429.02842063766798</v>
      </c>
      <c r="M1337">
        <v>66.486418031956504</v>
      </c>
      <c r="N1337">
        <v>0.38135603851465699</v>
      </c>
      <c r="O1337">
        <v>26.6734589913397</v>
      </c>
      <c r="P1337">
        <v>79.498902706656907</v>
      </c>
      <c r="Q1337">
        <v>0.11208127811811699</v>
      </c>
    </row>
    <row r="1338" spans="1:17" hidden="1" x14ac:dyDescent="0.3">
      <c r="A1338" t="s">
        <v>2832</v>
      </c>
      <c r="B1338" t="s">
        <v>2833</v>
      </c>
      <c r="C1338" t="s">
        <v>3157</v>
      </c>
      <c r="D1338" t="s">
        <v>117</v>
      </c>
      <c r="E1338">
        <v>1382.0308643999999</v>
      </c>
      <c r="F1338">
        <v>61.4</v>
      </c>
      <c r="G1338">
        <v>-18.327636005488401</v>
      </c>
      <c r="H1338">
        <v>5.7695748027345699</v>
      </c>
      <c r="I1338">
        <v>-2.86593230662494</v>
      </c>
      <c r="J1338">
        <v>2.0228568270106799</v>
      </c>
      <c r="K1338">
        <v>62.094662048120497</v>
      </c>
      <c r="L1338">
        <v>61.832907520473597</v>
      </c>
      <c r="M1338">
        <v>62.885701848044</v>
      </c>
      <c r="N1338">
        <v>0.69439336133698104</v>
      </c>
      <c r="O1338">
        <v>40.065146579804498</v>
      </c>
      <c r="P1338">
        <v>33.478260869565197</v>
      </c>
      <c r="Q1338">
        <v>3.4698446920313E-2</v>
      </c>
    </row>
    <row r="1339" spans="1:17" hidden="1" x14ac:dyDescent="0.3">
      <c r="A1339" t="s">
        <v>2834</v>
      </c>
      <c r="B1339" t="s">
        <v>2835</v>
      </c>
      <c r="C1339" t="s">
        <v>3157</v>
      </c>
      <c r="D1339" t="s">
        <v>447</v>
      </c>
      <c r="E1339">
        <v>1376.6444800899999</v>
      </c>
      <c r="F1339">
        <v>93.61</v>
      </c>
      <c r="G1339">
        <v>-50.976666139249303</v>
      </c>
      <c r="H1339">
        <v>-1.40979030874853</v>
      </c>
      <c r="I1339">
        <v>-12.2873624585178</v>
      </c>
      <c r="J1339">
        <v>3.5429317590134901</v>
      </c>
      <c r="K1339">
        <v>98.722458595618903</v>
      </c>
      <c r="L1339">
        <v>106.648578214051</v>
      </c>
      <c r="M1339">
        <v>45.003478739246297</v>
      </c>
      <c r="N1339">
        <v>0.36629662007573999</v>
      </c>
      <c r="O1339">
        <v>59.1710287362461</v>
      </c>
      <c r="P1339">
        <v>6.1217549030722296</v>
      </c>
      <c r="Q1339">
        <v>-7.0247396788572003E-2</v>
      </c>
    </row>
    <row r="1340" spans="1:17" hidden="1" x14ac:dyDescent="0.3">
      <c r="A1340" t="s">
        <v>2836</v>
      </c>
      <c r="B1340" t="s">
        <v>2837</v>
      </c>
      <c r="C1340" t="s">
        <v>3157</v>
      </c>
      <c r="D1340" t="s">
        <v>213</v>
      </c>
      <c r="E1340">
        <v>1373.3346879999999</v>
      </c>
      <c r="F1340">
        <v>1501</v>
      </c>
      <c r="G1340">
        <v>68.191970065652697</v>
      </c>
      <c r="H1340">
        <v>-5.4190088977920396</v>
      </c>
      <c r="I1340">
        <v>40.520470662235098</v>
      </c>
      <c r="J1340">
        <v>-4.95213053172965</v>
      </c>
      <c r="K1340">
        <v>1586.8887218249599</v>
      </c>
      <c r="L1340">
        <v>1302.2848840213801</v>
      </c>
      <c r="M1340">
        <v>39.953341026232998</v>
      </c>
      <c r="N1340">
        <v>0.48846157650573202</v>
      </c>
      <c r="O1340">
        <v>29.713524317121902</v>
      </c>
      <c r="P1340">
        <v>97.5</v>
      </c>
      <c r="Q1340">
        <v>0.126136116153067</v>
      </c>
    </row>
    <row r="1341" spans="1:17" hidden="1" x14ac:dyDescent="0.3">
      <c r="A1341" t="s">
        <v>2838</v>
      </c>
      <c r="B1341" t="s">
        <v>2839</v>
      </c>
      <c r="C1341" t="s">
        <v>3157</v>
      </c>
      <c r="D1341" t="s">
        <v>117</v>
      </c>
      <c r="E1341">
        <v>1370.1333285000001</v>
      </c>
      <c r="F1341">
        <v>493.95</v>
      </c>
      <c r="G1341">
        <v>54.246187222384798</v>
      </c>
      <c r="H1341">
        <v>10.871990045414901</v>
      </c>
      <c r="I1341">
        <v>-11.5610757303411</v>
      </c>
      <c r="J1341">
        <v>6.1957729814242501</v>
      </c>
      <c r="K1341">
        <v>508.62624412062502</v>
      </c>
      <c r="L1341">
        <v>504.95460428920097</v>
      </c>
      <c r="M1341">
        <v>56.272756993889303</v>
      </c>
      <c r="N1341">
        <v>0.45128308188654098</v>
      </c>
      <c r="O1341">
        <v>36.248608158720501</v>
      </c>
      <c r="P1341">
        <v>88.243140243902403</v>
      </c>
      <c r="Q1341">
        <v>0.13309368539865399</v>
      </c>
    </row>
    <row r="1342" spans="1:17" hidden="1" x14ac:dyDescent="0.3">
      <c r="A1342" t="s">
        <v>2840</v>
      </c>
      <c r="B1342" t="s">
        <v>2841</v>
      </c>
      <c r="C1342" t="s">
        <v>3157</v>
      </c>
      <c r="D1342" t="s">
        <v>269</v>
      </c>
      <c r="E1342">
        <v>1368.835</v>
      </c>
      <c r="F1342">
        <v>1055.25</v>
      </c>
      <c r="G1342">
        <v>34.155683776677499</v>
      </c>
      <c r="H1342">
        <v>-7.6579074920724803</v>
      </c>
      <c r="I1342">
        <v>-18.520423631457302</v>
      </c>
      <c r="J1342">
        <v>-4.1244002409541096</v>
      </c>
      <c r="K1342">
        <v>1151.3449591583501</v>
      </c>
      <c r="L1342">
        <v>1100.4531302743201</v>
      </c>
      <c r="M1342">
        <v>32.293833207356002</v>
      </c>
      <c r="N1342">
        <v>0.77480774126433805</v>
      </c>
      <c r="O1342">
        <v>48.770433546552901</v>
      </c>
      <c r="P1342">
        <v>67.6197283774124</v>
      </c>
      <c r="Q1342">
        <v>5.3702379678003002E-2</v>
      </c>
    </row>
    <row r="1343" spans="1:17" hidden="1" x14ac:dyDescent="0.3">
      <c r="A1343" t="s">
        <v>2842</v>
      </c>
      <c r="B1343" t="s">
        <v>2843</v>
      </c>
      <c r="C1343" t="s">
        <v>3157</v>
      </c>
      <c r="D1343" t="s">
        <v>97</v>
      </c>
      <c r="E1343">
        <v>1359.30832749</v>
      </c>
      <c r="F1343">
        <v>630.45000000000005</v>
      </c>
      <c r="G1343">
        <v>-3.1478968810793</v>
      </c>
      <c r="H1343">
        <v>-15.5686328010646</v>
      </c>
      <c r="I1343">
        <v>8.0084896522812805</v>
      </c>
      <c r="J1343">
        <v>-3.1902188765105901</v>
      </c>
      <c r="K1343">
        <v>724.77011746146104</v>
      </c>
      <c r="L1343">
        <v>670.93708415071001</v>
      </c>
      <c r="M1343">
        <v>21.448202849129999</v>
      </c>
      <c r="N1343">
        <v>0.16850879260760901</v>
      </c>
      <c r="O1343">
        <v>34.808470140375903</v>
      </c>
      <c r="P1343">
        <v>26.279419128693</v>
      </c>
      <c r="Q1343">
        <v>-8.3433523151293001E-2</v>
      </c>
    </row>
    <row r="1344" spans="1:17" hidden="1" x14ac:dyDescent="0.3">
      <c r="A1344" t="s">
        <v>2844</v>
      </c>
      <c r="B1344" t="s">
        <v>2845</v>
      </c>
      <c r="C1344" t="s">
        <v>3157</v>
      </c>
      <c r="D1344" t="s">
        <v>699</v>
      </c>
      <c r="E1344">
        <v>1356.876649436</v>
      </c>
      <c r="F1344">
        <v>62.11</v>
      </c>
      <c r="G1344">
        <v>7.8424135527964003</v>
      </c>
      <c r="H1344">
        <v>2.32742114642515</v>
      </c>
      <c r="I1344">
        <v>5.5741025627909302</v>
      </c>
      <c r="J1344">
        <v>-0.77571007806808101</v>
      </c>
      <c r="K1344">
        <v>65.2507466050548</v>
      </c>
      <c r="L1344">
        <v>60.985216115104201</v>
      </c>
      <c r="M1344">
        <v>37.385768607453201</v>
      </c>
      <c r="N1344">
        <v>0.52116386313243401</v>
      </c>
      <c r="O1344">
        <v>24.778618579938801</v>
      </c>
      <c r="P1344">
        <v>39.104143337065999</v>
      </c>
      <c r="Q1344">
        <v>0.16595263194318499</v>
      </c>
    </row>
    <row r="1345" spans="1:17" hidden="1" x14ac:dyDescent="0.3">
      <c r="A1345" t="s">
        <v>2846</v>
      </c>
      <c r="B1345" t="s">
        <v>2847</v>
      </c>
      <c r="C1345" t="s">
        <v>3157</v>
      </c>
      <c r="D1345" t="s">
        <v>266</v>
      </c>
      <c r="E1345">
        <v>1356.874639095</v>
      </c>
      <c r="F1345">
        <v>100.09</v>
      </c>
      <c r="G1345">
        <v>-28.8777130235915</v>
      </c>
      <c r="H1345">
        <v>6.9505819718309203</v>
      </c>
      <c r="I1345">
        <v>-7.2324244195891296</v>
      </c>
      <c r="J1345">
        <v>3.2627400275692802</v>
      </c>
      <c r="K1345">
        <v>102.78910801691799</v>
      </c>
      <c r="L1345">
        <v>108.241484551016</v>
      </c>
      <c r="M1345">
        <v>56.652387426770801</v>
      </c>
      <c r="N1345">
        <v>0.46261473459047098</v>
      </c>
      <c r="O1345">
        <v>28.8740133879508</v>
      </c>
      <c r="P1345">
        <v>8.7934782608695592</v>
      </c>
      <c r="Q1345">
        <v>-4.0287676474868001E-2</v>
      </c>
    </row>
    <row r="1346" spans="1:17" hidden="1" x14ac:dyDescent="0.3">
      <c r="A1346" t="s">
        <v>2848</v>
      </c>
      <c r="B1346" t="s">
        <v>2849</v>
      </c>
      <c r="C1346" t="s">
        <v>3157</v>
      </c>
      <c r="D1346" t="s">
        <v>972</v>
      </c>
      <c r="E1346">
        <v>1356.041894</v>
      </c>
      <c r="F1346">
        <v>960.8</v>
      </c>
      <c r="G1346">
        <v>-2.9352154493441498</v>
      </c>
      <c r="H1346">
        <v>12.915605302270199</v>
      </c>
      <c r="I1346">
        <v>21.5807771659507</v>
      </c>
      <c r="J1346">
        <v>5.5450478508080296</v>
      </c>
      <c r="K1346">
        <v>873.44781064079996</v>
      </c>
      <c r="L1346">
        <v>790.33876183648999</v>
      </c>
      <c r="M1346">
        <v>68.937466650660596</v>
      </c>
      <c r="N1346">
        <v>0.344342675068883</v>
      </c>
      <c r="O1346">
        <v>5.8076602830974204</v>
      </c>
      <c r="P1346">
        <v>59.8402927965396</v>
      </c>
      <c r="Q1346">
        <v>8.5325981232848999E-2</v>
      </c>
    </row>
    <row r="1347" spans="1:17" hidden="1" x14ac:dyDescent="0.3">
      <c r="A1347" t="s">
        <v>2850</v>
      </c>
      <c r="B1347" t="s">
        <v>2851</v>
      </c>
      <c r="C1347" t="s">
        <v>3157</v>
      </c>
      <c r="D1347" t="s">
        <v>269</v>
      </c>
      <c r="E1347">
        <v>1353.12084</v>
      </c>
      <c r="F1347">
        <v>1268</v>
      </c>
      <c r="G1347">
        <v>89.511241694351796</v>
      </c>
      <c r="H1347">
        <v>17.002439714728901</v>
      </c>
      <c r="I1347">
        <v>46.194752797790898</v>
      </c>
      <c r="J1347">
        <v>-4.9897619609625101</v>
      </c>
      <c r="K1347">
        <v>1140.71900606945</v>
      </c>
      <c r="L1347">
        <v>896.188888485711</v>
      </c>
      <c r="M1347">
        <v>52.016484278021103</v>
      </c>
      <c r="N1347">
        <v>0.59567654123298597</v>
      </c>
      <c r="O1347">
        <v>16.715299684542501</v>
      </c>
      <c r="P1347">
        <v>148.62745098039201</v>
      </c>
      <c r="Q1347">
        <v>0.15185814598731301</v>
      </c>
    </row>
    <row r="1348" spans="1:17" hidden="1" x14ac:dyDescent="0.3">
      <c r="A1348" t="s">
        <v>2852</v>
      </c>
      <c r="B1348" t="s">
        <v>2853</v>
      </c>
      <c r="C1348" t="s">
        <v>3157</v>
      </c>
      <c r="D1348" t="s">
        <v>251</v>
      </c>
      <c r="E1348">
        <v>1344.551999436</v>
      </c>
      <c r="F1348">
        <v>24.26</v>
      </c>
      <c r="G1348">
        <v>-42.441465764521404</v>
      </c>
      <c r="H1348">
        <v>8.1401608002455497</v>
      </c>
      <c r="I1348">
        <v>-19.321268937311999</v>
      </c>
      <c r="J1348">
        <v>5.6466094896175099</v>
      </c>
      <c r="K1348">
        <v>25.218232381394699</v>
      </c>
      <c r="L1348">
        <v>28.9603824841424</v>
      </c>
      <c r="M1348">
        <v>56.102274007296103</v>
      </c>
      <c r="N1348">
        <v>0.84129121828441999</v>
      </c>
      <c r="O1348">
        <v>88.788128606759997</v>
      </c>
      <c r="P1348">
        <v>10.322874033651599</v>
      </c>
      <c r="Q1348">
        <v>-5.3224282566095002E-2</v>
      </c>
    </row>
    <row r="1349" spans="1:17" hidden="1" x14ac:dyDescent="0.3">
      <c r="A1349" t="s">
        <v>2854</v>
      </c>
      <c r="B1349" t="s">
        <v>2855</v>
      </c>
      <c r="C1349" t="s">
        <v>3157</v>
      </c>
      <c r="D1349" t="s">
        <v>69</v>
      </c>
      <c r="E1349">
        <v>1341.5519999999999</v>
      </c>
      <c r="F1349">
        <v>882.6</v>
      </c>
      <c r="G1349">
        <v>61.5789214893043</v>
      </c>
      <c r="H1349">
        <v>11.5759686254243</v>
      </c>
      <c r="I1349">
        <v>43.970083067650698</v>
      </c>
      <c r="J1349">
        <v>2.2602049454488</v>
      </c>
      <c r="K1349">
        <v>866.90225230019405</v>
      </c>
      <c r="L1349">
        <v>747.12963418841696</v>
      </c>
      <c r="M1349">
        <v>54.354525219069799</v>
      </c>
      <c r="N1349">
        <v>0.75052112319904796</v>
      </c>
      <c r="O1349">
        <v>22.167459777928801</v>
      </c>
      <c r="P1349">
        <v>118.70895799776901</v>
      </c>
      <c r="Q1349">
        <v>0.17195008334386999</v>
      </c>
    </row>
    <row r="1350" spans="1:17" hidden="1" x14ac:dyDescent="0.3">
      <c r="A1350" t="s">
        <v>2856</v>
      </c>
      <c r="B1350" t="s">
        <v>2857</v>
      </c>
      <c r="C1350" t="s">
        <v>3157</v>
      </c>
      <c r="D1350" t="s">
        <v>46</v>
      </c>
      <c r="E1350">
        <v>1340.356413662</v>
      </c>
      <c r="F1350">
        <v>139.18</v>
      </c>
      <c r="G1350">
        <v>-6.03333408943862</v>
      </c>
      <c r="H1350">
        <v>-9.0702589589733797</v>
      </c>
      <c r="I1350">
        <v>18.837890833575301</v>
      </c>
      <c r="J1350">
        <v>6.2581975371455503</v>
      </c>
      <c r="K1350">
        <v>154.96285189942901</v>
      </c>
      <c r="L1350">
        <v>151.871133344491</v>
      </c>
      <c r="M1350">
        <v>48.442837049939598</v>
      </c>
      <c r="N1350">
        <v>1.63074827992801</v>
      </c>
      <c r="O1350">
        <v>63.744790918235303</v>
      </c>
      <c r="P1350">
        <v>43.410613086038097</v>
      </c>
      <c r="Q1350">
        <v>0.132190155111302</v>
      </c>
    </row>
    <row r="1351" spans="1:17" hidden="1" x14ac:dyDescent="0.3">
      <c r="A1351" t="s">
        <v>2858</v>
      </c>
      <c r="B1351" t="s">
        <v>2859</v>
      </c>
      <c r="C1351" t="s">
        <v>3157</v>
      </c>
      <c r="D1351" t="s">
        <v>266</v>
      </c>
      <c r="E1351">
        <v>1337.8603734200001</v>
      </c>
      <c r="F1351">
        <v>937.1</v>
      </c>
      <c r="G1351">
        <v>129.06832353782701</v>
      </c>
      <c r="H1351">
        <v>-13.1678081486211</v>
      </c>
      <c r="I1351">
        <v>73.0325639639603</v>
      </c>
      <c r="J1351">
        <v>-3.0861812282431802</v>
      </c>
      <c r="K1351">
        <v>989.605470497993</v>
      </c>
      <c r="L1351">
        <v>798.864740455895</v>
      </c>
      <c r="M1351">
        <v>41.322146870081298</v>
      </c>
      <c r="N1351">
        <v>0.51959106236222097</v>
      </c>
      <c r="O1351">
        <v>31.2560025610927</v>
      </c>
      <c r="P1351">
        <v>165.016968325791</v>
      </c>
      <c r="Q1351">
        <v>0.16923332630157401</v>
      </c>
    </row>
    <row r="1352" spans="1:17" hidden="1" x14ac:dyDescent="0.3">
      <c r="A1352" t="s">
        <v>2860</v>
      </c>
      <c r="B1352" t="s">
        <v>2861</v>
      </c>
      <c r="C1352" t="s">
        <v>3157</v>
      </c>
      <c r="D1352" t="s">
        <v>269</v>
      </c>
      <c r="E1352">
        <v>1323.108972648</v>
      </c>
      <c r="F1352">
        <v>249.36</v>
      </c>
      <c r="G1352">
        <v>94.660410320367205</v>
      </c>
      <c r="H1352">
        <v>37.642535191990802</v>
      </c>
      <c r="I1352">
        <v>112.175139315439</v>
      </c>
      <c r="J1352">
        <v>9.1702419865252107</v>
      </c>
      <c r="K1352">
        <v>211.417439049069</v>
      </c>
      <c r="L1352">
        <v>172.17168590771101</v>
      </c>
      <c r="M1352">
        <v>60.922944023729102</v>
      </c>
      <c r="N1352">
        <v>2.82020752740392</v>
      </c>
      <c r="O1352">
        <v>9.86926531921719</v>
      </c>
      <c r="P1352">
        <v>132.829131652661</v>
      </c>
    </row>
    <row r="1353" spans="1:17" hidden="1" x14ac:dyDescent="0.3">
      <c r="A1353" t="s">
        <v>2862</v>
      </c>
      <c r="B1353" t="s">
        <v>2863</v>
      </c>
      <c r="C1353" t="s">
        <v>3157</v>
      </c>
      <c r="D1353" t="s">
        <v>2864</v>
      </c>
      <c r="E1353">
        <v>1318.2991995</v>
      </c>
      <c r="F1353">
        <v>683.75</v>
      </c>
      <c r="G1353">
        <v>44.626039349677399</v>
      </c>
      <c r="H1353">
        <v>26.676378581299002</v>
      </c>
      <c r="I1353">
        <v>27.946188801688901</v>
      </c>
      <c r="J1353">
        <v>10.2168856741343</v>
      </c>
      <c r="K1353">
        <v>632.88715807808398</v>
      </c>
      <c r="L1353">
        <v>596.80507913223005</v>
      </c>
      <c r="M1353">
        <v>72.2471745113005</v>
      </c>
      <c r="N1353">
        <v>0.90173079673866396</v>
      </c>
      <c r="O1353">
        <v>38.793418647166298</v>
      </c>
      <c r="P1353">
        <v>92.605633802816897</v>
      </c>
    </row>
    <row r="1354" spans="1:17" hidden="1" x14ac:dyDescent="0.3">
      <c r="A1354" t="s">
        <v>2865</v>
      </c>
      <c r="B1354" t="s">
        <v>2866</v>
      </c>
      <c r="C1354" t="s">
        <v>3157</v>
      </c>
      <c r="D1354" t="s">
        <v>72</v>
      </c>
      <c r="E1354">
        <v>1317.0252169799901</v>
      </c>
      <c r="F1354">
        <v>89.1</v>
      </c>
      <c r="G1354">
        <v>-19.892886763325802</v>
      </c>
      <c r="H1354">
        <v>0.83956629313623299</v>
      </c>
      <c r="I1354">
        <v>-24.389017326420301</v>
      </c>
      <c r="J1354">
        <v>4.49375484503578</v>
      </c>
      <c r="K1354">
        <v>90.792622072994106</v>
      </c>
      <c r="L1354">
        <v>97.4591547751224</v>
      </c>
      <c r="M1354">
        <v>60.254892810095598</v>
      </c>
      <c r="N1354">
        <v>0.57685146233856999</v>
      </c>
      <c r="O1354">
        <v>39.057239057239002</v>
      </c>
      <c r="P1354">
        <v>9.7425791353614901</v>
      </c>
      <c r="Q1354">
        <v>-5.4736580400199996E-3</v>
      </c>
    </row>
    <row r="1355" spans="1:17" hidden="1" x14ac:dyDescent="0.3">
      <c r="A1355" t="s">
        <v>2867</v>
      </c>
      <c r="B1355" t="s">
        <v>2868</v>
      </c>
      <c r="C1355" t="s">
        <v>3157</v>
      </c>
      <c r="D1355" t="s">
        <v>183</v>
      </c>
      <c r="E1355">
        <v>1314.5639329099999</v>
      </c>
      <c r="F1355">
        <v>2152</v>
      </c>
      <c r="G1355">
        <v>26.998472238984402</v>
      </c>
      <c r="H1355">
        <v>-3.9693040554211101</v>
      </c>
      <c r="I1355">
        <v>6.6330973429644597</v>
      </c>
      <c r="J1355">
        <v>-1.5710155521960201</v>
      </c>
      <c r="K1355">
        <v>2398.93812205927</v>
      </c>
      <c r="L1355">
        <v>2275.3258021061802</v>
      </c>
      <c r="M1355">
        <v>36.134029477378498</v>
      </c>
      <c r="N1355">
        <v>0.72415586013813804</v>
      </c>
      <c r="O1355">
        <v>60.269516728624502</v>
      </c>
      <c r="P1355">
        <v>55.379061371841097</v>
      </c>
      <c r="Q1355">
        <v>7.6759572378080995E-2</v>
      </c>
    </row>
    <row r="1356" spans="1:17" hidden="1" x14ac:dyDescent="0.3">
      <c r="A1356" t="s">
        <v>2869</v>
      </c>
      <c r="B1356" t="s">
        <v>2870</v>
      </c>
      <c r="C1356" t="s">
        <v>3157</v>
      </c>
      <c r="D1356" t="s">
        <v>139</v>
      </c>
      <c r="E1356">
        <v>1306.645000992</v>
      </c>
      <c r="F1356">
        <v>50.83</v>
      </c>
      <c r="G1356">
        <v>84.061011019586601</v>
      </c>
      <c r="H1356">
        <v>16.268286621539701</v>
      </c>
      <c r="I1356">
        <v>54.317916276404603</v>
      </c>
      <c r="J1356">
        <v>3.8677968648814902</v>
      </c>
      <c r="K1356">
        <v>50.066125230637297</v>
      </c>
      <c r="L1356">
        <v>42.823561932882399</v>
      </c>
      <c r="M1356">
        <v>55.079564549735103</v>
      </c>
      <c r="N1356">
        <v>0.29489867266170799</v>
      </c>
      <c r="O1356">
        <v>35.549872122762103</v>
      </c>
      <c r="P1356">
        <v>106.626016260162</v>
      </c>
      <c r="Q1356">
        <v>8.1023911279046998E-2</v>
      </c>
    </row>
    <row r="1357" spans="1:17" hidden="1" x14ac:dyDescent="0.3">
      <c r="A1357" t="s">
        <v>2871</v>
      </c>
      <c r="B1357" t="s">
        <v>2872</v>
      </c>
      <c r="C1357" t="s">
        <v>3157</v>
      </c>
      <c r="D1357" t="s">
        <v>213</v>
      </c>
      <c r="E1357">
        <v>1304.1780954999999</v>
      </c>
      <c r="F1357">
        <v>143.15</v>
      </c>
      <c r="G1357">
        <v>-6.6057994447772099</v>
      </c>
      <c r="H1357">
        <v>14.4563770712533</v>
      </c>
      <c r="I1357">
        <v>8.1003410317850904</v>
      </c>
      <c r="J1357">
        <v>4.2810644578891104</v>
      </c>
      <c r="K1357">
        <v>128.317380140198</v>
      </c>
      <c r="L1357">
        <v>129.56306565165801</v>
      </c>
      <c r="M1357">
        <v>83.822477160210596</v>
      </c>
      <c r="N1357">
        <v>1.9359425201383</v>
      </c>
      <c r="O1357">
        <v>8.9765979741529698</v>
      </c>
      <c r="P1357">
        <v>31.330275229357799</v>
      </c>
      <c r="Q1357">
        <v>7.7119696566050999E-2</v>
      </c>
    </row>
    <row r="1358" spans="1:17" hidden="1" x14ac:dyDescent="0.3">
      <c r="A1358" t="s">
        <v>2873</v>
      </c>
      <c r="B1358" t="s">
        <v>2874</v>
      </c>
      <c r="C1358" t="s">
        <v>3157</v>
      </c>
      <c r="D1358" t="s">
        <v>421</v>
      </c>
      <c r="E1358">
        <v>1300.7091629219999</v>
      </c>
      <c r="F1358">
        <v>32.369999999999997</v>
      </c>
      <c r="G1358">
        <v>-7.7462882299509097</v>
      </c>
      <c r="H1358">
        <v>2.0630027553155799</v>
      </c>
      <c r="I1358">
        <v>-24.886460593067099</v>
      </c>
      <c r="J1358">
        <v>-1.0297847903839401</v>
      </c>
      <c r="K1358">
        <v>33.864802190592002</v>
      </c>
      <c r="L1358">
        <v>34.782610196877201</v>
      </c>
      <c r="M1358">
        <v>48.573554529774697</v>
      </c>
      <c r="N1358">
        <v>0.70226375393074703</v>
      </c>
      <c r="O1358">
        <v>43.651529193697797</v>
      </c>
      <c r="P1358">
        <v>27.190569744597202</v>
      </c>
      <c r="Q1358">
        <v>-1.4734466968908001E-2</v>
      </c>
    </row>
    <row r="1359" spans="1:17" hidden="1" x14ac:dyDescent="0.3">
      <c r="A1359" t="s">
        <v>2875</v>
      </c>
      <c r="B1359" t="s">
        <v>2876</v>
      </c>
      <c r="C1359" t="s">
        <v>3157</v>
      </c>
      <c r="D1359" t="s">
        <v>447</v>
      </c>
      <c r="E1359">
        <v>1298.5015927679999</v>
      </c>
      <c r="F1359">
        <v>124.96</v>
      </c>
      <c r="G1359">
        <v>-41.7012250798537</v>
      </c>
      <c r="H1359">
        <v>2.2196541558421501</v>
      </c>
      <c r="I1359">
        <v>-27.908089594062901</v>
      </c>
      <c r="J1359">
        <v>5.3673737064974798</v>
      </c>
      <c r="M1359">
        <v>60.2561280001634</v>
      </c>
      <c r="O1359">
        <v>41.645326504481403</v>
      </c>
      <c r="P1359">
        <v>7.5387263339070403</v>
      </c>
    </row>
    <row r="1360" spans="1:17" hidden="1" x14ac:dyDescent="0.3">
      <c r="A1360" t="s">
        <v>2877</v>
      </c>
      <c r="B1360" t="s">
        <v>2878</v>
      </c>
      <c r="C1360" t="s">
        <v>3157</v>
      </c>
      <c r="D1360" t="s">
        <v>117</v>
      </c>
      <c r="E1360">
        <v>1292.2462983299999</v>
      </c>
      <c r="F1360">
        <v>10.79</v>
      </c>
      <c r="G1360">
        <v>-14.638641961268799</v>
      </c>
      <c r="H1360">
        <v>-0.25816986088807897</v>
      </c>
      <c r="I1360">
        <v>-22.421395818357599</v>
      </c>
      <c r="J1360">
        <v>5.74343739715622</v>
      </c>
      <c r="K1360">
        <v>11.471783538231501</v>
      </c>
      <c r="L1360">
        <v>12.6533966370794</v>
      </c>
      <c r="M1360">
        <v>56.692748432743898</v>
      </c>
      <c r="N1360">
        <v>0.34662976339087498</v>
      </c>
      <c r="O1360">
        <v>70.528266913809006</v>
      </c>
      <c r="P1360">
        <v>12.3958333333333</v>
      </c>
      <c r="Q1360">
        <v>2.8234596759149001E-2</v>
      </c>
    </row>
    <row r="1361" spans="1:17" hidden="1" x14ac:dyDescent="0.3">
      <c r="A1361" t="s">
        <v>2879</v>
      </c>
      <c r="B1361" t="s">
        <v>2880</v>
      </c>
      <c r="C1361" t="s">
        <v>3157</v>
      </c>
      <c r="D1361" t="s">
        <v>2244</v>
      </c>
      <c r="E1361">
        <v>1288.52271</v>
      </c>
      <c r="F1361">
        <v>814.5</v>
      </c>
      <c r="G1361">
        <v>-49.665336570060802</v>
      </c>
      <c r="H1361">
        <v>-16.100798709098601</v>
      </c>
      <c r="I1361">
        <v>-32.112204350854498</v>
      </c>
      <c r="J1361">
        <v>0.26023304385664198</v>
      </c>
      <c r="K1361">
        <v>969.92114845182903</v>
      </c>
      <c r="L1361">
        <v>1076.6211518607499</v>
      </c>
      <c r="M1361">
        <v>34.687859017216702</v>
      </c>
      <c r="N1361">
        <v>2.5791807244778702</v>
      </c>
      <c r="O1361">
        <v>78.139963167587496</v>
      </c>
      <c r="P1361">
        <v>8.2392026578073096</v>
      </c>
      <c r="Q1361">
        <v>7.3267472677782997E-2</v>
      </c>
    </row>
    <row r="1362" spans="1:17" hidden="1" x14ac:dyDescent="0.3">
      <c r="A1362" t="s">
        <v>2881</v>
      </c>
      <c r="B1362" t="s">
        <v>2882</v>
      </c>
      <c r="C1362" t="s">
        <v>3157</v>
      </c>
      <c r="D1362" t="s">
        <v>375</v>
      </c>
      <c r="E1362">
        <v>1288.4253564000001</v>
      </c>
      <c r="F1362">
        <v>208.39</v>
      </c>
      <c r="G1362">
        <v>-33.253571770809501</v>
      </c>
      <c r="H1362">
        <v>-0.429664036171652</v>
      </c>
      <c r="I1362">
        <v>-22.169382524972001</v>
      </c>
      <c r="J1362">
        <v>-0.21731898080218201</v>
      </c>
      <c r="K1362">
        <v>224.13219355883601</v>
      </c>
      <c r="L1362">
        <v>240.21047046577499</v>
      </c>
      <c r="M1362">
        <v>36.446426335281103</v>
      </c>
      <c r="N1362">
        <v>0.523850335355311</v>
      </c>
      <c r="O1362">
        <v>49.695282883055803</v>
      </c>
      <c r="P1362">
        <v>2.1920360925853299</v>
      </c>
      <c r="Q1362">
        <v>9.1445932629727E-2</v>
      </c>
    </row>
    <row r="1363" spans="1:17" hidden="1" x14ac:dyDescent="0.3">
      <c r="A1363" t="s">
        <v>2883</v>
      </c>
      <c r="B1363" t="s">
        <v>2884</v>
      </c>
      <c r="C1363" t="s">
        <v>3157</v>
      </c>
      <c r="D1363" t="s">
        <v>269</v>
      </c>
      <c r="E1363">
        <v>1286.6385</v>
      </c>
      <c r="F1363">
        <v>1015.5</v>
      </c>
      <c r="G1363">
        <v>18.575986990299</v>
      </c>
      <c r="H1363">
        <v>21.123590992558398</v>
      </c>
      <c r="I1363">
        <v>32.3691224760898</v>
      </c>
      <c r="J1363">
        <v>-1.91260378840089</v>
      </c>
      <c r="K1363">
        <v>939.01760363065603</v>
      </c>
      <c r="M1363">
        <v>34.966009346379103</v>
      </c>
      <c r="O1363">
        <v>32.205809945839398</v>
      </c>
      <c r="P1363">
        <v>48.900293255131899</v>
      </c>
    </row>
    <row r="1364" spans="1:17" hidden="1" x14ac:dyDescent="0.3">
      <c r="A1364" t="s">
        <v>2885</v>
      </c>
      <c r="B1364" t="s">
        <v>2886</v>
      </c>
      <c r="C1364" t="s">
        <v>3157</v>
      </c>
      <c r="D1364" t="s">
        <v>169</v>
      </c>
      <c r="E1364">
        <v>1286.609761125</v>
      </c>
      <c r="F1364">
        <v>1038.9000000000001</v>
      </c>
      <c r="G1364">
        <v>-33.927684922604897</v>
      </c>
      <c r="H1364">
        <v>-2.3731054486497598</v>
      </c>
      <c r="I1364">
        <v>-6.8375829855738299</v>
      </c>
      <c r="J1364">
        <v>2.5581228523814401</v>
      </c>
      <c r="K1364">
        <v>1107.3791487875201</v>
      </c>
      <c r="L1364">
        <v>1156.86058999288</v>
      </c>
      <c r="M1364">
        <v>58.950663287562698</v>
      </c>
      <c r="N1364">
        <v>0.71814071490776299</v>
      </c>
      <c r="O1364">
        <v>51.602656656078501</v>
      </c>
      <c r="P1364">
        <v>15.4525754292382</v>
      </c>
      <c r="Q1364">
        <v>-4.8556462159635001E-2</v>
      </c>
    </row>
    <row r="1365" spans="1:17" hidden="1" x14ac:dyDescent="0.3">
      <c r="A1365" t="s">
        <v>2887</v>
      </c>
      <c r="B1365" t="s">
        <v>2888</v>
      </c>
      <c r="C1365" t="s">
        <v>3157</v>
      </c>
      <c r="D1365" t="s">
        <v>1467</v>
      </c>
      <c r="E1365">
        <v>1286.104161</v>
      </c>
      <c r="F1365">
        <v>297.5</v>
      </c>
      <c r="G1365">
        <v>1.1551086816284399</v>
      </c>
      <c r="H1365">
        <v>6.1996081211568299</v>
      </c>
      <c r="I1365">
        <v>4.3123958596719199</v>
      </c>
      <c r="J1365">
        <v>0.68621798701695702</v>
      </c>
      <c r="K1365">
        <v>301.26590239381699</v>
      </c>
      <c r="L1365">
        <v>284.75955313645301</v>
      </c>
      <c r="M1365">
        <v>36.381877011076597</v>
      </c>
      <c r="N1365">
        <v>0.46592348397379502</v>
      </c>
      <c r="O1365">
        <v>34.117647058823501</v>
      </c>
      <c r="P1365">
        <v>40.9284699194694</v>
      </c>
    </row>
    <row r="1366" spans="1:17" hidden="1" x14ac:dyDescent="0.3">
      <c r="A1366" t="s">
        <v>2889</v>
      </c>
      <c r="B1366" t="s">
        <v>2890</v>
      </c>
      <c r="C1366" t="s">
        <v>3157</v>
      </c>
      <c r="D1366" t="s">
        <v>72</v>
      </c>
      <c r="E1366">
        <v>1280.0050000000001</v>
      </c>
      <c r="F1366">
        <v>43.39</v>
      </c>
      <c r="G1366">
        <v>-28.856901759921499</v>
      </c>
      <c r="H1366">
        <v>8.0800331091435602</v>
      </c>
      <c r="I1366">
        <v>-10.509933986577099</v>
      </c>
      <c r="J1366">
        <v>-4.5666163787526797</v>
      </c>
      <c r="K1366">
        <v>43.780780875519604</v>
      </c>
      <c r="L1366">
        <v>46.536094035975303</v>
      </c>
      <c r="M1366">
        <v>59.644282655790299</v>
      </c>
      <c r="N1366">
        <v>1.2488206638313799</v>
      </c>
      <c r="O1366">
        <v>32.495966812629597</v>
      </c>
      <c r="P1366">
        <v>17.270270270270199</v>
      </c>
      <c r="Q1366">
        <v>2.5051820046933002E-2</v>
      </c>
    </row>
    <row r="1367" spans="1:17" hidden="1" x14ac:dyDescent="0.3">
      <c r="A1367" t="s">
        <v>2891</v>
      </c>
      <c r="B1367" t="s">
        <v>2892</v>
      </c>
      <c r="C1367" t="s">
        <v>3157</v>
      </c>
      <c r="D1367" t="s">
        <v>21</v>
      </c>
      <c r="E1367">
        <v>1275.1918106999999</v>
      </c>
      <c r="F1367">
        <v>1451.5</v>
      </c>
      <c r="G1367">
        <v>140.73614421830399</v>
      </c>
      <c r="H1367">
        <v>28.451431588387202</v>
      </c>
      <c r="I1367">
        <v>26.047025643628398</v>
      </c>
      <c r="J1367">
        <v>-2.5524558787167599</v>
      </c>
      <c r="K1367">
        <v>1365.9325696727601</v>
      </c>
      <c r="L1367">
        <v>1171.03786477015</v>
      </c>
      <c r="M1367">
        <v>50.742704524644402</v>
      </c>
      <c r="N1367">
        <v>2.30878967607326</v>
      </c>
      <c r="O1367">
        <v>25.281540036359601</v>
      </c>
      <c r="P1367">
        <v>181.983974579337</v>
      </c>
    </row>
    <row r="1368" spans="1:17" hidden="1" x14ac:dyDescent="0.3">
      <c r="A1368" t="s">
        <v>2893</v>
      </c>
      <c r="B1368" t="s">
        <v>2894</v>
      </c>
      <c r="C1368" t="s">
        <v>3157</v>
      </c>
      <c r="D1368" t="s">
        <v>500</v>
      </c>
      <c r="E1368">
        <v>1270.6226037599999</v>
      </c>
      <c r="F1368">
        <v>373.95</v>
      </c>
      <c r="G1368">
        <v>66.5262612420333</v>
      </c>
      <c r="H1368">
        <v>-0.36206696633615199</v>
      </c>
      <c r="I1368">
        <v>32.835903892067002</v>
      </c>
      <c r="J1368">
        <v>-1.056519154151</v>
      </c>
      <c r="K1368">
        <v>388.98403087385901</v>
      </c>
      <c r="L1368">
        <v>328.09408119691801</v>
      </c>
      <c r="M1368">
        <v>37.274542574695097</v>
      </c>
      <c r="N1368">
        <v>0.66638134722115605</v>
      </c>
      <c r="O1368">
        <v>21.633908276507501</v>
      </c>
      <c r="P1368">
        <v>92.956656346749199</v>
      </c>
      <c r="Q1368">
        <v>6.8051324145826E-2</v>
      </c>
    </row>
    <row r="1369" spans="1:17" hidden="1" x14ac:dyDescent="0.3">
      <c r="A1369" t="s">
        <v>2895</v>
      </c>
      <c r="B1369" t="s">
        <v>2896</v>
      </c>
      <c r="C1369" t="s">
        <v>3157</v>
      </c>
      <c r="D1369" t="s">
        <v>222</v>
      </c>
      <c r="E1369">
        <v>1270.393825373</v>
      </c>
      <c r="F1369">
        <v>19.27</v>
      </c>
      <c r="G1369">
        <v>-30.168127757744902</v>
      </c>
      <c r="H1369">
        <v>7.9584339667261101</v>
      </c>
      <c r="I1369">
        <v>-31.011081849904102</v>
      </c>
      <c r="J1369">
        <v>12.963966408673199</v>
      </c>
      <c r="K1369">
        <v>18.460802039125099</v>
      </c>
      <c r="L1369">
        <v>21.4629924900091</v>
      </c>
      <c r="M1369">
        <v>71.020833298903497</v>
      </c>
      <c r="N1369">
        <v>0.51777782681950202</v>
      </c>
      <c r="O1369">
        <v>117.95537104307201</v>
      </c>
      <c r="P1369">
        <v>30.5555555555555</v>
      </c>
      <c r="Q1369">
        <v>6.6369593410790004E-2</v>
      </c>
    </row>
    <row r="1370" spans="1:17" hidden="1" x14ac:dyDescent="0.3">
      <c r="A1370" t="s">
        <v>2897</v>
      </c>
      <c r="B1370" t="s">
        <v>2898</v>
      </c>
      <c r="C1370" t="s">
        <v>3157</v>
      </c>
      <c r="D1370" t="s">
        <v>761</v>
      </c>
      <c r="E1370">
        <v>1268.2224000000001</v>
      </c>
      <c r="F1370">
        <v>15.13</v>
      </c>
      <c r="G1370">
        <v>-32.403508510074801</v>
      </c>
      <c r="H1370">
        <v>1.2402517204004799</v>
      </c>
      <c r="I1370">
        <v>-65.822445139984595</v>
      </c>
      <c r="J1370">
        <v>-3.88693621143624</v>
      </c>
      <c r="K1370">
        <v>20.792714389644999</v>
      </c>
      <c r="L1370">
        <v>27.7953912549685</v>
      </c>
      <c r="M1370">
        <v>28.566515729963001</v>
      </c>
      <c r="N1370">
        <v>0.35557869133311898</v>
      </c>
      <c r="O1370">
        <v>199.07468605419601</v>
      </c>
      <c r="P1370">
        <v>5.5826936496859698</v>
      </c>
      <c r="Q1370">
        <v>0.109030693660084</v>
      </c>
    </row>
    <row r="1371" spans="1:17" hidden="1" x14ac:dyDescent="0.3">
      <c r="A1371" t="s">
        <v>2899</v>
      </c>
      <c r="B1371" t="s">
        <v>2900</v>
      </c>
      <c r="C1371" t="s">
        <v>3157</v>
      </c>
      <c r="D1371" t="s">
        <v>24</v>
      </c>
      <c r="E1371">
        <v>1266.9142360000001</v>
      </c>
      <c r="F1371">
        <v>280</v>
      </c>
      <c r="G1371">
        <v>-55.351397234117798</v>
      </c>
      <c r="H1371">
        <v>-0.38977276146152501</v>
      </c>
      <c r="I1371">
        <v>-23.097610612219501</v>
      </c>
      <c r="J1371">
        <v>-2.85236934776509</v>
      </c>
      <c r="K1371">
        <v>293.41001669178303</v>
      </c>
      <c r="M1371">
        <v>26.3643630212974</v>
      </c>
      <c r="N1371">
        <v>0.54619222003485601</v>
      </c>
      <c r="O1371">
        <v>67.5</v>
      </c>
      <c r="P1371">
        <v>0.35842293906809197</v>
      </c>
    </row>
    <row r="1372" spans="1:17" hidden="1" x14ac:dyDescent="0.3">
      <c r="A1372" t="s">
        <v>2901</v>
      </c>
      <c r="B1372" t="s">
        <v>2902</v>
      </c>
      <c r="C1372" t="s">
        <v>3157</v>
      </c>
      <c r="D1372" t="s">
        <v>85</v>
      </c>
      <c r="E1372">
        <v>1266.377982</v>
      </c>
      <c r="F1372">
        <v>780</v>
      </c>
      <c r="G1372">
        <v>-30.625993880748599</v>
      </c>
      <c r="H1372">
        <v>2.1106879505065899</v>
      </c>
      <c r="I1372">
        <v>-6.2375077406710897</v>
      </c>
      <c r="J1372">
        <v>-7.0047128891707997</v>
      </c>
      <c r="K1372">
        <v>817.25260621695099</v>
      </c>
      <c r="L1372">
        <v>817.08767735432002</v>
      </c>
      <c r="M1372">
        <v>35.768978505644</v>
      </c>
      <c r="N1372">
        <v>0.32563694267515902</v>
      </c>
      <c r="O1372">
        <v>34.153846153846096</v>
      </c>
      <c r="P1372">
        <v>11.7718707458622</v>
      </c>
      <c r="Q1372">
        <v>-7.3441510229632995E-2</v>
      </c>
    </row>
    <row r="1373" spans="1:17" hidden="1" x14ac:dyDescent="0.3">
      <c r="A1373" t="s">
        <v>2903</v>
      </c>
      <c r="B1373" t="s">
        <v>2904</v>
      </c>
      <c r="C1373" t="s">
        <v>3157</v>
      </c>
      <c r="D1373" t="s">
        <v>261</v>
      </c>
      <c r="E1373">
        <v>1266.028855</v>
      </c>
      <c r="F1373">
        <v>77.650000000000006</v>
      </c>
      <c r="G1373">
        <v>-25.802730182858902</v>
      </c>
      <c r="H1373">
        <v>-1.9548145029197801</v>
      </c>
      <c r="I1373">
        <v>-16.2008145977764</v>
      </c>
      <c r="J1373">
        <v>-0.84567675580860302</v>
      </c>
      <c r="K1373">
        <v>80.347981219571494</v>
      </c>
      <c r="L1373">
        <v>83.290885353023</v>
      </c>
      <c r="M1373">
        <v>46.278946820357</v>
      </c>
      <c r="N1373">
        <v>0.68449640395301803</v>
      </c>
      <c r="O1373">
        <v>35.157759175788698</v>
      </c>
      <c r="P1373">
        <v>12.5362318840579</v>
      </c>
      <c r="Q1373">
        <v>6.4460579774939996E-3</v>
      </c>
    </row>
    <row r="1374" spans="1:17" hidden="1" x14ac:dyDescent="0.3">
      <c r="A1374" t="s">
        <v>2905</v>
      </c>
      <c r="B1374" t="s">
        <v>2906</v>
      </c>
      <c r="C1374" t="s">
        <v>3157</v>
      </c>
      <c r="D1374" t="s">
        <v>166</v>
      </c>
      <c r="E1374">
        <v>1265.3208806919999</v>
      </c>
      <c r="F1374">
        <v>190.52</v>
      </c>
      <c r="G1374">
        <v>41.034174797016597</v>
      </c>
      <c r="H1374">
        <v>9.8825418029843899</v>
      </c>
      <c r="I1374">
        <v>-3.9348305147093598</v>
      </c>
      <c r="J1374">
        <v>11.4625001330134</v>
      </c>
      <c r="K1374">
        <v>187.676214752639</v>
      </c>
      <c r="L1374">
        <v>176.341961575629</v>
      </c>
      <c r="M1374">
        <v>65.6808390288748</v>
      </c>
      <c r="N1374">
        <v>0.63447436302339599</v>
      </c>
      <c r="O1374">
        <v>33.733991182028099</v>
      </c>
      <c r="P1374">
        <v>97.737415672029002</v>
      </c>
      <c r="Q1374">
        <v>0.17769663089953699</v>
      </c>
    </row>
    <row r="1375" spans="1:17" hidden="1" x14ac:dyDescent="0.3">
      <c r="A1375" t="s">
        <v>2907</v>
      </c>
      <c r="B1375" t="s">
        <v>2908</v>
      </c>
      <c r="C1375" t="s">
        <v>3157</v>
      </c>
      <c r="D1375" t="s">
        <v>51</v>
      </c>
      <c r="E1375">
        <v>1264.4767286399999</v>
      </c>
      <c r="F1375">
        <v>631.29999999999995</v>
      </c>
      <c r="G1375">
        <v>-23.902527918775501</v>
      </c>
      <c r="H1375">
        <v>-2.7802965768124501</v>
      </c>
      <c r="I1375">
        <v>5.3632364930885004</v>
      </c>
      <c r="J1375">
        <v>2.27981054822695</v>
      </c>
      <c r="K1375">
        <v>658.891775340256</v>
      </c>
      <c r="L1375">
        <v>639.59898393140202</v>
      </c>
      <c r="M1375">
        <v>45.843847492324898</v>
      </c>
      <c r="N1375">
        <v>0.525421109849602</v>
      </c>
      <c r="O1375">
        <v>28.599714874069399</v>
      </c>
      <c r="P1375">
        <v>18.044128646222799</v>
      </c>
      <c r="Q1375">
        <v>5.5424777713130001E-2</v>
      </c>
    </row>
    <row r="1376" spans="1:17" hidden="1" x14ac:dyDescent="0.3">
      <c r="A1376" t="s">
        <v>2909</v>
      </c>
      <c r="B1376" t="s">
        <v>2910</v>
      </c>
      <c r="C1376" t="s">
        <v>3157</v>
      </c>
      <c r="D1376" t="s">
        <v>1377</v>
      </c>
      <c r="E1376">
        <v>1264.3692043999999</v>
      </c>
      <c r="F1376">
        <v>838</v>
      </c>
      <c r="G1376">
        <v>77.517540481041607</v>
      </c>
      <c r="H1376">
        <v>-2.2926868095933299</v>
      </c>
      <c r="I1376">
        <v>34.640832474005997</v>
      </c>
      <c r="J1376">
        <v>-9.9006008549804907</v>
      </c>
      <c r="K1376">
        <v>851.13652199337002</v>
      </c>
      <c r="L1376">
        <v>685.72294743879399</v>
      </c>
      <c r="M1376">
        <v>40.384553458270098</v>
      </c>
      <c r="N1376">
        <v>0.88983443237683002</v>
      </c>
      <c r="O1376">
        <v>31.145584725536899</v>
      </c>
      <c r="P1376">
        <v>150.111923593493</v>
      </c>
      <c r="Q1376">
        <v>0.14832590651386601</v>
      </c>
    </row>
    <row r="1377" spans="1:17" hidden="1" x14ac:dyDescent="0.3">
      <c r="A1377" t="s">
        <v>2911</v>
      </c>
      <c r="B1377" t="s">
        <v>2912</v>
      </c>
      <c r="C1377" t="s">
        <v>3157</v>
      </c>
      <c r="D1377" t="s">
        <v>2734</v>
      </c>
      <c r="E1377">
        <v>1261.6508389000001</v>
      </c>
      <c r="F1377">
        <v>1202.9000000000001</v>
      </c>
      <c r="G1377">
        <v>366.57654360946401</v>
      </c>
      <c r="H1377">
        <v>-0.77173507827938204</v>
      </c>
      <c r="I1377">
        <v>53.196087934719301</v>
      </c>
      <c r="J1377">
        <v>-3.0803268464586999</v>
      </c>
      <c r="K1377">
        <v>1342.5529570423901</v>
      </c>
      <c r="L1377">
        <v>1087.5386793549901</v>
      </c>
      <c r="M1377">
        <v>31.937399360647799</v>
      </c>
      <c r="N1377">
        <v>0.86743209185102199</v>
      </c>
      <c r="O1377">
        <v>50.423975392800699</v>
      </c>
      <c r="P1377">
        <v>402.46449456975699</v>
      </c>
    </row>
    <row r="1378" spans="1:17" hidden="1" x14ac:dyDescent="0.3">
      <c r="A1378" t="s">
        <v>2913</v>
      </c>
      <c r="B1378" t="s">
        <v>2914</v>
      </c>
      <c r="C1378" t="s">
        <v>3157</v>
      </c>
      <c r="D1378" t="s">
        <v>493</v>
      </c>
      <c r="E1378">
        <v>1258.3216</v>
      </c>
      <c r="F1378">
        <v>545.20000000000005</v>
      </c>
      <c r="G1378">
        <v>-14.813397361101501</v>
      </c>
      <c r="H1378">
        <v>1.3906811279821201</v>
      </c>
      <c r="I1378">
        <v>36.244827718617699</v>
      </c>
      <c r="J1378">
        <v>-0.91791064019718904</v>
      </c>
      <c r="K1378">
        <v>546.216709669495</v>
      </c>
      <c r="L1378">
        <v>509.59602003594603</v>
      </c>
      <c r="M1378">
        <v>55.505768381270599</v>
      </c>
      <c r="N1378">
        <v>0.15237899018466999</v>
      </c>
      <c r="O1378">
        <v>34.611151870873002</v>
      </c>
      <c r="P1378">
        <v>54.011299435028199</v>
      </c>
      <c r="Q1378">
        <v>2.6426234978769998E-3</v>
      </c>
    </row>
    <row r="1379" spans="1:17" hidden="1" x14ac:dyDescent="0.3">
      <c r="A1379" t="s">
        <v>2915</v>
      </c>
      <c r="B1379" t="s">
        <v>2916</v>
      </c>
      <c r="C1379" t="s">
        <v>3157</v>
      </c>
      <c r="D1379" t="s">
        <v>51</v>
      </c>
      <c r="E1379">
        <v>1254.96051822</v>
      </c>
      <c r="F1379">
        <v>397.35</v>
      </c>
      <c r="G1379">
        <v>-15.720824159609901</v>
      </c>
      <c r="H1379">
        <v>13.542477687678</v>
      </c>
      <c r="I1379">
        <v>28.139115882208099</v>
      </c>
      <c r="J1379">
        <v>1.04974485846778</v>
      </c>
      <c r="K1379">
        <v>381.09495993241399</v>
      </c>
      <c r="L1379">
        <v>364.745143037753</v>
      </c>
      <c r="M1379">
        <v>59.419543822239703</v>
      </c>
      <c r="N1379">
        <v>0.84319495151221702</v>
      </c>
      <c r="O1379">
        <v>7.8394362652573104</v>
      </c>
      <c r="P1379">
        <v>50.9115077857956</v>
      </c>
      <c r="Q1379">
        <v>2.8739093512830001E-3</v>
      </c>
    </row>
    <row r="1380" spans="1:17" hidden="1" x14ac:dyDescent="0.3">
      <c r="A1380" t="s">
        <v>2917</v>
      </c>
      <c r="B1380" t="s">
        <v>2918</v>
      </c>
      <c r="C1380" t="s">
        <v>3157</v>
      </c>
      <c r="D1380" t="s">
        <v>232</v>
      </c>
      <c r="E1380">
        <v>1254.567831175</v>
      </c>
      <c r="F1380">
        <v>795.05</v>
      </c>
      <c r="G1380">
        <v>16.587134014220599</v>
      </c>
      <c r="H1380">
        <v>0.66278023165340805</v>
      </c>
      <c r="I1380">
        <v>16.799882231003</v>
      </c>
      <c r="J1380">
        <v>1.3066877651793301</v>
      </c>
      <c r="K1380">
        <v>797.20698811309296</v>
      </c>
      <c r="L1380">
        <v>706.237370093457</v>
      </c>
      <c r="M1380">
        <v>43.880101491335203</v>
      </c>
      <c r="N1380">
        <v>0.69187537297799695</v>
      </c>
      <c r="O1380">
        <v>23.702911766555498</v>
      </c>
      <c r="P1380">
        <v>83.170141688745503</v>
      </c>
      <c r="Q1380">
        <v>0.210895190184926</v>
      </c>
    </row>
    <row r="1381" spans="1:17" hidden="1" x14ac:dyDescent="0.3">
      <c r="A1381" t="s">
        <v>2919</v>
      </c>
      <c r="B1381" t="s">
        <v>2920</v>
      </c>
      <c r="C1381" t="s">
        <v>3157</v>
      </c>
      <c r="D1381" t="s">
        <v>117</v>
      </c>
      <c r="E1381">
        <v>1243.31636198</v>
      </c>
      <c r="F1381">
        <v>975.7</v>
      </c>
      <c r="G1381">
        <v>316.91012201801198</v>
      </c>
      <c r="H1381">
        <v>3.4876495371052201</v>
      </c>
      <c r="I1381">
        <v>13.9466079542262</v>
      </c>
      <c r="J1381">
        <v>2.31940958334294</v>
      </c>
      <c r="K1381">
        <v>969.54849195231202</v>
      </c>
      <c r="L1381">
        <v>781.56129047486399</v>
      </c>
      <c r="M1381">
        <v>49.799714510934301</v>
      </c>
      <c r="N1381">
        <v>1.4715417094602301</v>
      </c>
      <c r="O1381">
        <v>34.980014348672697</v>
      </c>
      <c r="P1381">
        <v>359.15294117646999</v>
      </c>
      <c r="Q1381">
        <v>0.18110212305069301</v>
      </c>
    </row>
    <row r="1382" spans="1:17" hidden="1" x14ac:dyDescent="0.3">
      <c r="A1382" t="s">
        <v>2921</v>
      </c>
      <c r="B1382" t="s">
        <v>2922</v>
      </c>
      <c r="C1382" t="s">
        <v>3157</v>
      </c>
      <c r="D1382" t="s">
        <v>573</v>
      </c>
      <c r="E1382">
        <v>1240.0639638499999</v>
      </c>
      <c r="F1382">
        <v>22.3</v>
      </c>
      <c r="G1382">
        <v>-43.473083326273098</v>
      </c>
      <c r="H1382">
        <v>0.116659540554689</v>
      </c>
      <c r="I1382">
        <v>-0.59519588789234001</v>
      </c>
      <c r="J1382">
        <v>-4.3997200950338797</v>
      </c>
      <c r="K1382">
        <v>23.382148010874499</v>
      </c>
      <c r="L1382">
        <v>24.416738738374601</v>
      </c>
      <c r="M1382">
        <v>40.163839092516</v>
      </c>
      <c r="N1382">
        <v>0.52523904718536096</v>
      </c>
      <c r="O1382">
        <v>34.304932735426</v>
      </c>
      <c r="P1382">
        <v>48.6666666666666</v>
      </c>
      <c r="Q1382">
        <v>0.243109905697693</v>
      </c>
    </row>
    <row r="1383" spans="1:17" hidden="1" x14ac:dyDescent="0.3">
      <c r="A1383" t="s">
        <v>2923</v>
      </c>
      <c r="B1383" t="s">
        <v>2924</v>
      </c>
      <c r="C1383" t="s">
        <v>3157</v>
      </c>
      <c r="D1383" t="s">
        <v>51</v>
      </c>
      <c r="E1383">
        <v>1239.9675231450001</v>
      </c>
      <c r="F1383">
        <v>1799.15</v>
      </c>
      <c r="G1383">
        <v>183.83493780782001</v>
      </c>
      <c r="H1383">
        <v>29.813004159611999</v>
      </c>
      <c r="I1383">
        <v>22.739795451335102</v>
      </c>
      <c r="J1383">
        <v>13.0748060939473</v>
      </c>
      <c r="K1383">
        <v>1538.2424603310101</v>
      </c>
      <c r="L1383">
        <v>1390.4731159247699</v>
      </c>
      <c r="M1383">
        <v>80.338937232377106</v>
      </c>
      <c r="N1383">
        <v>2.9321768127616901</v>
      </c>
      <c r="O1383">
        <v>3.0486618681043698</v>
      </c>
      <c r="P1383">
        <v>224.93227379447299</v>
      </c>
      <c r="Q1383">
        <v>0.144144345063933</v>
      </c>
    </row>
    <row r="1384" spans="1:17" hidden="1" x14ac:dyDescent="0.3">
      <c r="A1384" t="s">
        <v>2925</v>
      </c>
      <c r="B1384" t="s">
        <v>2926</v>
      </c>
      <c r="C1384" t="s">
        <v>3157</v>
      </c>
      <c r="D1384" t="s">
        <v>46</v>
      </c>
      <c r="E1384">
        <v>1239.386083607</v>
      </c>
      <c r="F1384">
        <v>56.33</v>
      </c>
      <c r="G1384">
        <v>-46.1031123155134</v>
      </c>
      <c r="H1384">
        <v>8.5246331925975305</v>
      </c>
      <c r="I1384">
        <v>-16.298374120256099</v>
      </c>
      <c r="J1384">
        <v>5.1665173803259901</v>
      </c>
      <c r="K1384">
        <v>58.487111097132001</v>
      </c>
      <c r="L1384">
        <v>64.758694435885403</v>
      </c>
      <c r="M1384">
        <v>53.523823787398101</v>
      </c>
      <c r="N1384">
        <v>0.73530392680136503</v>
      </c>
      <c r="O1384">
        <v>65.364814486064205</v>
      </c>
      <c r="P1384">
        <v>13.3400402414486</v>
      </c>
      <c r="Q1384">
        <v>8.9744765485588004E-2</v>
      </c>
    </row>
    <row r="1385" spans="1:17" hidden="1" x14ac:dyDescent="0.3">
      <c r="A1385" t="s">
        <v>2927</v>
      </c>
      <c r="B1385" t="s">
        <v>2928</v>
      </c>
      <c r="C1385" t="s">
        <v>3157</v>
      </c>
      <c r="D1385" t="s">
        <v>983</v>
      </c>
      <c r="E1385">
        <v>1237.8390007</v>
      </c>
      <c r="F1385">
        <v>618.35</v>
      </c>
      <c r="G1385">
        <v>-47.269513300046803</v>
      </c>
      <c r="H1385">
        <v>3.47514695925413</v>
      </c>
      <c r="I1385">
        <v>10.585867188905301</v>
      </c>
      <c r="J1385">
        <v>8.6885719571753697</v>
      </c>
      <c r="K1385">
        <v>639.88321991620296</v>
      </c>
      <c r="L1385">
        <v>643.78388256716596</v>
      </c>
      <c r="M1385">
        <v>63.094221895546198</v>
      </c>
      <c r="N1385">
        <v>0.386841706787863</v>
      </c>
      <c r="O1385">
        <v>38.271205627880597</v>
      </c>
      <c r="P1385">
        <v>28.943801480554601</v>
      </c>
      <c r="Q1385">
        <v>4.1134469751570001E-2</v>
      </c>
    </row>
    <row r="1386" spans="1:17" hidden="1" x14ac:dyDescent="0.3">
      <c r="A1386" t="s">
        <v>2929</v>
      </c>
      <c r="B1386" t="s">
        <v>2930</v>
      </c>
      <c r="C1386" t="s">
        <v>3157</v>
      </c>
      <c r="D1386" t="s">
        <v>370</v>
      </c>
      <c r="E1386">
        <v>1236.54</v>
      </c>
      <c r="F1386">
        <v>206.09</v>
      </c>
      <c r="G1386">
        <v>-10.888369389751199</v>
      </c>
      <c r="H1386">
        <v>-6.9850061734319899</v>
      </c>
      <c r="I1386">
        <v>41.781414678868998</v>
      </c>
      <c r="J1386">
        <v>0.21799567026163799</v>
      </c>
      <c r="K1386">
        <v>219.50176464866701</v>
      </c>
      <c r="L1386">
        <v>209.74703226468799</v>
      </c>
      <c r="M1386">
        <v>50.433974624776504</v>
      </c>
      <c r="N1386">
        <v>0.264092419571128</v>
      </c>
      <c r="O1386">
        <v>40.229996603425597</v>
      </c>
      <c r="P1386">
        <v>82.3805309734513</v>
      </c>
      <c r="Q1386">
        <v>-8.5057288986888996E-2</v>
      </c>
    </row>
    <row r="1387" spans="1:17" hidden="1" x14ac:dyDescent="0.3">
      <c r="A1387" t="s">
        <v>2931</v>
      </c>
      <c r="B1387" t="s">
        <v>2932</v>
      </c>
      <c r="C1387" t="s">
        <v>3157</v>
      </c>
      <c r="D1387" t="s">
        <v>2933</v>
      </c>
      <c r="E1387">
        <v>1234.8592473000001</v>
      </c>
      <c r="F1387">
        <v>545.5</v>
      </c>
      <c r="G1387">
        <v>94.260540040488095</v>
      </c>
      <c r="H1387">
        <v>-1.77817755615548</v>
      </c>
      <c r="I1387">
        <v>83.915723365476794</v>
      </c>
      <c r="J1387">
        <v>-2.1637636695633802</v>
      </c>
      <c r="K1387">
        <v>591.13552863981101</v>
      </c>
      <c r="L1387">
        <v>477.01587750491399</v>
      </c>
      <c r="M1387">
        <v>37.5340374503999</v>
      </c>
      <c r="N1387">
        <v>0.46388679813337302</v>
      </c>
      <c r="O1387">
        <v>38.2034830430797</v>
      </c>
      <c r="P1387">
        <v>144.07158836689001</v>
      </c>
    </row>
    <row r="1388" spans="1:17" hidden="1" x14ac:dyDescent="0.3">
      <c r="A1388" t="s">
        <v>2934</v>
      </c>
      <c r="B1388" t="s">
        <v>2935</v>
      </c>
      <c r="C1388" t="s">
        <v>3157</v>
      </c>
      <c r="D1388" t="s">
        <v>266</v>
      </c>
      <c r="E1388">
        <v>1234.745394</v>
      </c>
      <c r="F1388">
        <v>115.3</v>
      </c>
      <c r="G1388">
        <v>-6.2995193078678797</v>
      </c>
      <c r="H1388">
        <v>13.1541539187994</v>
      </c>
      <c r="I1388">
        <v>25.520126153014999</v>
      </c>
      <c r="J1388">
        <v>8.3970064868746199</v>
      </c>
      <c r="K1388">
        <v>106.143088296638</v>
      </c>
      <c r="L1388">
        <v>100.060089350667</v>
      </c>
      <c r="M1388">
        <v>63.675376148941197</v>
      </c>
      <c r="N1388">
        <v>0.73674908719448495</v>
      </c>
      <c r="O1388">
        <v>4.85689505637467</v>
      </c>
      <c r="P1388">
        <v>55.411780563418198</v>
      </c>
      <c r="Q1388">
        <v>8.5701412585444003E-2</v>
      </c>
    </row>
    <row r="1389" spans="1:17" hidden="1" x14ac:dyDescent="0.3">
      <c r="A1389" t="s">
        <v>2936</v>
      </c>
      <c r="B1389" t="s">
        <v>2937</v>
      </c>
      <c r="C1389" t="s">
        <v>3157</v>
      </c>
      <c r="D1389" t="s">
        <v>493</v>
      </c>
      <c r="E1389">
        <v>1234.59149028</v>
      </c>
      <c r="F1389">
        <v>174.63</v>
      </c>
      <c r="G1389">
        <v>34.966370436965001</v>
      </c>
      <c r="H1389">
        <v>6.4799204241129704</v>
      </c>
      <c r="I1389">
        <v>40.219278172987401</v>
      </c>
      <c r="J1389">
        <v>4.9056389449168698</v>
      </c>
      <c r="K1389">
        <v>179.59362891700101</v>
      </c>
      <c r="L1389">
        <v>162.04230632407399</v>
      </c>
      <c r="M1389">
        <v>56.324154893826197</v>
      </c>
      <c r="N1389">
        <v>0.171423937134596</v>
      </c>
      <c r="O1389">
        <v>42.243600755883797</v>
      </c>
      <c r="P1389">
        <v>63.8180112570356</v>
      </c>
      <c r="Q1389">
        <v>4.6493811963478002E-2</v>
      </c>
    </row>
    <row r="1390" spans="1:17" hidden="1" x14ac:dyDescent="0.3">
      <c r="A1390" t="s">
        <v>2938</v>
      </c>
      <c r="B1390" t="s">
        <v>2939</v>
      </c>
      <c r="C1390" t="s">
        <v>3157</v>
      </c>
      <c r="D1390" t="s">
        <v>983</v>
      </c>
      <c r="E1390">
        <v>1231.8368080099999</v>
      </c>
      <c r="F1390">
        <v>188.39</v>
      </c>
      <c r="G1390">
        <v>-52.233556210011102</v>
      </c>
      <c r="H1390">
        <v>-2.1406525325957002</v>
      </c>
      <c r="I1390">
        <v>-22.012736758013201</v>
      </c>
      <c r="J1390">
        <v>8.4777496094183906</v>
      </c>
      <c r="K1390">
        <v>195.23647350891301</v>
      </c>
      <c r="L1390">
        <v>217.72803094233299</v>
      </c>
      <c r="M1390">
        <v>62.813703374464197</v>
      </c>
      <c r="N1390">
        <v>0.44142859478801699</v>
      </c>
      <c r="O1390">
        <v>51.388077923456599</v>
      </c>
      <c r="P1390">
        <v>14.418463407227399</v>
      </c>
      <c r="Q1390">
        <v>-4.2848168745077998E-2</v>
      </c>
    </row>
    <row r="1391" spans="1:17" hidden="1" x14ac:dyDescent="0.3">
      <c r="A1391" t="s">
        <v>2940</v>
      </c>
      <c r="B1391" t="s">
        <v>2941</v>
      </c>
      <c r="C1391" t="s">
        <v>3157</v>
      </c>
      <c r="D1391" t="s">
        <v>447</v>
      </c>
      <c r="E1391">
        <v>1231.43852315</v>
      </c>
      <c r="F1391">
        <v>73.7</v>
      </c>
      <c r="G1391">
        <v>-1.5648968672799799</v>
      </c>
      <c r="H1391">
        <v>9.2536713579542091</v>
      </c>
      <c r="I1391">
        <v>4.7758825292274096</v>
      </c>
      <c r="J1391">
        <v>5.3926012005310202</v>
      </c>
      <c r="K1391">
        <v>72.765844108717204</v>
      </c>
      <c r="L1391">
        <v>71.700567597780093</v>
      </c>
      <c r="M1391">
        <v>67.601264285119697</v>
      </c>
      <c r="N1391">
        <v>0.37391362678918699</v>
      </c>
      <c r="O1391">
        <v>24.355495251017601</v>
      </c>
      <c r="P1391">
        <v>35.105407882676403</v>
      </c>
      <c r="Q1391">
        <v>6.7631838624930996E-2</v>
      </c>
    </row>
    <row r="1392" spans="1:17" hidden="1" x14ac:dyDescent="0.3">
      <c r="A1392" t="s">
        <v>2942</v>
      </c>
      <c r="B1392" t="s">
        <v>2943</v>
      </c>
      <c r="C1392" t="s">
        <v>3157</v>
      </c>
      <c r="D1392" t="s">
        <v>213</v>
      </c>
      <c r="E1392">
        <v>1229.875935</v>
      </c>
      <c r="F1392">
        <v>90.91</v>
      </c>
      <c r="G1392">
        <v>-22.265706105323201</v>
      </c>
      <c r="H1392">
        <v>0.72115260484594301</v>
      </c>
      <c r="I1392">
        <v>-31.7909432106878</v>
      </c>
      <c r="J1392">
        <v>7.9092325400589401</v>
      </c>
      <c r="K1392">
        <v>98.754497727335604</v>
      </c>
      <c r="L1392">
        <v>110.41754324015901</v>
      </c>
      <c r="M1392">
        <v>55.625758346032001</v>
      </c>
      <c r="N1392">
        <v>0.70742160794725695</v>
      </c>
      <c r="O1392">
        <v>72.698273017269798</v>
      </c>
      <c r="P1392">
        <v>10.730816077953699</v>
      </c>
      <c r="Q1392">
        <v>7.7110050758190996E-2</v>
      </c>
    </row>
    <row r="1393" spans="1:17" hidden="1" x14ac:dyDescent="0.3">
      <c r="A1393" t="s">
        <v>2944</v>
      </c>
      <c r="B1393" t="s">
        <v>2945</v>
      </c>
      <c r="C1393" t="s">
        <v>3157</v>
      </c>
      <c r="D1393" t="s">
        <v>2298</v>
      </c>
      <c r="E1393">
        <v>1228.8540428250001</v>
      </c>
      <c r="F1393">
        <v>435</v>
      </c>
      <c r="G1393">
        <v>73.636088802664702</v>
      </c>
      <c r="H1393">
        <v>0.65604137315848399</v>
      </c>
      <c r="I1393">
        <v>-54.724214275022199</v>
      </c>
      <c r="J1393">
        <v>13.7127959605588</v>
      </c>
      <c r="K1393">
        <v>489.13660790926502</v>
      </c>
      <c r="L1393">
        <v>580.81007635133005</v>
      </c>
      <c r="M1393">
        <v>58.976994139862697</v>
      </c>
      <c r="N1393">
        <v>1.06017117316212</v>
      </c>
      <c r="O1393">
        <v>125.287356321839</v>
      </c>
      <c r="P1393">
        <v>84.204954478085895</v>
      </c>
      <c r="Q1393">
        <v>0.242566067309611</v>
      </c>
    </row>
    <row r="1394" spans="1:17" hidden="1" x14ac:dyDescent="0.3">
      <c r="A1394" t="s">
        <v>2946</v>
      </c>
      <c r="B1394" t="s">
        <v>2947</v>
      </c>
      <c r="C1394" t="s">
        <v>3157</v>
      </c>
      <c r="D1394" t="s">
        <v>370</v>
      </c>
      <c r="E1394">
        <v>1228.8</v>
      </c>
      <c r="F1394">
        <v>40.96</v>
      </c>
      <c r="G1394">
        <v>-22.939440490596098</v>
      </c>
      <c r="H1394">
        <v>-2.2897069092653002</v>
      </c>
      <c r="I1394">
        <v>16.408183280279701</v>
      </c>
      <c r="J1394">
        <v>-0.17521709934354901</v>
      </c>
      <c r="K1394">
        <v>42.493943473922997</v>
      </c>
      <c r="M1394">
        <v>44.990519769622203</v>
      </c>
      <c r="N1394">
        <v>0.809657377245392</v>
      </c>
      <c r="O1394">
        <v>38.0859375</v>
      </c>
      <c r="P1394">
        <v>36.533333333333303</v>
      </c>
    </row>
    <row r="1395" spans="1:17" hidden="1" x14ac:dyDescent="0.3">
      <c r="A1395" t="s">
        <v>2948</v>
      </c>
      <c r="B1395" t="s">
        <v>2949</v>
      </c>
      <c r="C1395" t="s">
        <v>3157</v>
      </c>
      <c r="D1395" t="s">
        <v>983</v>
      </c>
      <c r="E1395">
        <v>1228.5487461</v>
      </c>
      <c r="F1395">
        <v>66.3</v>
      </c>
      <c r="G1395">
        <v>-51.0107869637134</v>
      </c>
      <c r="H1395">
        <v>7.1349767861273898</v>
      </c>
      <c r="I1395">
        <v>-16.108989274737201</v>
      </c>
      <c r="J1395">
        <v>4.8443139401152804</v>
      </c>
      <c r="K1395">
        <v>66.308717865919206</v>
      </c>
      <c r="L1395">
        <v>73.485219858138194</v>
      </c>
      <c r="M1395">
        <v>72.213919672980794</v>
      </c>
      <c r="N1395">
        <v>0.40019298138850101</v>
      </c>
      <c r="O1395">
        <v>41.478129713423797</v>
      </c>
      <c r="P1395">
        <v>13.3333333333333</v>
      </c>
      <c r="Q1395">
        <v>-1.3447747676851E-2</v>
      </c>
    </row>
    <row r="1396" spans="1:17" hidden="1" x14ac:dyDescent="0.3">
      <c r="A1396" t="s">
        <v>2950</v>
      </c>
      <c r="B1396" t="s">
        <v>2951</v>
      </c>
      <c r="C1396" t="s">
        <v>3157</v>
      </c>
      <c r="D1396" t="s">
        <v>251</v>
      </c>
      <c r="E1396">
        <v>1226.8705239850001</v>
      </c>
      <c r="F1396">
        <v>1302.8499999999999</v>
      </c>
      <c r="G1396">
        <v>151.35154816818101</v>
      </c>
      <c r="H1396">
        <v>56.468821386941499</v>
      </c>
      <c r="I1396">
        <v>100.519187622225</v>
      </c>
      <c r="J1396">
        <v>18.496754630031901</v>
      </c>
      <c r="K1396">
        <v>923.97588919374903</v>
      </c>
      <c r="L1396">
        <v>728.25537475481701</v>
      </c>
      <c r="M1396">
        <v>87.553681243620005</v>
      </c>
      <c r="N1396">
        <v>1.4721802282495899</v>
      </c>
      <c r="O1396">
        <v>0</v>
      </c>
      <c r="P1396">
        <v>238.402597402597</v>
      </c>
    </row>
    <row r="1397" spans="1:17" hidden="1" x14ac:dyDescent="0.3">
      <c r="A1397" t="s">
        <v>2952</v>
      </c>
      <c r="B1397" t="s">
        <v>2953</v>
      </c>
      <c r="C1397" t="s">
        <v>3157</v>
      </c>
      <c r="D1397" t="s">
        <v>471</v>
      </c>
      <c r="E1397">
        <v>1226.17441781</v>
      </c>
      <c r="F1397">
        <v>512.65</v>
      </c>
      <c r="G1397">
        <v>7.9068995750282198</v>
      </c>
      <c r="H1397">
        <v>1.1725122345713701</v>
      </c>
      <c r="I1397">
        <v>26.3262959728123</v>
      </c>
      <c r="J1397">
        <v>9.25060867128966</v>
      </c>
      <c r="K1397">
        <v>532.58734523734995</v>
      </c>
      <c r="L1397">
        <v>484.45956838799401</v>
      </c>
      <c r="M1397">
        <v>52.093969144368103</v>
      </c>
      <c r="N1397">
        <v>0.93509131343261498</v>
      </c>
      <c r="O1397">
        <v>30.293572612893801</v>
      </c>
      <c r="P1397">
        <v>60.303314571607203</v>
      </c>
      <c r="Q1397">
        <v>0.12600484416610899</v>
      </c>
    </row>
    <row r="1398" spans="1:17" hidden="1" x14ac:dyDescent="0.3">
      <c r="A1398" t="s">
        <v>2954</v>
      </c>
      <c r="B1398" t="s">
        <v>2955</v>
      </c>
      <c r="C1398" t="s">
        <v>3157</v>
      </c>
      <c r="D1398" t="s">
        <v>88</v>
      </c>
      <c r="E1398">
        <v>1225.7283150000001</v>
      </c>
      <c r="F1398">
        <v>117.45</v>
      </c>
      <c r="G1398">
        <v>-15.4409375703327</v>
      </c>
      <c r="H1398">
        <v>-4.9005226155680797</v>
      </c>
      <c r="I1398">
        <v>23.430903072932001</v>
      </c>
      <c r="J1398">
        <v>9.1999925303669894</v>
      </c>
      <c r="K1398">
        <v>117.900381679223</v>
      </c>
      <c r="L1398">
        <v>110.44249516076501</v>
      </c>
      <c r="M1398">
        <v>43.917329857225901</v>
      </c>
      <c r="N1398">
        <v>0.34288958441319001</v>
      </c>
      <c r="O1398">
        <v>28.991060025542701</v>
      </c>
      <c r="P1398">
        <v>40.827338129496397</v>
      </c>
      <c r="Q1398">
        <v>6.5552193228734998E-2</v>
      </c>
    </row>
    <row r="1399" spans="1:17" hidden="1" x14ac:dyDescent="0.3">
      <c r="A1399" t="s">
        <v>2956</v>
      </c>
      <c r="B1399" t="s">
        <v>2957</v>
      </c>
      <c r="C1399" t="s">
        <v>3157</v>
      </c>
      <c r="E1399">
        <v>1222.5901054219901</v>
      </c>
      <c r="F1399">
        <v>11.41</v>
      </c>
      <c r="G1399">
        <v>332.41050908643501</v>
      </c>
      <c r="H1399">
        <v>49.290308543663699</v>
      </c>
      <c r="I1399">
        <v>-28.8745739615239</v>
      </c>
      <c r="J1399">
        <v>7.2841760548952497</v>
      </c>
      <c r="K1399">
        <v>11.4878301433089</v>
      </c>
      <c r="L1399">
        <v>14.947898954730499</v>
      </c>
      <c r="M1399">
        <v>97.557881530909498</v>
      </c>
      <c r="N1399">
        <v>1.4662369807604401</v>
      </c>
      <c r="O1399">
        <v>291.41104294478498</v>
      </c>
      <c r="P1399">
        <v>361.58835627274101</v>
      </c>
      <c r="Q1399">
        <v>0.29239115581998598</v>
      </c>
    </row>
    <row r="1400" spans="1:17" hidden="1" x14ac:dyDescent="0.3">
      <c r="A1400" t="s">
        <v>2958</v>
      </c>
      <c r="B1400" t="s">
        <v>2959</v>
      </c>
      <c r="C1400" t="s">
        <v>3157</v>
      </c>
      <c r="D1400" t="s">
        <v>1653</v>
      </c>
      <c r="E1400">
        <v>1222.2344088699999</v>
      </c>
      <c r="F1400">
        <v>1614.7</v>
      </c>
      <c r="G1400">
        <v>41.199293473462703</v>
      </c>
      <c r="H1400">
        <v>5.0085701012852804</v>
      </c>
      <c r="I1400">
        <v>24.786231352742</v>
      </c>
      <c r="J1400">
        <v>1.1475343139162599</v>
      </c>
      <c r="K1400">
        <v>1651.10835060873</v>
      </c>
      <c r="L1400">
        <v>1504.5700914178401</v>
      </c>
      <c r="M1400">
        <v>49.470195146263002</v>
      </c>
      <c r="N1400">
        <v>0.14112222414269401</v>
      </c>
      <c r="O1400">
        <v>27.472595528581099</v>
      </c>
      <c r="P1400">
        <v>62.6737860165222</v>
      </c>
      <c r="Q1400">
        <v>7.1539434049558995E-2</v>
      </c>
    </row>
    <row r="1401" spans="1:17" hidden="1" x14ac:dyDescent="0.3">
      <c r="A1401" t="s">
        <v>2960</v>
      </c>
      <c r="B1401" t="s">
        <v>2961</v>
      </c>
      <c r="C1401" t="s">
        <v>3157</v>
      </c>
      <c r="D1401" t="s">
        <v>21</v>
      </c>
      <c r="E1401">
        <v>1220.761919928</v>
      </c>
      <c r="F1401">
        <v>109.58</v>
      </c>
      <c r="G1401">
        <v>-4.9100070516473302</v>
      </c>
      <c r="H1401">
        <v>2.13548331252521</v>
      </c>
      <c r="I1401">
        <v>-11.612853243076399</v>
      </c>
      <c r="J1401">
        <v>3.74460551884507</v>
      </c>
      <c r="K1401">
        <v>112.311489636006</v>
      </c>
      <c r="L1401">
        <v>115.725912598241</v>
      </c>
      <c r="M1401">
        <v>60.5516931504635</v>
      </c>
      <c r="N1401">
        <v>0.61201671912379696</v>
      </c>
      <c r="O1401">
        <v>61.069538236904499</v>
      </c>
      <c r="P1401">
        <v>17.512064343163502</v>
      </c>
      <c r="Q1401">
        <v>4.094624886564E-3</v>
      </c>
    </row>
    <row r="1402" spans="1:17" hidden="1" x14ac:dyDescent="0.3">
      <c r="A1402" t="s">
        <v>2962</v>
      </c>
      <c r="B1402" t="s">
        <v>2963</v>
      </c>
      <c r="C1402" t="s">
        <v>3157</v>
      </c>
      <c r="E1402">
        <v>1216.1088213999999</v>
      </c>
      <c r="F1402">
        <v>281</v>
      </c>
      <c r="G1402">
        <v>328.66288706416702</v>
      </c>
      <c r="H1402">
        <v>-15.294401744946001</v>
      </c>
      <c r="I1402">
        <v>9.1417120478925291</v>
      </c>
      <c r="J1402">
        <v>1.58882978919725</v>
      </c>
      <c r="K1402">
        <v>318.688714155713</v>
      </c>
      <c r="L1402">
        <v>275.46563412921802</v>
      </c>
      <c r="M1402">
        <v>48.447045352095699</v>
      </c>
      <c r="N1402">
        <v>0.883292203694795</v>
      </c>
      <c r="O1402">
        <v>76.085409252668995</v>
      </c>
      <c r="P1402">
        <v>610.49304677623195</v>
      </c>
      <c r="Q1402">
        <v>0.191442655383739</v>
      </c>
    </row>
    <row r="1403" spans="1:17" hidden="1" x14ac:dyDescent="0.3">
      <c r="A1403" t="s">
        <v>2964</v>
      </c>
      <c r="B1403" t="s">
        <v>2965</v>
      </c>
      <c r="C1403" t="s">
        <v>3157</v>
      </c>
      <c r="D1403" t="s">
        <v>166</v>
      </c>
      <c r="E1403">
        <v>1211.76</v>
      </c>
      <c r="F1403">
        <v>496.7</v>
      </c>
      <c r="G1403">
        <v>99.946613229089095</v>
      </c>
      <c r="H1403">
        <v>28.999318800207401</v>
      </c>
      <c r="I1403">
        <v>113.739748714879</v>
      </c>
      <c r="J1403">
        <v>7.2593323696086696</v>
      </c>
      <c r="K1403">
        <v>461.83761491288402</v>
      </c>
      <c r="M1403">
        <v>56.104149278345602</v>
      </c>
      <c r="N1403">
        <v>0.43792921288959302</v>
      </c>
      <c r="O1403">
        <v>14.0527481377088</v>
      </c>
      <c r="P1403">
        <v>143.71933267909699</v>
      </c>
    </row>
    <row r="1404" spans="1:17" hidden="1" x14ac:dyDescent="0.3">
      <c r="A1404" t="s">
        <v>2966</v>
      </c>
      <c r="B1404" t="s">
        <v>2967</v>
      </c>
      <c r="C1404" t="s">
        <v>3157</v>
      </c>
      <c r="D1404" t="s">
        <v>117</v>
      </c>
      <c r="E1404">
        <v>1210.88458148</v>
      </c>
      <c r="F1404">
        <v>634.9</v>
      </c>
      <c r="G1404">
        <v>-24.062848259850998</v>
      </c>
      <c r="H1404">
        <v>3.40259956581018</v>
      </c>
      <c r="I1404">
        <v>-2.1150493922409401</v>
      </c>
      <c r="J1404">
        <v>0.93867315354130298</v>
      </c>
      <c r="K1404">
        <v>652.38243816441502</v>
      </c>
      <c r="L1404">
        <v>655.54006602917104</v>
      </c>
      <c r="M1404">
        <v>54.576778991010002</v>
      </c>
      <c r="N1404">
        <v>0.35097670803904002</v>
      </c>
      <c r="O1404">
        <v>33.091825484328197</v>
      </c>
      <c r="P1404">
        <v>15.646630236794101</v>
      </c>
      <c r="Q1404">
        <v>6.6210785695326999E-2</v>
      </c>
    </row>
    <row r="1405" spans="1:17" hidden="1" x14ac:dyDescent="0.3">
      <c r="A1405" t="s">
        <v>2968</v>
      </c>
      <c r="B1405" t="s">
        <v>2969</v>
      </c>
      <c r="C1405" t="s">
        <v>3157</v>
      </c>
      <c r="D1405" t="s">
        <v>500</v>
      </c>
      <c r="E1405">
        <v>1210.1240640000001</v>
      </c>
      <c r="F1405">
        <v>7221</v>
      </c>
      <c r="G1405">
        <v>60.269120179502998</v>
      </c>
      <c r="H1405">
        <v>-1.8682756188199201</v>
      </c>
      <c r="I1405">
        <v>28.362388685359701</v>
      </c>
      <c r="J1405">
        <v>-4.1507091119358597</v>
      </c>
      <c r="K1405">
        <v>7137.7500593131499</v>
      </c>
      <c r="L1405">
        <v>6085.39297168337</v>
      </c>
      <c r="M1405">
        <v>45.725636184000599</v>
      </c>
      <c r="N1405">
        <v>0.42656528454318599</v>
      </c>
      <c r="O1405">
        <v>14.9425287356321</v>
      </c>
      <c r="P1405">
        <v>84.569376461717297</v>
      </c>
      <c r="Q1405">
        <v>0.20359085243543701</v>
      </c>
    </row>
    <row r="1406" spans="1:17" hidden="1" x14ac:dyDescent="0.3">
      <c r="A1406" t="s">
        <v>2970</v>
      </c>
      <c r="B1406" t="s">
        <v>2971</v>
      </c>
      <c r="C1406" t="s">
        <v>3157</v>
      </c>
      <c r="D1406" t="s">
        <v>1007</v>
      </c>
      <c r="E1406">
        <v>1208.37354</v>
      </c>
      <c r="F1406">
        <v>79.349999999999994</v>
      </c>
      <c r="G1406">
        <v>-31.409615882641098</v>
      </c>
      <c r="H1406">
        <v>-0.40369136243238202</v>
      </c>
      <c r="I1406">
        <v>-12.5183214339554</v>
      </c>
      <c r="J1406">
        <v>0.74791074675292102</v>
      </c>
      <c r="K1406">
        <v>82.692994165591898</v>
      </c>
      <c r="L1406">
        <v>86.829278996920195</v>
      </c>
      <c r="M1406">
        <v>49.557335090205697</v>
      </c>
      <c r="N1406">
        <v>0.27002027834381898</v>
      </c>
      <c r="O1406">
        <v>45.746691871455504</v>
      </c>
      <c r="P1406">
        <v>7.2297297297297201</v>
      </c>
      <c r="Q1406">
        <v>-8.3234192587759992E-3</v>
      </c>
    </row>
    <row r="1407" spans="1:17" hidden="1" x14ac:dyDescent="0.3">
      <c r="A1407" t="s">
        <v>2972</v>
      </c>
      <c r="B1407" t="s">
        <v>2973</v>
      </c>
      <c r="C1407" t="s">
        <v>3157</v>
      </c>
      <c r="D1407" t="s">
        <v>631</v>
      </c>
      <c r="E1407">
        <v>1207.275087295</v>
      </c>
      <c r="F1407">
        <v>202.33</v>
      </c>
      <c r="G1407">
        <v>-21.989597665152299</v>
      </c>
      <c r="H1407">
        <v>6.0354233649030098</v>
      </c>
      <c r="I1407">
        <v>-13.8600394309143</v>
      </c>
      <c r="J1407">
        <v>7.2381481131535699</v>
      </c>
      <c r="K1407">
        <v>211.450411541953</v>
      </c>
      <c r="L1407">
        <v>228.12478299995601</v>
      </c>
      <c r="M1407">
        <v>63.717759941872401</v>
      </c>
      <c r="N1407">
        <v>0.47194682880226002</v>
      </c>
      <c r="O1407">
        <v>52.226560569366796</v>
      </c>
      <c r="P1407">
        <v>10.387909869605499</v>
      </c>
      <c r="Q1407">
        <v>-8.7807965467959007E-2</v>
      </c>
    </row>
    <row r="1408" spans="1:17" hidden="1" x14ac:dyDescent="0.3">
      <c r="A1408" t="s">
        <v>2974</v>
      </c>
      <c r="B1408" t="s">
        <v>2975</v>
      </c>
      <c r="C1408" t="s">
        <v>3157</v>
      </c>
      <c r="D1408" t="s">
        <v>85</v>
      </c>
      <c r="E1408">
        <v>1195.93</v>
      </c>
      <c r="F1408">
        <v>101.35</v>
      </c>
      <c r="G1408">
        <v>108.323121049853</v>
      </c>
      <c r="H1408">
        <v>-11.688263637529101</v>
      </c>
      <c r="I1408">
        <v>56.007432186130799</v>
      </c>
      <c r="J1408">
        <v>-1.9170045821611901</v>
      </c>
      <c r="K1408">
        <v>112.007483581782</v>
      </c>
      <c r="L1408">
        <v>89.157604367421001</v>
      </c>
      <c r="M1408">
        <v>40.5241466343792</v>
      </c>
      <c r="N1408">
        <v>0.14497481010703001</v>
      </c>
      <c r="O1408">
        <v>55.263936852491298</v>
      </c>
      <c r="P1408">
        <v>142.17443249701299</v>
      </c>
      <c r="Q1408">
        <v>0.116858120417706</v>
      </c>
    </row>
    <row r="1409" spans="1:17" hidden="1" x14ac:dyDescent="0.3">
      <c r="A1409" t="s">
        <v>2976</v>
      </c>
      <c r="B1409" t="s">
        <v>2977</v>
      </c>
      <c r="C1409" t="s">
        <v>3157</v>
      </c>
      <c r="D1409" t="s">
        <v>2978</v>
      </c>
      <c r="E1409">
        <v>1195.0158639000001</v>
      </c>
      <c r="F1409">
        <v>530</v>
      </c>
      <c r="G1409">
        <v>240.34609013236499</v>
      </c>
      <c r="H1409">
        <v>-1.2223296728739701</v>
      </c>
      <c r="I1409">
        <v>-21.039134701476499</v>
      </c>
      <c r="J1409">
        <v>-6.7551421774691498</v>
      </c>
      <c r="K1409">
        <v>565.36455299077397</v>
      </c>
      <c r="L1409">
        <v>497.95507321778302</v>
      </c>
      <c r="M1409">
        <v>27.4714712558728</v>
      </c>
      <c r="N1409">
        <v>1.2138843254310201</v>
      </c>
      <c r="O1409">
        <v>50.566037735849001</v>
      </c>
      <c r="P1409">
        <v>260.42162529751698</v>
      </c>
    </row>
    <row r="1410" spans="1:17" hidden="1" x14ac:dyDescent="0.3">
      <c r="A1410" t="s">
        <v>2979</v>
      </c>
      <c r="B1410" t="s">
        <v>2980</v>
      </c>
      <c r="C1410" t="s">
        <v>3157</v>
      </c>
      <c r="D1410" t="s">
        <v>266</v>
      </c>
      <c r="E1410">
        <v>1187.0884928</v>
      </c>
      <c r="F1410">
        <v>199.04</v>
      </c>
      <c r="G1410">
        <v>5.7614012153294496</v>
      </c>
      <c r="H1410">
        <v>-4.7429424515512704</v>
      </c>
      <c r="I1410">
        <v>47.952393036639997</v>
      </c>
      <c r="J1410">
        <v>9.1879974778656095</v>
      </c>
      <c r="K1410">
        <v>206.02650772294299</v>
      </c>
      <c r="L1410">
        <v>178.256601646376</v>
      </c>
      <c r="M1410">
        <v>52.454738532176897</v>
      </c>
      <c r="N1410">
        <v>0.436204626191592</v>
      </c>
      <c r="O1410">
        <v>34.354903536977503</v>
      </c>
      <c r="P1410">
        <v>84.040684234858901</v>
      </c>
      <c r="Q1410">
        <v>0.12642060121252199</v>
      </c>
    </row>
    <row r="1411" spans="1:17" hidden="1" x14ac:dyDescent="0.3">
      <c r="A1411" t="s">
        <v>2981</v>
      </c>
      <c r="B1411" t="s">
        <v>2982</v>
      </c>
      <c r="C1411" t="s">
        <v>3157</v>
      </c>
      <c r="D1411" t="s">
        <v>1467</v>
      </c>
      <c r="E1411">
        <v>1184.7470507999999</v>
      </c>
      <c r="F1411">
        <v>171.18</v>
      </c>
      <c r="G1411">
        <v>-56.637043472040503</v>
      </c>
      <c r="H1411">
        <v>-2.4102945346780298</v>
      </c>
      <c r="I1411">
        <v>-37.488877412154999</v>
      </c>
      <c r="J1411">
        <v>1.55477635638826</v>
      </c>
      <c r="K1411">
        <v>187.39113012656699</v>
      </c>
      <c r="L1411">
        <v>228.48173376638101</v>
      </c>
      <c r="M1411">
        <v>56.672199333915501</v>
      </c>
      <c r="N1411">
        <v>1.00450558378456</v>
      </c>
      <c r="O1411">
        <v>93.3637107138684</v>
      </c>
      <c r="P1411">
        <v>8.1979647304215799</v>
      </c>
      <c r="Q1411">
        <v>2.2218385532012001E-2</v>
      </c>
    </row>
    <row r="1412" spans="1:17" hidden="1" x14ac:dyDescent="0.3">
      <c r="A1412" t="s">
        <v>2983</v>
      </c>
      <c r="B1412" t="s">
        <v>2984</v>
      </c>
      <c r="C1412" t="s">
        <v>3157</v>
      </c>
      <c r="D1412" t="s">
        <v>631</v>
      </c>
      <c r="E1412">
        <v>1183.9364912399999</v>
      </c>
      <c r="F1412">
        <v>18.28</v>
      </c>
      <c r="G1412">
        <v>2.6090285932369399</v>
      </c>
      <c r="H1412">
        <v>3.49516994965358</v>
      </c>
      <c r="I1412">
        <v>23.362990391560398</v>
      </c>
      <c r="J1412">
        <v>-2.1255160356478799</v>
      </c>
      <c r="K1412">
        <v>18.697317670713701</v>
      </c>
      <c r="L1412">
        <v>15.8307137352641</v>
      </c>
      <c r="M1412">
        <v>52.085504775777899</v>
      </c>
      <c r="N1412">
        <v>8.2868669361342101E-2</v>
      </c>
      <c r="O1412">
        <v>44.146608315098398</v>
      </c>
      <c r="P1412">
        <v>82.8</v>
      </c>
      <c r="Q1412">
        <v>5.1236861901910999E-2</v>
      </c>
    </row>
    <row r="1413" spans="1:17" hidden="1" x14ac:dyDescent="0.3">
      <c r="A1413" t="s">
        <v>2985</v>
      </c>
      <c r="B1413" t="s">
        <v>2986</v>
      </c>
      <c r="C1413" t="s">
        <v>3157</v>
      </c>
      <c r="D1413" t="s">
        <v>72</v>
      </c>
      <c r="E1413">
        <v>1178.693848443</v>
      </c>
      <c r="F1413">
        <v>112.5</v>
      </c>
      <c r="G1413">
        <v>19.890285147347601</v>
      </c>
      <c r="H1413">
        <v>-1.4582435528556501</v>
      </c>
      <c r="I1413">
        <v>-5.4380725025805301</v>
      </c>
      <c r="J1413">
        <v>11.685223099519</v>
      </c>
      <c r="K1413">
        <v>115.245603806616</v>
      </c>
      <c r="L1413">
        <v>114.858348409302</v>
      </c>
      <c r="M1413">
        <v>39.028085078662997</v>
      </c>
      <c r="N1413">
        <v>0.43284989459871198</v>
      </c>
      <c r="O1413">
        <v>32.32</v>
      </c>
      <c r="P1413">
        <v>38.427464008859303</v>
      </c>
    </row>
    <row r="1414" spans="1:17" hidden="1" x14ac:dyDescent="0.3">
      <c r="A1414" t="s">
        <v>2987</v>
      </c>
      <c r="B1414" t="s">
        <v>2988</v>
      </c>
      <c r="C1414" t="s">
        <v>3157</v>
      </c>
      <c r="D1414" t="s">
        <v>570</v>
      </c>
      <c r="E1414">
        <v>1174.0070898659999</v>
      </c>
      <c r="F1414">
        <v>218.01</v>
      </c>
      <c r="G1414">
        <v>-13.094449436830001</v>
      </c>
      <c r="H1414">
        <v>5.8135119241186901</v>
      </c>
      <c r="I1414">
        <v>-3.0579678611797099</v>
      </c>
      <c r="J1414">
        <v>6.9190471010400501</v>
      </c>
      <c r="K1414">
        <v>218.763270391275</v>
      </c>
      <c r="L1414">
        <v>224.433202231335</v>
      </c>
      <c r="M1414">
        <v>62.7689100800877</v>
      </c>
      <c r="N1414">
        <v>0.298628686218947</v>
      </c>
      <c r="O1414">
        <v>34.122287968441803</v>
      </c>
      <c r="P1414">
        <v>16.489446967672901</v>
      </c>
      <c r="Q1414">
        <v>3.6121330587075999E-2</v>
      </c>
    </row>
    <row r="1415" spans="1:17" hidden="1" x14ac:dyDescent="0.3">
      <c r="A1415" t="s">
        <v>2989</v>
      </c>
      <c r="B1415" t="s">
        <v>2990</v>
      </c>
      <c r="C1415" t="s">
        <v>3157</v>
      </c>
      <c r="D1415" t="s">
        <v>261</v>
      </c>
      <c r="E1415">
        <v>1171.7457772799901</v>
      </c>
      <c r="F1415">
        <v>731.6</v>
      </c>
      <c r="G1415">
        <v>-12.6099637710957</v>
      </c>
      <c r="H1415">
        <v>7.4622633316427098</v>
      </c>
      <c r="I1415">
        <v>31.990138593176699</v>
      </c>
      <c r="J1415">
        <v>0.46955505946119802</v>
      </c>
      <c r="K1415">
        <v>628.302125607628</v>
      </c>
      <c r="L1415">
        <v>579.28191567556405</v>
      </c>
      <c r="M1415">
        <v>76.158402325952196</v>
      </c>
      <c r="N1415">
        <v>1.29354250273622</v>
      </c>
      <c r="O1415">
        <v>4.1552761071623703</v>
      </c>
      <c r="P1415">
        <v>82.443890274314199</v>
      </c>
    </row>
    <row r="1416" spans="1:17" hidden="1" x14ac:dyDescent="0.3">
      <c r="A1416" t="s">
        <v>2991</v>
      </c>
      <c r="B1416" t="s">
        <v>2992</v>
      </c>
      <c r="C1416" t="s">
        <v>3157</v>
      </c>
      <c r="D1416" t="s">
        <v>229</v>
      </c>
      <c r="E1416">
        <v>1171.66841376</v>
      </c>
      <c r="F1416">
        <v>250.45</v>
      </c>
      <c r="G1416">
        <v>-1.5623457167110699</v>
      </c>
      <c r="H1416">
        <v>-0.83923487723394896</v>
      </c>
      <c r="I1416">
        <v>25.464049557881999</v>
      </c>
      <c r="J1416">
        <v>9.6091276989958292</v>
      </c>
      <c r="K1416">
        <v>246.088820175357</v>
      </c>
      <c r="L1416">
        <v>221.27581995888701</v>
      </c>
      <c r="M1416">
        <v>68.146494316544405</v>
      </c>
      <c r="N1416">
        <v>0.44170748260532899</v>
      </c>
      <c r="O1416">
        <v>23.577560391295599</v>
      </c>
      <c r="P1416">
        <v>73.9236111111111</v>
      </c>
      <c r="Q1416">
        <v>0.12988090975736699</v>
      </c>
    </row>
    <row r="1417" spans="1:17" hidden="1" x14ac:dyDescent="0.3">
      <c r="A1417" t="s">
        <v>2993</v>
      </c>
      <c r="B1417" t="s">
        <v>2994</v>
      </c>
      <c r="C1417" t="s">
        <v>3157</v>
      </c>
      <c r="D1417" t="s">
        <v>276</v>
      </c>
      <c r="E1417">
        <v>1171.0505129999999</v>
      </c>
      <c r="F1417">
        <v>55.85</v>
      </c>
      <c r="G1417">
        <v>130.81732197770401</v>
      </c>
      <c r="H1417">
        <v>5.9928963715364603E-2</v>
      </c>
      <c r="I1417">
        <v>125.805149360489</v>
      </c>
      <c r="J1417">
        <v>0.41138204842000198</v>
      </c>
      <c r="K1417">
        <v>55.677499515525</v>
      </c>
      <c r="L1417">
        <v>40.761560109269901</v>
      </c>
      <c r="M1417">
        <v>39.3162112411717</v>
      </c>
      <c r="N1417">
        <v>0.222745245716437</v>
      </c>
      <c r="O1417">
        <v>28.5586392121754</v>
      </c>
      <c r="P1417">
        <v>271.46657798470198</v>
      </c>
    </row>
    <row r="1418" spans="1:17" hidden="1" x14ac:dyDescent="0.3">
      <c r="A1418" t="s">
        <v>2995</v>
      </c>
      <c r="B1418" t="s">
        <v>2996</v>
      </c>
      <c r="C1418" t="s">
        <v>3157</v>
      </c>
      <c r="D1418" t="s">
        <v>21</v>
      </c>
      <c r="E1418">
        <v>1170.6021599999999</v>
      </c>
      <c r="F1418">
        <v>987.35</v>
      </c>
      <c r="G1418">
        <v>-26.380206670828802</v>
      </c>
      <c r="H1418">
        <v>6.6968111846004597</v>
      </c>
      <c r="I1418">
        <v>-12.3598250524958</v>
      </c>
      <c r="J1418">
        <v>4.1738099110316398</v>
      </c>
      <c r="K1418">
        <v>995.87027585197404</v>
      </c>
      <c r="L1418">
        <v>1049.15370161597</v>
      </c>
      <c r="M1418">
        <v>54.202942584206703</v>
      </c>
      <c r="N1418">
        <v>0.65109972766680502</v>
      </c>
      <c r="O1418">
        <v>48.6200435509191</v>
      </c>
      <c r="P1418">
        <v>5.0372340425531803</v>
      </c>
      <c r="Q1418">
        <v>0.117655189370879</v>
      </c>
    </row>
    <row r="1419" spans="1:17" hidden="1" x14ac:dyDescent="0.3">
      <c r="A1419" t="s">
        <v>2997</v>
      </c>
      <c r="B1419" t="s">
        <v>2998</v>
      </c>
      <c r="C1419" t="s">
        <v>3157</v>
      </c>
      <c r="D1419" t="s">
        <v>457</v>
      </c>
      <c r="E1419">
        <v>1170.4757219339999</v>
      </c>
      <c r="F1419">
        <v>179.78</v>
      </c>
      <c r="G1419">
        <v>-62.564324402820397</v>
      </c>
      <c r="H1419">
        <v>-3.2695110621340602</v>
      </c>
      <c r="I1419">
        <v>0.12778084742154899</v>
      </c>
      <c r="J1419">
        <v>4.5882103266238703</v>
      </c>
      <c r="K1419">
        <v>182.76710458804899</v>
      </c>
      <c r="L1419">
        <v>194.96283002686101</v>
      </c>
      <c r="M1419">
        <v>60.970441233133101</v>
      </c>
      <c r="N1419">
        <v>1.0179441592054801</v>
      </c>
      <c r="O1419">
        <v>80.6652575369896</v>
      </c>
      <c r="P1419">
        <v>23.815426997245101</v>
      </c>
    </row>
    <row r="1420" spans="1:17" hidden="1" x14ac:dyDescent="0.3">
      <c r="A1420" t="s">
        <v>2999</v>
      </c>
      <c r="B1420" t="s">
        <v>3000</v>
      </c>
      <c r="C1420" t="s">
        <v>3157</v>
      </c>
      <c r="D1420" t="s">
        <v>213</v>
      </c>
      <c r="E1420">
        <v>1169.8061666000001</v>
      </c>
      <c r="F1420">
        <v>666</v>
      </c>
      <c r="G1420">
        <v>-1.14696373658089</v>
      </c>
      <c r="H1420">
        <v>-1.6640532667810699</v>
      </c>
      <c r="I1420">
        <v>-7.1765986574198299</v>
      </c>
      <c r="J1420">
        <v>2.1027356535413002</v>
      </c>
      <c r="K1420">
        <v>671.08870623627195</v>
      </c>
      <c r="L1420">
        <v>647.98912281485696</v>
      </c>
      <c r="M1420">
        <v>49.548228934699203</v>
      </c>
      <c r="N1420">
        <v>0.49181627683071799</v>
      </c>
      <c r="O1420">
        <v>14.1141141141141</v>
      </c>
      <c r="P1420">
        <v>35.890634564374601</v>
      </c>
      <c r="Q1420">
        <v>5.9922130230854999E-2</v>
      </c>
    </row>
    <row r="1421" spans="1:17" hidden="1" x14ac:dyDescent="0.3">
      <c r="A1421" t="s">
        <v>3001</v>
      </c>
      <c r="B1421" t="s">
        <v>3002</v>
      </c>
      <c r="C1421" t="s">
        <v>3157</v>
      </c>
      <c r="D1421" t="s">
        <v>266</v>
      </c>
      <c r="E1421">
        <v>1169.5250788349999</v>
      </c>
      <c r="F1421">
        <v>681.35</v>
      </c>
      <c r="G1421">
        <v>15.0216884006791</v>
      </c>
      <c r="H1421">
        <v>-2.0776797685448698</v>
      </c>
      <c r="I1421">
        <v>31.889164583030801</v>
      </c>
      <c r="J1421">
        <v>4.6192287090968502</v>
      </c>
      <c r="K1421">
        <v>702.21937995981102</v>
      </c>
      <c r="L1421">
        <v>631.46364936558302</v>
      </c>
      <c r="M1421">
        <v>44.227291369404</v>
      </c>
      <c r="N1421">
        <v>0.320789722021736</v>
      </c>
      <c r="O1421">
        <v>38.254935055404701</v>
      </c>
      <c r="P1421">
        <v>54.501133786848001</v>
      </c>
      <c r="Q1421">
        <v>7.5322881139819997E-2</v>
      </c>
    </row>
    <row r="1422" spans="1:17" hidden="1" x14ac:dyDescent="0.3">
      <c r="A1422" t="s">
        <v>3003</v>
      </c>
      <c r="B1422" t="s">
        <v>3004</v>
      </c>
      <c r="C1422" t="s">
        <v>3157</v>
      </c>
      <c r="D1422" t="s">
        <v>2734</v>
      </c>
      <c r="E1422">
        <v>1168.0100500000001</v>
      </c>
      <c r="F1422">
        <v>1425</v>
      </c>
      <c r="G1422">
        <v>338.11572965056399</v>
      </c>
      <c r="H1422">
        <v>5.1675474553380596</v>
      </c>
      <c r="I1422">
        <v>22.2001537423317</v>
      </c>
      <c r="J1422">
        <v>0.68597531181467397</v>
      </c>
      <c r="K1422">
        <v>1506.85379268317</v>
      </c>
      <c r="L1422">
        <v>1329.23669194949</v>
      </c>
      <c r="M1422">
        <v>47.138538856460798</v>
      </c>
      <c r="N1422">
        <v>0.63807527567666</v>
      </c>
      <c r="O1422">
        <v>55.087719298245602</v>
      </c>
      <c r="P1422">
        <v>378.18791946308698</v>
      </c>
    </row>
    <row r="1423" spans="1:17" hidden="1" x14ac:dyDescent="0.3">
      <c r="A1423" t="s">
        <v>3005</v>
      </c>
      <c r="B1423" t="s">
        <v>3006</v>
      </c>
      <c r="C1423" t="s">
        <v>3157</v>
      </c>
      <c r="D1423" t="s">
        <v>573</v>
      </c>
      <c r="E1423">
        <v>1156.6390540499999</v>
      </c>
      <c r="F1423">
        <v>160.85</v>
      </c>
      <c r="G1423">
        <v>-6.7119622412165301</v>
      </c>
      <c r="H1423">
        <v>6.0436566742979299</v>
      </c>
      <c r="I1423">
        <v>14.768270961473</v>
      </c>
      <c r="J1423">
        <v>14.522095328381299</v>
      </c>
      <c r="K1423">
        <v>160.06884392510301</v>
      </c>
      <c r="L1423">
        <v>157.229877618411</v>
      </c>
      <c r="M1423">
        <v>65.936109591202197</v>
      </c>
      <c r="N1423">
        <v>1.4347323615700001</v>
      </c>
      <c r="O1423">
        <v>37.364003730183398</v>
      </c>
      <c r="P1423">
        <v>65.483539094650098</v>
      </c>
      <c r="Q1423">
        <v>0.13424398778364499</v>
      </c>
    </row>
    <row r="1424" spans="1:17" hidden="1" x14ac:dyDescent="0.3">
      <c r="A1424" t="s">
        <v>3007</v>
      </c>
      <c r="B1424" t="s">
        <v>3008</v>
      </c>
      <c r="C1424" t="s">
        <v>3157</v>
      </c>
      <c r="D1424" t="s">
        <v>297</v>
      </c>
      <c r="E1424">
        <v>1156.61745</v>
      </c>
      <c r="F1424">
        <v>311.39999999999998</v>
      </c>
      <c r="G1424">
        <v>131.185825744939</v>
      </c>
      <c r="H1424">
        <v>-5.1212415717858697</v>
      </c>
      <c r="I1424">
        <v>47.097311206181999</v>
      </c>
      <c r="J1424">
        <v>-3.7934697036015601</v>
      </c>
      <c r="K1424">
        <v>326.54145566716397</v>
      </c>
      <c r="L1424">
        <v>267.66517163460497</v>
      </c>
      <c r="M1424">
        <v>38.272162782698203</v>
      </c>
      <c r="N1424">
        <v>0.37417961720922599</v>
      </c>
      <c r="O1424">
        <v>32.851637764932498</v>
      </c>
      <c r="P1424">
        <v>189.29906047558799</v>
      </c>
    </row>
    <row r="1425" spans="1:17" hidden="1" x14ac:dyDescent="0.3">
      <c r="A1425" t="s">
        <v>3009</v>
      </c>
      <c r="B1425" t="s">
        <v>3010</v>
      </c>
      <c r="C1425" t="s">
        <v>3157</v>
      </c>
      <c r="D1425" t="s">
        <v>120</v>
      </c>
      <c r="E1425">
        <v>1154.0623668600001</v>
      </c>
      <c r="F1425">
        <v>721.55</v>
      </c>
      <c r="G1425">
        <v>-36.058256547441701</v>
      </c>
      <c r="H1425">
        <v>2.7242823852795199</v>
      </c>
      <c r="I1425">
        <v>-21.647564915160601</v>
      </c>
      <c r="J1425">
        <v>4.69261781815307</v>
      </c>
      <c r="K1425">
        <v>753.00737746119398</v>
      </c>
      <c r="L1425">
        <v>809.14715773867499</v>
      </c>
      <c r="M1425">
        <v>52.087729332427699</v>
      </c>
      <c r="N1425">
        <v>0.50896179677573705</v>
      </c>
      <c r="O1425">
        <v>49.677777007830301</v>
      </c>
      <c r="P1425">
        <v>12.7245742852679</v>
      </c>
      <c r="Q1425">
        <v>8.1695092073187994E-2</v>
      </c>
    </row>
    <row r="1426" spans="1:17" hidden="1" x14ac:dyDescent="0.3">
      <c r="A1426" t="s">
        <v>3011</v>
      </c>
      <c r="B1426" t="s">
        <v>3012</v>
      </c>
      <c r="C1426" t="s">
        <v>3157</v>
      </c>
      <c r="D1426" t="s">
        <v>269</v>
      </c>
      <c r="E1426">
        <v>1151.4188581349999</v>
      </c>
      <c r="F1426">
        <v>307.64999999999998</v>
      </c>
      <c r="G1426">
        <v>33.736543389752399</v>
      </c>
      <c r="H1426">
        <v>-7.5198633581627599</v>
      </c>
      <c r="I1426">
        <v>45.142515416371097</v>
      </c>
      <c r="J1426">
        <v>1.08783247446848</v>
      </c>
      <c r="M1426">
        <v>44.223948357958101</v>
      </c>
      <c r="O1426">
        <v>59.258898098488501</v>
      </c>
      <c r="P1426">
        <v>59.362859362859297</v>
      </c>
    </row>
    <row r="1427" spans="1:17" hidden="1" x14ac:dyDescent="0.3">
      <c r="A1427" t="s">
        <v>3013</v>
      </c>
      <c r="B1427" t="s">
        <v>3014</v>
      </c>
      <c r="C1427" t="s">
        <v>3157</v>
      </c>
      <c r="D1427" t="s">
        <v>631</v>
      </c>
      <c r="E1427">
        <v>1151.2655999999999</v>
      </c>
      <c r="F1427">
        <v>178.56</v>
      </c>
      <c r="G1427">
        <v>-39.600974362049399</v>
      </c>
      <c r="H1427">
        <v>12.3603077159308</v>
      </c>
      <c r="I1427">
        <v>-29.985622694719499</v>
      </c>
      <c r="J1427">
        <v>5.5548270693676303</v>
      </c>
      <c r="K1427">
        <v>177.57586316455399</v>
      </c>
      <c r="L1427">
        <v>204.35217940969099</v>
      </c>
      <c r="M1427">
        <v>62.525194440788198</v>
      </c>
      <c r="N1427">
        <v>3.0046530871281401</v>
      </c>
      <c r="O1427">
        <v>72.407034050179206</v>
      </c>
      <c r="P1427">
        <v>24.345403899721401</v>
      </c>
      <c r="Q1427">
        <v>7.3894039115741994E-2</v>
      </c>
    </row>
    <row r="1428" spans="1:17" hidden="1" x14ac:dyDescent="0.3">
      <c r="A1428" t="s">
        <v>3015</v>
      </c>
      <c r="B1428" t="s">
        <v>3016</v>
      </c>
      <c r="C1428" t="s">
        <v>3157</v>
      </c>
      <c r="D1428" t="s">
        <v>97</v>
      </c>
      <c r="E1428">
        <v>1150.8510057139999</v>
      </c>
      <c r="F1428">
        <v>20.39</v>
      </c>
      <c r="G1428">
        <v>-31.372940354773</v>
      </c>
      <c r="H1428">
        <v>-2.0190394261054698</v>
      </c>
      <c r="I1428">
        <v>-23.2169791186138</v>
      </c>
      <c r="J1428">
        <v>1.88644039093139</v>
      </c>
      <c r="K1428">
        <v>24.050525112897901</v>
      </c>
      <c r="L1428">
        <v>26.531653887117201</v>
      </c>
      <c r="M1428">
        <v>26.346627255320101</v>
      </c>
      <c r="N1428">
        <v>0.81434365085849203</v>
      </c>
      <c r="O1428">
        <v>93.231976459048497</v>
      </c>
      <c r="P1428">
        <v>5.5383022774326998</v>
      </c>
      <c r="Q1428">
        <v>0.181016917762162</v>
      </c>
    </row>
    <row r="1429" spans="1:17" hidden="1" x14ac:dyDescent="0.3">
      <c r="A1429" t="s">
        <v>3017</v>
      </c>
      <c r="B1429" t="s">
        <v>3018</v>
      </c>
      <c r="C1429" t="s">
        <v>3157</v>
      </c>
      <c r="D1429" t="s">
        <v>103</v>
      </c>
      <c r="E1429">
        <v>1149.3994051</v>
      </c>
      <c r="F1429">
        <v>44.09</v>
      </c>
      <c r="G1429">
        <v>-32.101730838897097</v>
      </c>
      <c r="H1429">
        <v>4.5132607337261996</v>
      </c>
      <c r="I1429">
        <v>-15.318917112825501</v>
      </c>
      <c r="J1429">
        <v>3.7884546323978898</v>
      </c>
      <c r="K1429">
        <v>46.327324373524597</v>
      </c>
      <c r="L1429">
        <v>52.833764058015397</v>
      </c>
      <c r="M1429">
        <v>52.7143998078378</v>
      </c>
      <c r="N1429">
        <v>0.565250516282366</v>
      </c>
      <c r="O1429">
        <v>96.189612156951597</v>
      </c>
      <c r="P1429">
        <v>10.501253132832099</v>
      </c>
      <c r="Q1429">
        <v>-4.0086018898401E-2</v>
      </c>
    </row>
    <row r="1430" spans="1:17" hidden="1" x14ac:dyDescent="0.3">
      <c r="A1430" t="s">
        <v>3019</v>
      </c>
      <c r="B1430" t="s">
        <v>3020</v>
      </c>
      <c r="C1430" t="s">
        <v>3157</v>
      </c>
      <c r="D1430" t="s">
        <v>266</v>
      </c>
      <c r="E1430">
        <v>1145.6223094899999</v>
      </c>
      <c r="F1430">
        <v>94.39</v>
      </c>
      <c r="G1430">
        <v>-27.5444979204586</v>
      </c>
      <c r="H1430">
        <v>11.1999535729386</v>
      </c>
      <c r="I1430">
        <v>15.7788960661447</v>
      </c>
      <c r="J1430">
        <v>-1.5599827604371901</v>
      </c>
      <c r="K1430">
        <v>92.055210278231797</v>
      </c>
      <c r="L1430">
        <v>89.128380940934605</v>
      </c>
      <c r="M1430">
        <v>52.435732082213399</v>
      </c>
      <c r="N1430">
        <v>0.94054406224728804</v>
      </c>
      <c r="O1430">
        <v>23.953808666172201</v>
      </c>
      <c r="P1430">
        <v>38.808823529411697</v>
      </c>
      <c r="Q1430">
        <v>0.138922106542954</v>
      </c>
    </row>
    <row r="1431" spans="1:17" hidden="1" x14ac:dyDescent="0.3">
      <c r="A1431" t="s">
        <v>3021</v>
      </c>
      <c r="B1431" t="s">
        <v>3022</v>
      </c>
      <c r="C1431" t="s">
        <v>3157</v>
      </c>
      <c r="D1431" t="s">
        <v>3023</v>
      </c>
      <c r="E1431">
        <v>1144.485442485</v>
      </c>
      <c r="F1431">
        <v>1099</v>
      </c>
      <c r="G1431">
        <v>162.915745854297</v>
      </c>
      <c r="H1431">
        <v>15.041445956203299</v>
      </c>
      <c r="I1431">
        <v>105.11038589178</v>
      </c>
      <c r="J1431">
        <v>-3.0838222082397801</v>
      </c>
      <c r="K1431">
        <v>973.81509167330205</v>
      </c>
      <c r="L1431">
        <v>751.87751690347295</v>
      </c>
      <c r="M1431">
        <v>62.0745971817243</v>
      </c>
      <c r="N1431">
        <v>0.80613428090518002</v>
      </c>
      <c r="O1431">
        <v>2.6387625113739799</v>
      </c>
      <c r="P1431">
        <v>207.84313725490199</v>
      </c>
    </row>
    <row r="1432" spans="1:17" hidden="1" x14ac:dyDescent="0.3">
      <c r="A1432" t="s">
        <v>3024</v>
      </c>
      <c r="B1432" t="s">
        <v>3025</v>
      </c>
      <c r="C1432" t="s">
        <v>3157</v>
      </c>
      <c r="D1432" t="s">
        <v>421</v>
      </c>
      <c r="E1432">
        <v>1142.685088424</v>
      </c>
      <c r="F1432">
        <v>90.04</v>
      </c>
      <c r="G1432">
        <v>22.698845266131801</v>
      </c>
      <c r="H1432">
        <v>8.6775382647297903</v>
      </c>
      <c r="I1432">
        <v>53.285945644379403</v>
      </c>
      <c r="J1432">
        <v>-7.9384232825174097</v>
      </c>
      <c r="K1432">
        <v>94.697832641774497</v>
      </c>
      <c r="L1432">
        <v>82.770108003794604</v>
      </c>
      <c r="M1432">
        <v>44.335974491398503</v>
      </c>
      <c r="N1432">
        <v>3.3956395440096601</v>
      </c>
      <c r="O1432">
        <v>50.710795202132303</v>
      </c>
      <c r="P1432">
        <v>93.218884120171595</v>
      </c>
      <c r="Q1432">
        <v>7.6742737247996004E-2</v>
      </c>
    </row>
    <row r="1433" spans="1:17" hidden="1" x14ac:dyDescent="0.3">
      <c r="A1433" t="s">
        <v>3026</v>
      </c>
      <c r="B1433" t="s">
        <v>3027</v>
      </c>
      <c r="C1433" t="s">
        <v>3157</v>
      </c>
      <c r="D1433" t="s">
        <v>500</v>
      </c>
      <c r="E1433">
        <v>1141.18555646</v>
      </c>
      <c r="F1433">
        <v>1123.4000000000001</v>
      </c>
      <c r="G1433">
        <v>377.59520205782297</v>
      </c>
      <c r="H1433">
        <v>10.283156010829501</v>
      </c>
      <c r="I1433">
        <v>254.60641632588599</v>
      </c>
      <c r="J1433">
        <v>3.8255779154460501</v>
      </c>
      <c r="K1433">
        <v>931.35883097831595</v>
      </c>
      <c r="L1433">
        <v>575.33995722656198</v>
      </c>
      <c r="M1433">
        <v>65.954625941300705</v>
      </c>
      <c r="N1433">
        <v>0.37456580430561598</v>
      </c>
      <c r="O1433">
        <v>2.2787965105928398</v>
      </c>
      <c r="P1433">
        <v>419.73166782327002</v>
      </c>
      <c r="Q1433">
        <v>0.15914852466062199</v>
      </c>
    </row>
    <row r="1434" spans="1:17" hidden="1" x14ac:dyDescent="0.3">
      <c r="A1434" t="s">
        <v>3028</v>
      </c>
      <c r="B1434" t="s">
        <v>3029</v>
      </c>
      <c r="C1434" t="s">
        <v>3157</v>
      </c>
      <c r="D1434" t="s">
        <v>120</v>
      </c>
      <c r="E1434">
        <v>1135.0086699999999</v>
      </c>
      <c r="F1434">
        <v>556</v>
      </c>
      <c r="G1434">
        <v>99.643887873772798</v>
      </c>
      <c r="H1434">
        <v>39.208803383259003</v>
      </c>
      <c r="I1434">
        <v>113.437023359563</v>
      </c>
      <c r="J1434">
        <v>17.534747533706501</v>
      </c>
      <c r="K1434">
        <v>479.69462452717698</v>
      </c>
      <c r="M1434">
        <v>75.605116969107698</v>
      </c>
      <c r="N1434">
        <v>0.64936369145528505</v>
      </c>
      <c r="O1434">
        <v>31.285971223021502</v>
      </c>
      <c r="P1434">
        <v>131.57017909204399</v>
      </c>
    </row>
    <row r="1435" spans="1:17" hidden="1" x14ac:dyDescent="0.3">
      <c r="A1435" t="s">
        <v>3030</v>
      </c>
      <c r="B1435" t="s">
        <v>3031</v>
      </c>
      <c r="C1435" t="s">
        <v>3157</v>
      </c>
      <c r="D1435" t="s">
        <v>85</v>
      </c>
      <c r="E1435">
        <v>1128.620124305</v>
      </c>
      <c r="F1435">
        <v>231.05</v>
      </c>
      <c r="G1435">
        <v>-51.131800774084297</v>
      </c>
      <c r="H1435">
        <v>2.6879174400879301E-2</v>
      </c>
      <c r="I1435">
        <v>-10.5103789539729</v>
      </c>
      <c r="J1435">
        <v>4.7618713517394902</v>
      </c>
      <c r="K1435">
        <v>243.483761934927</v>
      </c>
      <c r="L1435">
        <v>258.69633936856701</v>
      </c>
      <c r="M1435">
        <v>48.755704286237901</v>
      </c>
      <c r="N1435">
        <v>0.25428294656666101</v>
      </c>
      <c r="O1435">
        <v>63.774074875567997</v>
      </c>
      <c r="P1435">
        <v>40.030303030303003</v>
      </c>
    </row>
    <row r="1436" spans="1:17" hidden="1" x14ac:dyDescent="0.3">
      <c r="A1436" t="s">
        <v>3032</v>
      </c>
      <c r="B1436" t="s">
        <v>3033</v>
      </c>
      <c r="C1436" t="s">
        <v>3157</v>
      </c>
      <c r="D1436" t="s">
        <v>983</v>
      </c>
      <c r="E1436">
        <v>1127.9348990000001</v>
      </c>
      <c r="F1436">
        <v>291.8</v>
      </c>
      <c r="G1436">
        <v>-64.207260227377006</v>
      </c>
      <c r="H1436">
        <v>-2.4669178101956701</v>
      </c>
      <c r="I1436">
        <v>-15.251359280047801</v>
      </c>
      <c r="J1436">
        <v>4.9225521667827303</v>
      </c>
      <c r="K1436">
        <v>317.29159249794799</v>
      </c>
      <c r="L1436">
        <v>337.72805419915602</v>
      </c>
      <c r="M1436">
        <v>51.9497747498134</v>
      </c>
      <c r="N1436">
        <v>0.32777994442148201</v>
      </c>
      <c r="O1436">
        <v>83.618917066483803</v>
      </c>
      <c r="P1436">
        <v>7.2794117647058698</v>
      </c>
      <c r="Q1436">
        <v>6.0372952872609E-2</v>
      </c>
    </row>
    <row r="1437" spans="1:17" hidden="1" x14ac:dyDescent="0.3">
      <c r="A1437" t="s">
        <v>3034</v>
      </c>
      <c r="B1437" t="s">
        <v>3035</v>
      </c>
      <c r="C1437" t="s">
        <v>3157</v>
      </c>
      <c r="D1437" t="s">
        <v>51</v>
      </c>
      <c r="E1437">
        <v>1127.58205036</v>
      </c>
      <c r="F1437">
        <v>1825.15</v>
      </c>
      <c r="G1437">
        <v>-29.131305457808299</v>
      </c>
      <c r="H1437">
        <v>-3.9787401819144201</v>
      </c>
      <c r="I1437">
        <v>-26.621530683442401</v>
      </c>
      <c r="J1437">
        <v>1.05014940280478</v>
      </c>
      <c r="K1437">
        <v>1986.96278311011</v>
      </c>
      <c r="L1437">
        <v>2129.0043915646502</v>
      </c>
      <c r="M1437">
        <v>42.135173508538699</v>
      </c>
      <c r="N1437">
        <v>0.94447605776425603</v>
      </c>
      <c r="O1437">
        <v>54.721529737281799</v>
      </c>
      <c r="P1437">
        <v>7.2135577290216499</v>
      </c>
      <c r="Q1437">
        <v>-3.1033087112192E-2</v>
      </c>
    </row>
    <row r="1438" spans="1:17" hidden="1" x14ac:dyDescent="0.3">
      <c r="A1438" t="s">
        <v>3036</v>
      </c>
      <c r="B1438" t="s">
        <v>3037</v>
      </c>
      <c r="C1438" t="s">
        <v>3157</v>
      </c>
      <c r="D1438" t="s">
        <v>57</v>
      </c>
      <c r="E1438">
        <v>1123.7923572319901</v>
      </c>
      <c r="F1438">
        <v>156.27000000000001</v>
      </c>
      <c r="G1438">
        <v>-63.486724736037601</v>
      </c>
      <c r="H1438">
        <v>-6.4330448127926498</v>
      </c>
      <c r="I1438">
        <v>-36.221875133295597</v>
      </c>
      <c r="J1438">
        <v>-0.84024690794986101</v>
      </c>
      <c r="K1438">
        <v>183.89310794207199</v>
      </c>
      <c r="M1438">
        <v>39.0852183073847</v>
      </c>
      <c r="N1438">
        <v>0.97113074091259199</v>
      </c>
      <c r="O1438">
        <v>89.767709733154106</v>
      </c>
      <c r="P1438">
        <v>2.4318300996329199</v>
      </c>
    </row>
    <row r="1439" spans="1:17" hidden="1" x14ac:dyDescent="0.3">
      <c r="A1439" t="s">
        <v>3038</v>
      </c>
      <c r="B1439" t="s">
        <v>3039</v>
      </c>
      <c r="C1439" t="s">
        <v>3157</v>
      </c>
      <c r="D1439" t="s">
        <v>3040</v>
      </c>
      <c r="E1439">
        <v>1116.769575867</v>
      </c>
      <c r="F1439">
        <v>32.01</v>
      </c>
      <c r="G1439">
        <v>-44.0660339775038</v>
      </c>
      <c r="H1439">
        <v>-5.8741118898735802</v>
      </c>
      <c r="I1439">
        <v>4.2530061928318998</v>
      </c>
      <c r="J1439">
        <v>-7.50566991215213</v>
      </c>
      <c r="K1439">
        <v>35.687846231033099</v>
      </c>
      <c r="L1439">
        <v>34.750142170180602</v>
      </c>
      <c r="M1439">
        <v>24.429344641733</v>
      </c>
      <c r="N1439">
        <v>0.88425505434076102</v>
      </c>
      <c r="O1439">
        <v>62.449234614182998</v>
      </c>
      <c r="P1439">
        <v>23.115384615384599</v>
      </c>
      <c r="Q1439">
        <v>0.14082547996216299</v>
      </c>
    </row>
    <row r="1440" spans="1:17" hidden="1" x14ac:dyDescent="0.3">
      <c r="A1440" t="s">
        <v>3041</v>
      </c>
      <c r="B1440" t="s">
        <v>3042</v>
      </c>
      <c r="C1440" t="s">
        <v>3157</v>
      </c>
      <c r="D1440" t="s">
        <v>493</v>
      </c>
      <c r="E1440">
        <v>1115.008331175</v>
      </c>
      <c r="F1440">
        <v>179.25</v>
      </c>
      <c r="G1440">
        <v>-33.166356653950203</v>
      </c>
      <c r="H1440">
        <v>-10.9411860529524</v>
      </c>
      <c r="I1440">
        <v>-7.2766001764617796</v>
      </c>
      <c r="J1440">
        <v>-5.2657942655581103E-2</v>
      </c>
      <c r="K1440">
        <v>202.890289478575</v>
      </c>
      <c r="L1440">
        <v>206.11102354786399</v>
      </c>
      <c r="M1440">
        <v>36.2355485463641</v>
      </c>
      <c r="N1440">
        <v>0.40258819965248899</v>
      </c>
      <c r="O1440">
        <v>47.012552301255198</v>
      </c>
      <c r="P1440">
        <v>12.101313320825501</v>
      </c>
      <c r="Q1440">
        <v>-2.4746096110865999E-2</v>
      </c>
    </row>
    <row r="1441" spans="1:17" hidden="1" x14ac:dyDescent="0.3">
      <c r="A1441" t="s">
        <v>3043</v>
      </c>
      <c r="B1441" t="s">
        <v>3044</v>
      </c>
      <c r="C1441" t="s">
        <v>3157</v>
      </c>
      <c r="D1441" t="s">
        <v>3045</v>
      </c>
      <c r="E1441">
        <v>1105.04250798</v>
      </c>
      <c r="F1441">
        <v>432.8</v>
      </c>
      <c r="G1441">
        <v>46.050125165892602</v>
      </c>
      <c r="H1441">
        <v>31.428294933436799</v>
      </c>
      <c r="I1441">
        <v>66.889336564093995</v>
      </c>
      <c r="J1441">
        <v>11.9256066914295</v>
      </c>
      <c r="K1441">
        <v>381.40458630917601</v>
      </c>
      <c r="L1441">
        <v>319.43051216246198</v>
      </c>
      <c r="M1441">
        <v>59.466047240979698</v>
      </c>
      <c r="N1441">
        <v>0.58874784516533396</v>
      </c>
      <c r="O1441">
        <v>5.7532347504620898</v>
      </c>
      <c r="P1441">
        <v>137.80219780219701</v>
      </c>
      <c r="Q1441">
        <v>0.15117438049287901</v>
      </c>
    </row>
    <row r="1442" spans="1:17" hidden="1" x14ac:dyDescent="0.3">
      <c r="A1442" t="s">
        <v>3046</v>
      </c>
      <c r="B1442" t="s">
        <v>3047</v>
      </c>
      <c r="C1442" t="s">
        <v>3157</v>
      </c>
      <c r="D1442" t="s">
        <v>2721</v>
      </c>
      <c r="E1442">
        <v>1104.1577179999999</v>
      </c>
      <c r="F1442">
        <v>1765</v>
      </c>
      <c r="G1442">
        <v>139.189419471169</v>
      </c>
      <c r="H1442">
        <v>8.04399311760179</v>
      </c>
      <c r="I1442">
        <v>124.993320485247</v>
      </c>
      <c r="J1442">
        <v>-1.46730029778613</v>
      </c>
      <c r="K1442">
        <v>1683.6471743304401</v>
      </c>
      <c r="L1442">
        <v>1296.9097535030401</v>
      </c>
      <c r="M1442">
        <v>59.147593311312399</v>
      </c>
      <c r="N1442">
        <v>0.53689790274256699</v>
      </c>
      <c r="O1442">
        <v>16.830028328611899</v>
      </c>
      <c r="P1442">
        <v>228.06691449814099</v>
      </c>
      <c r="Q1442">
        <v>0.23717914159193601</v>
      </c>
    </row>
    <row r="1443" spans="1:17" hidden="1" x14ac:dyDescent="0.3">
      <c r="A1443" t="s">
        <v>3048</v>
      </c>
      <c r="B1443" t="s">
        <v>3049</v>
      </c>
      <c r="C1443" t="s">
        <v>3157</v>
      </c>
      <c r="D1443" t="s">
        <v>421</v>
      </c>
      <c r="E1443">
        <v>1103.8039056</v>
      </c>
      <c r="F1443">
        <v>106.02</v>
      </c>
      <c r="G1443">
        <v>27.4467709432897</v>
      </c>
      <c r="H1443">
        <v>-0.58035399369674601</v>
      </c>
      <c r="I1443">
        <v>48.163664460580101</v>
      </c>
      <c r="J1443">
        <v>7.6857769058480301</v>
      </c>
      <c r="K1443">
        <v>103.91313431522801</v>
      </c>
      <c r="L1443">
        <v>86.339212181801699</v>
      </c>
      <c r="M1443">
        <v>56.862992308534999</v>
      </c>
      <c r="N1443">
        <v>0.26098397309052301</v>
      </c>
      <c r="O1443">
        <v>17.713638936049801</v>
      </c>
      <c r="P1443">
        <v>115.487804878048</v>
      </c>
      <c r="Q1443">
        <v>0.115972328787168</v>
      </c>
    </row>
    <row r="1444" spans="1:17" hidden="1" x14ac:dyDescent="0.3">
      <c r="A1444" t="s">
        <v>3050</v>
      </c>
      <c r="B1444" t="s">
        <v>3051</v>
      </c>
      <c r="C1444" t="s">
        <v>3157</v>
      </c>
      <c r="D1444" t="s">
        <v>447</v>
      </c>
      <c r="E1444">
        <v>1101.896861085</v>
      </c>
      <c r="F1444">
        <v>389.05</v>
      </c>
      <c r="G1444">
        <v>30.1268939846452</v>
      </c>
      <c r="H1444">
        <v>6.7414832068166399</v>
      </c>
      <c r="I1444">
        <v>50.699264636576402</v>
      </c>
      <c r="J1444">
        <v>-1.5232861421075501</v>
      </c>
      <c r="K1444">
        <v>369.51136833609797</v>
      </c>
      <c r="L1444">
        <v>313.97881909087499</v>
      </c>
      <c r="M1444">
        <v>48.4182195707468</v>
      </c>
      <c r="N1444">
        <v>0.85143726646366902</v>
      </c>
      <c r="O1444">
        <v>8.9834211540932891</v>
      </c>
      <c r="P1444">
        <v>105.68332011630901</v>
      </c>
      <c r="Q1444">
        <v>0.111296651086441</v>
      </c>
    </row>
    <row r="1445" spans="1:17" hidden="1" x14ac:dyDescent="0.3">
      <c r="A1445" t="s">
        <v>3052</v>
      </c>
      <c r="B1445" t="s">
        <v>3053</v>
      </c>
      <c r="C1445" t="s">
        <v>3157</v>
      </c>
      <c r="D1445" t="s">
        <v>493</v>
      </c>
      <c r="E1445">
        <v>1101.82872724</v>
      </c>
      <c r="F1445">
        <v>846.2</v>
      </c>
      <c r="G1445">
        <v>-54.612263044951902</v>
      </c>
      <c r="H1445">
        <v>-18.360604429898999</v>
      </c>
      <c r="I1445">
        <v>-44.156206468286904</v>
      </c>
      <c r="J1445">
        <v>-1.78967703609207</v>
      </c>
      <c r="K1445">
        <v>1021.70830474526</v>
      </c>
      <c r="L1445">
        <v>1204.90590696136</v>
      </c>
      <c r="M1445">
        <v>47.714441746421102</v>
      </c>
      <c r="N1445">
        <v>1.8288345600726199</v>
      </c>
      <c r="O1445">
        <v>83.526353108012202</v>
      </c>
      <c r="P1445">
        <v>9.3140421134220297</v>
      </c>
      <c r="Q1445">
        <v>-8.3957171470069994E-2</v>
      </c>
    </row>
    <row r="1446" spans="1:17" hidden="1" x14ac:dyDescent="0.3">
      <c r="A1446" t="s">
        <v>3054</v>
      </c>
      <c r="B1446" t="s">
        <v>3055</v>
      </c>
      <c r="C1446" t="s">
        <v>3157</v>
      </c>
      <c r="D1446" t="s">
        <v>21</v>
      </c>
      <c r="E1446">
        <v>1099.9754069200001</v>
      </c>
      <c r="F1446">
        <v>588.65</v>
      </c>
      <c r="G1446">
        <v>116.29723045043301</v>
      </c>
      <c r="H1446">
        <v>43.199187998643602</v>
      </c>
      <c r="I1446">
        <v>138.59899857282301</v>
      </c>
      <c r="J1446">
        <v>4.4208160106841499</v>
      </c>
      <c r="K1446">
        <v>476.34548487891101</v>
      </c>
      <c r="L1446">
        <v>366.55887775874203</v>
      </c>
      <c r="M1446">
        <v>74.178666486389602</v>
      </c>
      <c r="N1446">
        <v>0.87283059074227498</v>
      </c>
      <c r="O1446">
        <v>2.0980208952688399</v>
      </c>
      <c r="P1446">
        <v>173.66341236634099</v>
      </c>
    </row>
    <row r="1447" spans="1:17" hidden="1" x14ac:dyDescent="0.3">
      <c r="A1447" t="s">
        <v>3056</v>
      </c>
      <c r="B1447" t="s">
        <v>3057</v>
      </c>
      <c r="C1447" t="s">
        <v>3157</v>
      </c>
      <c r="D1447" t="s">
        <v>761</v>
      </c>
      <c r="E1447">
        <v>1094.6494483260001</v>
      </c>
      <c r="F1447">
        <v>216.86</v>
      </c>
      <c r="G1447">
        <v>-36.297926635068499</v>
      </c>
      <c r="H1447">
        <v>0.98738830863481097</v>
      </c>
      <c r="I1447">
        <v>-25.711075746015901</v>
      </c>
      <c r="J1447">
        <v>5.8649741875720602</v>
      </c>
      <c r="K1447">
        <v>230.89619375557601</v>
      </c>
      <c r="M1447">
        <v>49.796449768588403</v>
      </c>
      <c r="N1447">
        <v>1.2386931743576399</v>
      </c>
      <c r="O1447">
        <v>47.8834270958221</v>
      </c>
      <c r="P1447">
        <v>11.210256410256401</v>
      </c>
    </row>
    <row r="1448" spans="1:17" hidden="1" x14ac:dyDescent="0.3">
      <c r="A1448" t="s">
        <v>3058</v>
      </c>
      <c r="B1448" t="s">
        <v>3059</v>
      </c>
      <c r="C1448" t="s">
        <v>3157</v>
      </c>
      <c r="D1448" t="s">
        <v>269</v>
      </c>
      <c r="E1448">
        <v>1091.1779582500001</v>
      </c>
      <c r="F1448">
        <v>933</v>
      </c>
      <c r="G1448">
        <v>9.6374799137164295</v>
      </c>
      <c r="H1448">
        <v>0.19174612870843999</v>
      </c>
      <c r="I1448">
        <v>-11.2577014056944</v>
      </c>
      <c r="J1448">
        <v>-1.64377365496934</v>
      </c>
      <c r="K1448">
        <v>948.57907784884696</v>
      </c>
      <c r="L1448">
        <v>931.524441451038</v>
      </c>
      <c r="M1448">
        <v>51.948177158860297</v>
      </c>
      <c r="N1448">
        <v>0.599046104928457</v>
      </c>
      <c r="O1448">
        <v>20.037513397642002</v>
      </c>
      <c r="P1448">
        <v>32.059447983014799</v>
      </c>
      <c r="Q1448">
        <v>6.9275965049580002E-2</v>
      </c>
    </row>
    <row r="1449" spans="1:17" hidden="1" x14ac:dyDescent="0.3">
      <c r="A1449" t="s">
        <v>3060</v>
      </c>
      <c r="B1449" t="s">
        <v>3061</v>
      </c>
      <c r="C1449" t="s">
        <v>3157</v>
      </c>
      <c r="D1449" t="s">
        <v>213</v>
      </c>
      <c r="E1449">
        <v>1083.5383151000001</v>
      </c>
      <c r="F1449">
        <v>683</v>
      </c>
      <c r="G1449">
        <v>40.639593463594402</v>
      </c>
      <c r="H1449">
        <v>1.3649227778146</v>
      </c>
      <c r="I1449">
        <v>-27.681789747834902</v>
      </c>
      <c r="J1449">
        <v>7.2368264498081798</v>
      </c>
      <c r="K1449">
        <v>708.99583870477795</v>
      </c>
      <c r="L1449">
        <v>732.32932018185795</v>
      </c>
      <c r="M1449">
        <v>63.146403292348197</v>
      </c>
      <c r="N1449">
        <v>0.42558755864535502</v>
      </c>
      <c r="O1449">
        <v>60.256222547584102</v>
      </c>
      <c r="P1449">
        <v>72.170405848247995</v>
      </c>
      <c r="Q1449">
        <v>9.4734221310098995E-2</v>
      </c>
    </row>
    <row r="1450" spans="1:17" hidden="1" x14ac:dyDescent="0.3">
      <c r="A1450" t="s">
        <v>3062</v>
      </c>
      <c r="B1450" t="s">
        <v>3063</v>
      </c>
      <c r="C1450" t="s">
        <v>3157</v>
      </c>
      <c r="D1450" t="s">
        <v>213</v>
      </c>
      <c r="E1450">
        <v>1076.8</v>
      </c>
      <c r="F1450">
        <v>107.68</v>
      </c>
      <c r="G1450">
        <v>11.562606644138601</v>
      </c>
      <c r="H1450">
        <v>-12.801213373652701</v>
      </c>
      <c r="I1450">
        <v>26.335626071711399</v>
      </c>
      <c r="J1450">
        <v>4.5758682754925202</v>
      </c>
      <c r="K1450">
        <v>118.644739199669</v>
      </c>
      <c r="L1450">
        <v>103.11377878988</v>
      </c>
      <c r="M1450">
        <v>38.122831059980399</v>
      </c>
      <c r="N1450">
        <v>0.48279033276167799</v>
      </c>
      <c r="O1450">
        <v>35.3083209509658</v>
      </c>
      <c r="P1450">
        <v>51.342234715389999</v>
      </c>
      <c r="Q1450">
        <v>7.3304769777629994E-2</v>
      </c>
    </row>
    <row r="1451" spans="1:17" hidden="1" x14ac:dyDescent="0.3">
      <c r="A1451" t="s">
        <v>3064</v>
      </c>
      <c r="B1451" t="s">
        <v>3065</v>
      </c>
      <c r="C1451" t="s">
        <v>3157</v>
      </c>
      <c r="D1451" t="s">
        <v>251</v>
      </c>
      <c r="E1451">
        <v>1076.6649600000001</v>
      </c>
      <c r="F1451">
        <v>579.6</v>
      </c>
      <c r="G1451">
        <v>8.7960601655869795</v>
      </c>
      <c r="H1451">
        <v>6.6451775340827703</v>
      </c>
      <c r="I1451">
        <v>14.6691862972661</v>
      </c>
      <c r="J1451">
        <v>4.24885833872648</v>
      </c>
      <c r="K1451">
        <v>560.80808856921203</v>
      </c>
      <c r="L1451">
        <v>508.264200054377</v>
      </c>
      <c r="M1451">
        <v>60.612044510531497</v>
      </c>
      <c r="N1451">
        <v>0.32597661521965299</v>
      </c>
      <c r="O1451">
        <v>19.202898550724601</v>
      </c>
      <c r="P1451">
        <v>39.595375722543302</v>
      </c>
    </row>
    <row r="1452" spans="1:17" hidden="1" x14ac:dyDescent="0.3">
      <c r="A1452" t="s">
        <v>3066</v>
      </c>
      <c r="B1452" t="s">
        <v>3067</v>
      </c>
      <c r="C1452" t="s">
        <v>3157</v>
      </c>
      <c r="D1452" t="s">
        <v>213</v>
      </c>
      <c r="E1452">
        <v>1076.4380000000001</v>
      </c>
      <c r="F1452">
        <v>99.44</v>
      </c>
      <c r="G1452">
        <v>-25.995909872412199</v>
      </c>
      <c r="H1452">
        <v>16.005297680538099</v>
      </c>
      <c r="I1452">
        <v>-10.7588646169215</v>
      </c>
      <c r="J1452">
        <v>8.8112417252820894</v>
      </c>
      <c r="K1452">
        <v>96.996116733313499</v>
      </c>
      <c r="L1452">
        <v>104.424763591483</v>
      </c>
      <c r="M1452">
        <v>64.722800476831296</v>
      </c>
      <c r="N1452">
        <v>0.87644129057809605</v>
      </c>
      <c r="O1452">
        <v>44.810941271118203</v>
      </c>
      <c r="P1452">
        <v>16.988235294117601</v>
      </c>
      <c r="Q1452">
        <v>2.9604541971734E-2</v>
      </c>
    </row>
    <row r="1453" spans="1:17" hidden="1" x14ac:dyDescent="0.3">
      <c r="A1453" t="s">
        <v>3068</v>
      </c>
      <c r="B1453" t="s">
        <v>3069</v>
      </c>
      <c r="C1453" t="s">
        <v>3157</v>
      </c>
      <c r="D1453" t="s">
        <v>493</v>
      </c>
      <c r="E1453">
        <v>1074.4791835629901</v>
      </c>
      <c r="F1453">
        <v>62.47</v>
      </c>
      <c r="G1453">
        <v>-24.481550202746298</v>
      </c>
      <c r="H1453">
        <v>-2.5424871943616001</v>
      </c>
      <c r="I1453">
        <v>-31.017339438397599</v>
      </c>
      <c r="J1453">
        <v>0.80823141218406702</v>
      </c>
      <c r="K1453">
        <v>70.773822853067202</v>
      </c>
      <c r="L1453">
        <v>77.901803849042196</v>
      </c>
      <c r="M1453">
        <v>41.183667505705003</v>
      </c>
      <c r="N1453">
        <v>0.91382985023283103</v>
      </c>
      <c r="O1453">
        <v>68.000640307347496</v>
      </c>
      <c r="P1453">
        <v>11.6532618409293</v>
      </c>
      <c r="Q1453">
        <v>-7.9343097863272996E-2</v>
      </c>
    </row>
    <row r="1454" spans="1:17" hidden="1" x14ac:dyDescent="0.3">
      <c r="A1454" t="s">
        <v>3070</v>
      </c>
      <c r="B1454" t="s">
        <v>3071</v>
      </c>
      <c r="C1454" t="s">
        <v>3157</v>
      </c>
      <c r="D1454" t="s">
        <v>139</v>
      </c>
      <c r="E1454">
        <v>1073.723684</v>
      </c>
      <c r="F1454">
        <v>54.5</v>
      </c>
      <c r="G1454">
        <v>179.379505706782</v>
      </c>
      <c r="H1454">
        <v>21.4159568933208</v>
      </c>
      <c r="I1454">
        <v>44.018475594161401</v>
      </c>
      <c r="J1454">
        <v>-6.1949475361138697</v>
      </c>
      <c r="K1454">
        <v>52.787072128168703</v>
      </c>
      <c r="L1454">
        <v>42.863423903853203</v>
      </c>
      <c r="M1454">
        <v>49.820215249449198</v>
      </c>
      <c r="N1454">
        <v>0.49414497484264402</v>
      </c>
      <c r="O1454">
        <v>17.2477064220183</v>
      </c>
      <c r="P1454">
        <v>225.47028963869801</v>
      </c>
      <c r="Q1454">
        <v>0.26553365454891298</v>
      </c>
    </row>
    <row r="1455" spans="1:17" hidden="1" x14ac:dyDescent="0.3">
      <c r="A1455" t="s">
        <v>3072</v>
      </c>
      <c r="B1455" t="s">
        <v>3073</v>
      </c>
      <c r="C1455" t="s">
        <v>3157</v>
      </c>
      <c r="D1455" t="s">
        <v>493</v>
      </c>
      <c r="E1455">
        <v>1073.0147999999999</v>
      </c>
      <c r="F1455">
        <v>97.68</v>
      </c>
      <c r="G1455">
        <v>-18.932972118317501</v>
      </c>
      <c r="H1455">
        <v>11.356594449367799</v>
      </c>
      <c r="I1455">
        <v>28.9688047253184</v>
      </c>
      <c r="J1455">
        <v>-0.66078852622193396</v>
      </c>
      <c r="K1455">
        <v>93.313724184122293</v>
      </c>
      <c r="L1455">
        <v>85.306159782236705</v>
      </c>
      <c r="M1455">
        <v>50.087903991462298</v>
      </c>
      <c r="N1455">
        <v>0.517239067107647</v>
      </c>
      <c r="O1455">
        <v>28.675266175266099</v>
      </c>
      <c r="P1455">
        <v>48</v>
      </c>
      <c r="Q1455">
        <v>1.5893607843660999E-2</v>
      </c>
    </row>
    <row r="1456" spans="1:17" hidden="1" x14ac:dyDescent="0.3">
      <c r="A1456" t="s">
        <v>3074</v>
      </c>
      <c r="B1456" t="s">
        <v>3075</v>
      </c>
      <c r="C1456" t="s">
        <v>3157</v>
      </c>
      <c r="D1456" t="s">
        <v>573</v>
      </c>
      <c r="E1456">
        <v>1072.913937459</v>
      </c>
      <c r="F1456">
        <v>41.09</v>
      </c>
      <c r="G1456">
        <v>-39.585819200411798</v>
      </c>
      <c r="H1456">
        <v>4.80690786711226</v>
      </c>
      <c r="I1456">
        <v>-7.15091596404186</v>
      </c>
      <c r="J1456">
        <v>8.4443891190495108</v>
      </c>
      <c r="K1456">
        <v>42.935879398491203</v>
      </c>
      <c r="L1456">
        <v>45.8919147590832</v>
      </c>
      <c r="M1456">
        <v>55.510356169777999</v>
      </c>
      <c r="N1456">
        <v>0.160689620479327</v>
      </c>
      <c r="O1456">
        <v>63.3000730104648</v>
      </c>
      <c r="P1456">
        <v>12.884615384615399</v>
      </c>
      <c r="Q1456">
        <v>-2.9677526292121999E-2</v>
      </c>
    </row>
    <row r="1457" spans="1:17" hidden="1" x14ac:dyDescent="0.3">
      <c r="A1457" t="s">
        <v>3076</v>
      </c>
      <c r="B1457" t="s">
        <v>3077</v>
      </c>
      <c r="C1457" t="s">
        <v>3157</v>
      </c>
      <c r="D1457" t="s">
        <v>406</v>
      </c>
      <c r="E1457">
        <v>1072.0678769599999</v>
      </c>
      <c r="F1457">
        <v>767.3</v>
      </c>
      <c r="G1457">
        <v>-11.981265683494099</v>
      </c>
      <c r="H1457">
        <v>15.7311251176244</v>
      </c>
      <c r="I1457">
        <v>-8.0868532242809099</v>
      </c>
      <c r="J1457">
        <v>20.352827883589999</v>
      </c>
      <c r="K1457">
        <v>715.88170875390495</v>
      </c>
      <c r="M1457">
        <v>73.939751460271694</v>
      </c>
      <c r="N1457">
        <v>1.6035919804968799</v>
      </c>
      <c r="O1457">
        <v>33.187801381467501</v>
      </c>
      <c r="P1457">
        <v>22.191257265705801</v>
      </c>
    </row>
    <row r="1458" spans="1:17" hidden="1" x14ac:dyDescent="0.3">
      <c r="A1458" t="s">
        <v>3078</v>
      </c>
      <c r="B1458" t="s">
        <v>3079</v>
      </c>
      <c r="C1458" t="s">
        <v>3157</v>
      </c>
      <c r="D1458" t="s">
        <v>80</v>
      </c>
      <c r="E1458">
        <v>1070.12999324</v>
      </c>
      <c r="F1458">
        <v>418</v>
      </c>
      <c r="G1458">
        <v>41.487493202309601</v>
      </c>
      <c r="H1458">
        <v>2.6203515813226401</v>
      </c>
      <c r="I1458">
        <v>-6.94779891890526</v>
      </c>
      <c r="J1458">
        <v>4.0703894803211202</v>
      </c>
      <c r="K1458">
        <v>449.93925974095799</v>
      </c>
      <c r="L1458">
        <v>460.58805217347799</v>
      </c>
      <c r="M1458">
        <v>52.614448130129801</v>
      </c>
      <c r="N1458">
        <v>1.0951780084265901</v>
      </c>
      <c r="O1458">
        <v>69.856459330143494</v>
      </c>
      <c r="P1458">
        <v>60.122581880865702</v>
      </c>
      <c r="Q1458">
        <v>0.138254901281605</v>
      </c>
    </row>
    <row r="1459" spans="1:17" hidden="1" x14ac:dyDescent="0.3">
      <c r="A1459" t="s">
        <v>3080</v>
      </c>
      <c r="B1459" t="s">
        <v>3081</v>
      </c>
      <c r="C1459" t="s">
        <v>3157</v>
      </c>
      <c r="D1459" t="s">
        <v>80</v>
      </c>
      <c r="E1459">
        <v>1069.880956</v>
      </c>
      <c r="F1459">
        <v>2523.1999999999998</v>
      </c>
      <c r="G1459">
        <v>79.017718958196397</v>
      </c>
      <c r="H1459">
        <v>4.05165006055043</v>
      </c>
      <c r="I1459">
        <v>-7.5791704658344301</v>
      </c>
      <c r="J1459">
        <v>2.4887358817598</v>
      </c>
      <c r="K1459">
        <v>2555.1553506090299</v>
      </c>
      <c r="L1459">
        <v>2355.8615499952002</v>
      </c>
      <c r="M1459">
        <v>57.252930559535898</v>
      </c>
      <c r="N1459">
        <v>0.58116387255332203</v>
      </c>
      <c r="O1459">
        <v>40.615091946734303</v>
      </c>
      <c r="P1459">
        <v>125.911003670874</v>
      </c>
      <c r="Q1459">
        <v>0.107466688017773</v>
      </c>
    </row>
    <row r="1460" spans="1:17" hidden="1" x14ac:dyDescent="0.3">
      <c r="A1460" t="s">
        <v>3082</v>
      </c>
      <c r="B1460" t="s">
        <v>3083</v>
      </c>
      <c r="C1460" t="s">
        <v>3157</v>
      </c>
      <c r="D1460" t="s">
        <v>375</v>
      </c>
      <c r="E1460">
        <v>1058.976942</v>
      </c>
      <c r="F1460">
        <v>154.29</v>
      </c>
      <c r="G1460">
        <v>-19.1664442560614</v>
      </c>
      <c r="H1460">
        <v>-1.95480274745232</v>
      </c>
      <c r="I1460">
        <v>-4.0019886750526101</v>
      </c>
      <c r="J1460">
        <v>6.9587780486461801</v>
      </c>
      <c r="K1460">
        <v>159.17561938126201</v>
      </c>
      <c r="L1460">
        <v>160.59792214929701</v>
      </c>
      <c r="M1460">
        <v>50.883093754963198</v>
      </c>
      <c r="N1460">
        <v>0.19111032305207801</v>
      </c>
      <c r="O1460">
        <v>26.709443256205802</v>
      </c>
      <c r="P1460">
        <v>17.286202964652102</v>
      </c>
      <c r="Q1460">
        <v>8.0655215183790003E-3</v>
      </c>
    </row>
    <row r="1461" spans="1:17" hidden="1" x14ac:dyDescent="0.3">
      <c r="A1461" t="s">
        <v>3084</v>
      </c>
      <c r="B1461" t="s">
        <v>3085</v>
      </c>
      <c r="C1461" t="s">
        <v>3157</v>
      </c>
      <c r="D1461" t="s">
        <v>500</v>
      </c>
      <c r="E1461">
        <v>1057.0690187780001</v>
      </c>
      <c r="F1461">
        <v>202.34</v>
      </c>
      <c r="G1461">
        <v>67.972791972394106</v>
      </c>
      <c r="H1461">
        <v>1.6816951771233599</v>
      </c>
      <c r="I1461">
        <v>38.556540907610497</v>
      </c>
      <c r="J1461">
        <v>-0.97548303068855702</v>
      </c>
      <c r="K1461">
        <v>202.47908376492401</v>
      </c>
      <c r="L1461">
        <v>171.85835298342499</v>
      </c>
      <c r="M1461">
        <v>43.1210301572021</v>
      </c>
      <c r="N1461">
        <v>0.80429355102551103</v>
      </c>
      <c r="O1461">
        <v>16.981318572699401</v>
      </c>
      <c r="P1461">
        <v>101.73479561316</v>
      </c>
      <c r="Q1461">
        <v>6.8166328587864006E-2</v>
      </c>
    </row>
    <row r="1462" spans="1:17" hidden="1" x14ac:dyDescent="0.3">
      <c r="A1462" t="s">
        <v>3086</v>
      </c>
      <c r="B1462" t="s">
        <v>3087</v>
      </c>
      <c r="C1462" t="s">
        <v>3157</v>
      </c>
      <c r="D1462" t="s">
        <v>261</v>
      </c>
      <c r="E1462">
        <v>1054.6618622399999</v>
      </c>
      <c r="F1462">
        <v>244.3</v>
      </c>
      <c r="G1462">
        <v>49.553066014993398</v>
      </c>
      <c r="H1462">
        <v>-3.9184327526979899</v>
      </c>
      <c r="I1462">
        <v>-16.184667796639701</v>
      </c>
      <c r="J1462">
        <v>3.1974894757232599</v>
      </c>
      <c r="K1462">
        <v>257.13987326401201</v>
      </c>
      <c r="L1462">
        <v>248.35747618605001</v>
      </c>
      <c r="M1462">
        <v>42.536685121686503</v>
      </c>
      <c r="N1462">
        <v>0.75596434039012295</v>
      </c>
      <c r="O1462">
        <v>38.354482194023703</v>
      </c>
      <c r="P1462">
        <v>77.737359039650798</v>
      </c>
      <c r="Q1462">
        <v>9.2788510735204E-2</v>
      </c>
    </row>
    <row r="1463" spans="1:17" hidden="1" x14ac:dyDescent="0.3">
      <c r="A1463" t="s">
        <v>3088</v>
      </c>
      <c r="B1463" t="s">
        <v>3089</v>
      </c>
      <c r="C1463" t="s">
        <v>3157</v>
      </c>
      <c r="D1463" t="s">
        <v>134</v>
      </c>
      <c r="E1463">
        <v>1054.29051</v>
      </c>
      <c r="F1463">
        <v>425.1</v>
      </c>
      <c r="G1463">
        <v>-8.8105305483471401</v>
      </c>
      <c r="H1463">
        <v>28.577814612566598</v>
      </c>
      <c r="I1463">
        <v>5.8663933558580901</v>
      </c>
      <c r="J1463">
        <v>4.1072597039771601</v>
      </c>
      <c r="K1463">
        <v>404.68719044135997</v>
      </c>
      <c r="M1463">
        <v>66.793528404735397</v>
      </c>
      <c r="N1463">
        <v>0.74662891523624098</v>
      </c>
      <c r="O1463">
        <v>38.308633262761703</v>
      </c>
      <c r="P1463">
        <v>29.841172877214401</v>
      </c>
    </row>
    <row r="1464" spans="1:17" hidden="1" x14ac:dyDescent="0.3">
      <c r="A1464" t="s">
        <v>3090</v>
      </c>
      <c r="B1464" t="s">
        <v>3091</v>
      </c>
      <c r="C1464" t="s">
        <v>3157</v>
      </c>
      <c r="D1464" t="s">
        <v>51</v>
      </c>
      <c r="E1464">
        <v>1048.7008176750001</v>
      </c>
      <c r="F1464">
        <v>217.35</v>
      </c>
      <c r="G1464">
        <v>-36.003886474859499</v>
      </c>
      <c r="H1464">
        <v>-23.627735078279301</v>
      </c>
      <c r="I1464">
        <v>-12.1303528957358</v>
      </c>
      <c r="J1464">
        <v>7.7809832407143897</v>
      </c>
      <c r="K1464">
        <v>272.56350930841</v>
      </c>
      <c r="L1464">
        <v>269.34071737083798</v>
      </c>
      <c r="M1464">
        <v>33.225549716309096</v>
      </c>
      <c r="N1464">
        <v>0.80356893412007602</v>
      </c>
      <c r="O1464">
        <v>70.094317920404805</v>
      </c>
      <c r="P1464">
        <v>9.7727272727272592</v>
      </c>
      <c r="Q1464">
        <v>-2.5015188792574E-2</v>
      </c>
    </row>
    <row r="1465" spans="1:17" hidden="1" x14ac:dyDescent="0.3">
      <c r="A1465" t="s">
        <v>3092</v>
      </c>
      <c r="B1465" t="s">
        <v>3093</v>
      </c>
      <c r="C1465" t="s">
        <v>3157</v>
      </c>
      <c r="D1465" t="s">
        <v>222</v>
      </c>
      <c r="E1465">
        <v>1048.528</v>
      </c>
      <c r="F1465">
        <v>8065.6</v>
      </c>
      <c r="G1465">
        <v>-4.0304154598116</v>
      </c>
      <c r="H1465">
        <v>2.10329923226349</v>
      </c>
      <c r="I1465">
        <v>-14.5131426535337</v>
      </c>
      <c r="J1465">
        <v>-1.3664357004068199</v>
      </c>
      <c r="K1465">
        <v>8216.1677707020008</v>
      </c>
      <c r="L1465">
        <v>8127.0089466342697</v>
      </c>
      <c r="M1465">
        <v>39.902276275858902</v>
      </c>
      <c r="N1465">
        <v>0.50680321872713896</v>
      </c>
      <c r="O1465">
        <v>24.615651656417299</v>
      </c>
      <c r="P1465">
        <v>18.260461570041901</v>
      </c>
      <c r="Q1465">
        <v>0.19510837377278001</v>
      </c>
    </row>
    <row r="1466" spans="1:17" hidden="1" x14ac:dyDescent="0.3">
      <c r="A1466" t="s">
        <v>3094</v>
      </c>
      <c r="B1466" t="s">
        <v>3095</v>
      </c>
      <c r="C1466" t="s">
        <v>3157</v>
      </c>
      <c r="D1466" t="s">
        <v>120</v>
      </c>
      <c r="E1466">
        <v>1047.2139822199999</v>
      </c>
      <c r="F1466">
        <v>218.51</v>
      </c>
      <c r="G1466">
        <v>25.676530950550099</v>
      </c>
      <c r="H1466">
        <v>7.7619179307452599</v>
      </c>
      <c r="I1466">
        <v>35.837925523890497</v>
      </c>
      <c r="J1466">
        <v>8.7675795979304496</v>
      </c>
      <c r="K1466">
        <v>219.83675046374699</v>
      </c>
      <c r="L1466">
        <v>200.81458595564899</v>
      </c>
      <c r="M1466">
        <v>58.686373531346803</v>
      </c>
      <c r="N1466">
        <v>0.374904642229475</v>
      </c>
      <c r="O1466">
        <v>29.055878449498799</v>
      </c>
      <c r="P1466">
        <v>68.9945862335653</v>
      </c>
    </row>
    <row r="1467" spans="1:17" hidden="1" x14ac:dyDescent="0.3">
      <c r="A1467" t="s">
        <v>3096</v>
      </c>
      <c r="B1467" t="s">
        <v>3097</v>
      </c>
      <c r="C1467" t="s">
        <v>3157</v>
      </c>
      <c r="D1467" t="s">
        <v>51</v>
      </c>
      <c r="E1467">
        <v>1046.2440876799999</v>
      </c>
      <c r="F1467">
        <v>361.5</v>
      </c>
      <c r="G1467">
        <v>113.535220276589</v>
      </c>
      <c r="H1467">
        <v>24.482926190276601</v>
      </c>
      <c r="I1467">
        <v>126.137982486243</v>
      </c>
      <c r="J1467">
        <v>10.7050988839986</v>
      </c>
      <c r="K1467">
        <v>315.85242640298497</v>
      </c>
      <c r="L1467">
        <v>248.79661694870799</v>
      </c>
      <c r="M1467">
        <v>62.079317956990799</v>
      </c>
      <c r="N1467">
        <v>1.8782344895698799</v>
      </c>
      <c r="O1467">
        <v>10.539419087136899</v>
      </c>
      <c r="P1467">
        <v>149.31034482758599</v>
      </c>
      <c r="Q1467">
        <v>1.6875732465603002E-2</v>
      </c>
    </row>
    <row r="1468" spans="1:17" hidden="1" x14ac:dyDescent="0.3">
      <c r="A1468" t="s">
        <v>3098</v>
      </c>
      <c r="B1468" t="s">
        <v>3099</v>
      </c>
      <c r="C1468" t="s">
        <v>3157</v>
      </c>
      <c r="D1468" t="s">
        <v>46</v>
      </c>
      <c r="E1468">
        <v>1045.3060972599999</v>
      </c>
      <c r="F1468">
        <v>367.95</v>
      </c>
      <c r="G1468">
        <v>-70.669440004628299</v>
      </c>
      <c r="H1468">
        <v>-1.39289671333148</v>
      </c>
      <c r="I1468">
        <v>-33.397649504133703</v>
      </c>
      <c r="J1468">
        <v>1.8744076168181201</v>
      </c>
      <c r="K1468">
        <v>390.82377048727301</v>
      </c>
      <c r="L1468">
        <v>468.14225910047998</v>
      </c>
      <c r="M1468">
        <v>45.8482608130168</v>
      </c>
      <c r="N1468">
        <v>0.19231613894525301</v>
      </c>
      <c r="O1468">
        <v>117.420845223535</v>
      </c>
      <c r="P1468">
        <v>21.215615219897799</v>
      </c>
      <c r="Q1468">
        <v>0.15957081829025299</v>
      </c>
    </row>
    <row r="1469" spans="1:17" hidden="1" x14ac:dyDescent="0.3">
      <c r="A1469" t="s">
        <v>3100</v>
      </c>
      <c r="B1469" t="s">
        <v>3101</v>
      </c>
      <c r="C1469" t="s">
        <v>3157</v>
      </c>
      <c r="D1469" t="s">
        <v>144</v>
      </c>
      <c r="E1469">
        <v>1040.6052279999999</v>
      </c>
      <c r="F1469">
        <v>1.99</v>
      </c>
      <c r="G1469">
        <v>51.042814454825901</v>
      </c>
      <c r="H1469">
        <v>2.9186566742979299</v>
      </c>
      <c r="I1469">
        <v>-47.300363751217802</v>
      </c>
      <c r="J1469">
        <v>-6.2247883849202399</v>
      </c>
      <c r="K1469">
        <v>2.0842025597403402</v>
      </c>
      <c r="L1469">
        <v>2.3020326559703501</v>
      </c>
      <c r="M1469">
        <v>48.306428262907502</v>
      </c>
      <c r="N1469">
        <v>0.31849689570734402</v>
      </c>
      <c r="O1469">
        <v>107.53768844221101</v>
      </c>
      <c r="P1469">
        <v>72.855591748099897</v>
      </c>
    </row>
    <row r="1470" spans="1:17" hidden="1" x14ac:dyDescent="0.3">
      <c r="A1470" t="s">
        <v>3102</v>
      </c>
      <c r="B1470" t="s">
        <v>3103</v>
      </c>
      <c r="C1470" t="s">
        <v>3157</v>
      </c>
      <c r="D1470" t="s">
        <v>251</v>
      </c>
      <c r="E1470">
        <v>1039.5742878000001</v>
      </c>
      <c r="F1470">
        <v>426.6</v>
      </c>
      <c r="G1470">
        <v>-14.5594773078343</v>
      </c>
      <c r="H1470">
        <v>2.3695663414085102</v>
      </c>
      <c r="I1470">
        <v>-1.1529419363229301</v>
      </c>
      <c r="J1470">
        <v>0.250930706145023</v>
      </c>
      <c r="K1470">
        <v>424.72969929867901</v>
      </c>
      <c r="L1470">
        <v>429.01554261515099</v>
      </c>
      <c r="M1470">
        <v>47.572633227681898</v>
      </c>
      <c r="N1470">
        <v>0.30108699093287</v>
      </c>
      <c r="O1470">
        <v>19.924988279418599</v>
      </c>
      <c r="P1470">
        <v>17.9593529655744</v>
      </c>
      <c r="Q1470">
        <v>-1.2052309527040001E-2</v>
      </c>
    </row>
    <row r="1471" spans="1:17" hidden="1" x14ac:dyDescent="0.3">
      <c r="A1471" t="s">
        <v>3104</v>
      </c>
      <c r="B1471" t="s">
        <v>3105</v>
      </c>
      <c r="C1471" t="s">
        <v>3157</v>
      </c>
      <c r="D1471" t="s">
        <v>51</v>
      </c>
      <c r="E1471">
        <v>1039.5734399999999</v>
      </c>
      <c r="F1471">
        <v>207.45</v>
      </c>
      <c r="G1471">
        <v>10.068755926441099</v>
      </c>
      <c r="H1471">
        <v>11.4516300010857</v>
      </c>
      <c r="I1471">
        <v>-16.438311329426501</v>
      </c>
      <c r="J1471">
        <v>7.3666403581222504</v>
      </c>
      <c r="K1471">
        <v>200.91891271222599</v>
      </c>
      <c r="L1471">
        <v>202.514899542417</v>
      </c>
      <c r="M1471">
        <v>67.000212554324506</v>
      </c>
      <c r="N1471">
        <v>0.92013216771850204</v>
      </c>
      <c r="O1471">
        <v>27.7416244878283</v>
      </c>
      <c r="P1471">
        <v>48.0728051391863</v>
      </c>
      <c r="Q1471">
        <v>6.8544575329113996E-2</v>
      </c>
    </row>
    <row r="1472" spans="1:17" hidden="1" x14ac:dyDescent="0.3">
      <c r="A1472" t="s">
        <v>3106</v>
      </c>
      <c r="B1472" t="s">
        <v>3107</v>
      </c>
      <c r="C1472" t="s">
        <v>3157</v>
      </c>
      <c r="D1472" t="s">
        <v>1007</v>
      </c>
      <c r="E1472">
        <v>1039.3961403000001</v>
      </c>
      <c r="F1472">
        <v>371.4</v>
      </c>
      <c r="G1472">
        <v>847.63639680402105</v>
      </c>
      <c r="H1472">
        <v>49.732419739402403</v>
      </c>
      <c r="I1472">
        <v>799.56337146491603</v>
      </c>
      <c r="J1472">
        <v>7.2806122322931399</v>
      </c>
      <c r="K1472">
        <v>250.22334393388999</v>
      </c>
      <c r="L1472">
        <v>131.52195537218901</v>
      </c>
      <c r="M1472">
        <v>99.997810141997405</v>
      </c>
      <c r="N1472">
        <v>0.68352100487617795</v>
      </c>
      <c r="O1472">
        <v>0</v>
      </c>
      <c r="P1472">
        <v>971.55222158107301</v>
      </c>
      <c r="Q1472">
        <v>0.16412598163401201</v>
      </c>
    </row>
    <row r="1473" spans="1:17" hidden="1" x14ac:dyDescent="0.3">
      <c r="A1473" t="s">
        <v>3108</v>
      </c>
      <c r="B1473" t="s">
        <v>3109</v>
      </c>
      <c r="C1473" t="s">
        <v>3157</v>
      </c>
      <c r="D1473" t="s">
        <v>134</v>
      </c>
      <c r="E1473">
        <v>1034.4747</v>
      </c>
      <c r="F1473">
        <v>524.04999999999995</v>
      </c>
      <c r="G1473">
        <v>236.421063474303</v>
      </c>
      <c r="H1473">
        <v>14.516081139070801</v>
      </c>
      <c r="I1473">
        <v>57.7908626875764</v>
      </c>
      <c r="J1473">
        <v>3.3568466209557002</v>
      </c>
      <c r="K1473">
        <v>499.27514553152002</v>
      </c>
      <c r="L1473">
        <v>402.57409189985401</v>
      </c>
      <c r="M1473">
        <v>54.314303973728997</v>
      </c>
      <c r="N1473">
        <v>1.1200365547178399</v>
      </c>
      <c r="O1473">
        <v>27.831313805934499</v>
      </c>
      <c r="P1473">
        <v>274.32142857142799</v>
      </c>
    </row>
    <row r="1474" spans="1:17" hidden="1" x14ac:dyDescent="0.3">
      <c r="A1474" t="s">
        <v>3110</v>
      </c>
      <c r="B1474" t="s">
        <v>3111</v>
      </c>
      <c r="C1474" t="s">
        <v>3157</v>
      </c>
      <c r="D1474" t="s">
        <v>3112</v>
      </c>
      <c r="E1474">
        <v>1034.19472</v>
      </c>
      <c r="F1474">
        <v>969.8</v>
      </c>
      <c r="G1474">
        <v>969.58738618316204</v>
      </c>
      <c r="H1474">
        <v>-0.63349469026342298</v>
      </c>
      <c r="I1474">
        <v>639.71760032063798</v>
      </c>
      <c r="J1474">
        <v>-0.93632684645870401</v>
      </c>
      <c r="K1474">
        <v>837.63116335521795</v>
      </c>
      <c r="L1474">
        <v>465.61799153735899</v>
      </c>
      <c r="M1474">
        <v>10.7829123007051</v>
      </c>
      <c r="N1474">
        <v>0.29605263157894701</v>
      </c>
      <c r="O1474">
        <v>2.0468137760362999</v>
      </c>
      <c r="P1474">
        <v>1305.5072463768099</v>
      </c>
    </row>
    <row r="1475" spans="1:17" hidden="1" x14ac:dyDescent="0.3">
      <c r="A1475" t="s">
        <v>3113</v>
      </c>
      <c r="B1475" t="s">
        <v>3114</v>
      </c>
      <c r="C1475" t="s">
        <v>3157</v>
      </c>
      <c r="D1475" t="s">
        <v>983</v>
      </c>
      <c r="E1475">
        <v>1031.9300648999999</v>
      </c>
      <c r="F1475">
        <v>732.3</v>
      </c>
      <c r="G1475">
        <v>-32.028140063460498</v>
      </c>
      <c r="H1475">
        <v>4.8190734323589002</v>
      </c>
      <c r="I1475">
        <v>7.8363473987123102</v>
      </c>
      <c r="J1475">
        <v>13.3740179811274</v>
      </c>
      <c r="K1475">
        <v>751.52184525574205</v>
      </c>
      <c r="L1475">
        <v>731.33604720390201</v>
      </c>
      <c r="M1475">
        <v>67.254526203531</v>
      </c>
      <c r="N1475">
        <v>0.20873084200956199</v>
      </c>
      <c r="O1475">
        <v>37.921616823706103</v>
      </c>
      <c r="P1475">
        <v>40.287356321838999</v>
      </c>
      <c r="Q1475">
        <v>0.111806397177255</v>
      </c>
    </row>
    <row r="1476" spans="1:17" hidden="1" x14ac:dyDescent="0.3">
      <c r="A1476" t="s">
        <v>3115</v>
      </c>
      <c r="B1476" t="s">
        <v>3116</v>
      </c>
      <c r="C1476" t="s">
        <v>3157</v>
      </c>
      <c r="D1476" t="s">
        <v>1467</v>
      </c>
      <c r="E1476">
        <v>1026.9000000000001</v>
      </c>
      <c r="F1476">
        <v>102.69</v>
      </c>
      <c r="G1476">
        <v>-32.268780141637997</v>
      </c>
      <c r="H1476">
        <v>-3.3775469669174498</v>
      </c>
      <c r="I1476">
        <v>-15.446486366667999</v>
      </c>
      <c r="J1476">
        <v>4.2901901942727996</v>
      </c>
      <c r="K1476">
        <v>107.840788965603</v>
      </c>
      <c r="L1476">
        <v>116.86548310943699</v>
      </c>
      <c r="M1476">
        <v>58.109788270572999</v>
      </c>
      <c r="N1476">
        <v>0.71666569644190803</v>
      </c>
      <c r="O1476">
        <v>50.939721491868703</v>
      </c>
      <c r="P1476">
        <v>10.4193548387096</v>
      </c>
      <c r="Q1476">
        <v>6.5083866390449998E-3</v>
      </c>
    </row>
    <row r="1477" spans="1:17" hidden="1" x14ac:dyDescent="0.3">
      <c r="A1477" t="s">
        <v>3117</v>
      </c>
      <c r="B1477" t="s">
        <v>3118</v>
      </c>
      <c r="C1477" t="s">
        <v>3157</v>
      </c>
      <c r="D1477" t="s">
        <v>500</v>
      </c>
      <c r="E1477">
        <v>1026.8802599999999</v>
      </c>
      <c r="F1477">
        <v>1279.95</v>
      </c>
      <c r="G1477">
        <v>31.952054322301599</v>
      </c>
      <c r="H1477">
        <v>1.2980084633628599</v>
      </c>
      <c r="I1477">
        <v>-1.1032479248672999</v>
      </c>
      <c r="J1477">
        <v>1.6639941808286201</v>
      </c>
      <c r="K1477">
        <v>1266.2337294881099</v>
      </c>
      <c r="L1477">
        <v>1207.78258459271</v>
      </c>
      <c r="M1477">
        <v>66.339985132030407</v>
      </c>
      <c r="N1477">
        <v>0.55463382812735995</v>
      </c>
      <c r="O1477">
        <v>26.551818430407401</v>
      </c>
      <c r="P1477">
        <v>56.914306730415497</v>
      </c>
      <c r="Q1477">
        <v>0.14488196641520201</v>
      </c>
    </row>
    <row r="1478" spans="1:17" hidden="1" x14ac:dyDescent="0.3">
      <c r="A1478" t="s">
        <v>3119</v>
      </c>
      <c r="B1478" t="s">
        <v>3120</v>
      </c>
      <c r="C1478" t="s">
        <v>3157</v>
      </c>
      <c r="D1478" t="s">
        <v>1558</v>
      </c>
      <c r="E1478">
        <v>1026.0154536699999</v>
      </c>
      <c r="F1478">
        <v>176.9</v>
      </c>
      <c r="G1478">
        <v>-53.983404646918103</v>
      </c>
      <c r="H1478">
        <v>0.43162827130479098</v>
      </c>
      <c r="I1478">
        <v>-29.5394536673641</v>
      </c>
      <c r="J1478">
        <v>6.3369650790071397</v>
      </c>
      <c r="K1478">
        <v>187.44207333331801</v>
      </c>
      <c r="L1478">
        <v>219.166836059297</v>
      </c>
      <c r="M1478">
        <v>63.317610556535698</v>
      </c>
      <c r="N1478">
        <v>0.81420829226581304</v>
      </c>
      <c r="O1478">
        <v>68.174109666478202</v>
      </c>
      <c r="P1478">
        <v>10.555590275607701</v>
      </c>
      <c r="Q1478">
        <v>-4.7712307284893E-2</v>
      </c>
    </row>
    <row r="1479" spans="1:17" hidden="1" x14ac:dyDescent="0.3">
      <c r="A1479" t="s">
        <v>3121</v>
      </c>
      <c r="B1479" t="s">
        <v>3122</v>
      </c>
      <c r="C1479" t="s">
        <v>3157</v>
      </c>
      <c r="D1479" t="s">
        <v>493</v>
      </c>
      <c r="E1479">
        <v>1024.00349185</v>
      </c>
      <c r="F1479">
        <v>42.55</v>
      </c>
      <c r="G1479">
        <v>418.38600329638598</v>
      </c>
      <c r="H1479">
        <v>13.387200246430501</v>
      </c>
      <c r="I1479">
        <v>545.08236458862802</v>
      </c>
      <c r="J1479">
        <v>-0.45785794693716603</v>
      </c>
      <c r="K1479">
        <v>37.160839609803197</v>
      </c>
      <c r="L1479">
        <v>22.616752342459399</v>
      </c>
      <c r="M1479">
        <v>60.122562809016401</v>
      </c>
      <c r="N1479">
        <v>0.48197857918973402</v>
      </c>
      <c r="O1479">
        <v>8.1081081081081106</v>
      </c>
      <c r="P1479">
        <v>631.09965635738797</v>
      </c>
    </row>
    <row r="1480" spans="1:17" hidden="1" x14ac:dyDescent="0.3">
      <c r="A1480" t="s">
        <v>3123</v>
      </c>
      <c r="B1480" t="s">
        <v>3124</v>
      </c>
      <c r="C1480" t="s">
        <v>3157</v>
      </c>
      <c r="D1480" t="s">
        <v>375</v>
      </c>
      <c r="E1480">
        <v>1023.040207056</v>
      </c>
      <c r="F1480">
        <v>51.31</v>
      </c>
      <c r="G1480">
        <v>-50.123251593236802</v>
      </c>
      <c r="H1480">
        <v>-2.60447490195225</v>
      </c>
      <c r="I1480">
        <v>-29.413485821683601</v>
      </c>
      <c r="J1480">
        <v>-0.54409307513100102</v>
      </c>
      <c r="K1480">
        <v>53.374917260708401</v>
      </c>
      <c r="L1480">
        <v>62.016703377222598</v>
      </c>
      <c r="M1480">
        <v>53.465434817821603</v>
      </c>
      <c r="N1480">
        <v>0.35465567921053698</v>
      </c>
      <c r="O1480">
        <v>65.659715455076906</v>
      </c>
      <c r="P1480">
        <v>4.71428571428571</v>
      </c>
      <c r="Q1480">
        <v>-5.8046514964869997E-2</v>
      </c>
    </row>
    <row r="1481" spans="1:17" hidden="1" x14ac:dyDescent="0.3">
      <c r="A1481" t="s">
        <v>3125</v>
      </c>
      <c r="B1481" t="s">
        <v>3126</v>
      </c>
      <c r="C1481" t="s">
        <v>3157</v>
      </c>
      <c r="D1481" t="s">
        <v>117</v>
      </c>
      <c r="E1481">
        <v>1019.8280664</v>
      </c>
      <c r="F1481">
        <v>117.22</v>
      </c>
      <c r="G1481">
        <v>-52.277449873594399</v>
      </c>
      <c r="H1481">
        <v>0.51531599927024396</v>
      </c>
      <c r="I1481">
        <v>-20.046237317737901</v>
      </c>
      <c r="J1481">
        <v>4.3244604699992601</v>
      </c>
      <c r="K1481">
        <v>121.838007256659</v>
      </c>
      <c r="L1481">
        <v>135.427471589448</v>
      </c>
      <c r="M1481">
        <v>61.656822858644801</v>
      </c>
      <c r="N1481">
        <v>0.65042079419761201</v>
      </c>
      <c r="O1481">
        <v>52.960245691861402</v>
      </c>
      <c r="P1481">
        <v>11.4152647086778</v>
      </c>
      <c r="Q1481">
        <v>4.3272354309221002E-2</v>
      </c>
    </row>
    <row r="1482" spans="1:17" hidden="1" x14ac:dyDescent="0.3">
      <c r="A1482" t="s">
        <v>3127</v>
      </c>
      <c r="B1482" t="s">
        <v>3128</v>
      </c>
      <c r="C1482" t="s">
        <v>3157</v>
      </c>
      <c r="D1482" t="s">
        <v>1518</v>
      </c>
      <c r="E1482">
        <v>1019.318130512</v>
      </c>
      <c r="F1482">
        <v>69.319999999999993</v>
      </c>
      <c r="G1482">
        <v>-26.962078700772299</v>
      </c>
      <c r="H1482">
        <v>5.8733013445811197</v>
      </c>
      <c r="I1482">
        <v>10.319787032160701</v>
      </c>
      <c r="J1482">
        <v>2.53823700048456</v>
      </c>
      <c r="K1482">
        <v>73.466581868973805</v>
      </c>
      <c r="L1482">
        <v>73.138304499792198</v>
      </c>
      <c r="M1482">
        <v>50.406618950331598</v>
      </c>
      <c r="N1482">
        <v>0.41020210697600301</v>
      </c>
      <c r="O1482">
        <v>41.661858049624897</v>
      </c>
      <c r="P1482">
        <v>35.921568627450903</v>
      </c>
      <c r="Q1482">
        <v>-2.6597357334785E-2</v>
      </c>
    </row>
    <row r="1483" spans="1:17" hidden="1" x14ac:dyDescent="0.3">
      <c r="A1483" t="s">
        <v>3129</v>
      </c>
      <c r="B1483" t="s">
        <v>3130</v>
      </c>
      <c r="C1483" t="s">
        <v>3157</v>
      </c>
      <c r="D1483" t="s">
        <v>18</v>
      </c>
      <c r="E1483">
        <v>1017.94085748</v>
      </c>
      <c r="F1483">
        <v>990.3</v>
      </c>
      <c r="G1483">
        <v>9.3754452270045405</v>
      </c>
      <c r="H1483">
        <v>-7.8501582247531596</v>
      </c>
      <c r="I1483">
        <v>-1.4499220421413901</v>
      </c>
      <c r="J1483">
        <v>-11.044662418130301</v>
      </c>
      <c r="K1483">
        <v>1005.20660121733</v>
      </c>
      <c r="L1483">
        <v>971.80593138603103</v>
      </c>
      <c r="M1483">
        <v>38.867079593238202</v>
      </c>
      <c r="N1483">
        <v>0.99193709898750104</v>
      </c>
      <c r="O1483">
        <v>59.749570837119997</v>
      </c>
      <c r="P1483">
        <v>33.373737373737299</v>
      </c>
      <c r="Q1483">
        <v>0.16071083862532401</v>
      </c>
    </row>
    <row r="1484" spans="1:17" hidden="1" x14ac:dyDescent="0.3">
      <c r="A1484" t="s">
        <v>3131</v>
      </c>
      <c r="B1484" t="s">
        <v>3132</v>
      </c>
      <c r="C1484" t="s">
        <v>3157</v>
      </c>
      <c r="D1484" t="s">
        <v>1467</v>
      </c>
      <c r="E1484">
        <v>1012.78168978</v>
      </c>
      <c r="F1484">
        <v>116.06</v>
      </c>
      <c r="G1484">
        <v>-50.818596937757498</v>
      </c>
      <c r="H1484">
        <v>-5.4603324287410402</v>
      </c>
      <c r="I1484">
        <v>-31.029481391423701</v>
      </c>
      <c r="J1484">
        <v>-7.8212570342295198</v>
      </c>
      <c r="K1484">
        <v>131.923114983472</v>
      </c>
      <c r="L1484">
        <v>148.39156761284201</v>
      </c>
      <c r="M1484">
        <v>19.513283764165699</v>
      </c>
      <c r="N1484">
        <v>2.3282683010193201</v>
      </c>
      <c r="O1484">
        <v>64.570049974151303</v>
      </c>
      <c r="P1484">
        <v>0.65042060532478596</v>
      </c>
      <c r="Q1484">
        <v>3.6112669185019E-2</v>
      </c>
    </row>
    <row r="1485" spans="1:17" hidden="1" x14ac:dyDescent="0.3">
      <c r="A1485" t="s">
        <v>3133</v>
      </c>
      <c r="B1485" t="s">
        <v>3134</v>
      </c>
      <c r="C1485" t="s">
        <v>3157</v>
      </c>
      <c r="D1485" t="s">
        <v>318</v>
      </c>
      <c r="E1485">
        <v>1000.988683185</v>
      </c>
      <c r="F1485">
        <v>18.670000000000002</v>
      </c>
      <c r="G1485">
        <v>28.0990680094508</v>
      </c>
      <c r="H1485">
        <v>-0.26103328692005301</v>
      </c>
      <c r="I1485">
        <v>-18.008168000874502</v>
      </c>
      <c r="J1485">
        <v>7.04516534555981</v>
      </c>
      <c r="K1485">
        <v>19.106605702227998</v>
      </c>
      <c r="L1485">
        <v>19.588083907329398</v>
      </c>
      <c r="M1485">
        <v>69.478654699147398</v>
      </c>
      <c r="N1485">
        <v>0.27905050026523198</v>
      </c>
      <c r="O1485">
        <v>123.085163363685</v>
      </c>
      <c r="P1485">
        <v>60.948275862068897</v>
      </c>
      <c r="Q1485">
        <v>7.6434465506033E-2</v>
      </c>
    </row>
    <row r="1486" spans="1:17" hidden="1" x14ac:dyDescent="0.3">
      <c r="A1486" t="s">
        <v>3135</v>
      </c>
      <c r="B1486" t="s">
        <v>3136</v>
      </c>
      <c r="C1486" t="s">
        <v>3157</v>
      </c>
      <c r="D1486" t="s">
        <v>375</v>
      </c>
      <c r="E1486">
        <v>1000.517904734</v>
      </c>
      <c r="F1486">
        <v>226.32</v>
      </c>
      <c r="G1486">
        <v>12.702405579934201</v>
      </c>
      <c r="H1486">
        <v>22.723471356036899</v>
      </c>
      <c r="I1486">
        <v>23.786565837879799</v>
      </c>
      <c r="J1486">
        <v>6.8145777431432704</v>
      </c>
      <c r="K1486">
        <v>207.19456284477101</v>
      </c>
      <c r="L1486">
        <v>198.221246418889</v>
      </c>
      <c r="M1486">
        <v>79.099793756754494</v>
      </c>
      <c r="N1486">
        <v>1.06185252965123</v>
      </c>
      <c r="O1486">
        <v>13.997879109225799</v>
      </c>
      <c r="P1486">
        <v>49.732054250744198</v>
      </c>
      <c r="Q1486">
        <v>8.0477125060352997E-2</v>
      </c>
    </row>
    <row r="1487" spans="1:17" hidden="1" x14ac:dyDescent="0.3">
      <c r="A1487" t="s">
        <v>3137</v>
      </c>
      <c r="B1487" t="s">
        <v>3138</v>
      </c>
      <c r="C1487" t="s">
        <v>3157</v>
      </c>
      <c r="D1487" t="s">
        <v>573</v>
      </c>
      <c r="E1487">
        <v>1000.24047</v>
      </c>
      <c r="F1487">
        <v>413.95</v>
      </c>
      <c r="G1487">
        <v>-30.7000632635235</v>
      </c>
      <c r="H1487">
        <v>4.9861201174189898</v>
      </c>
      <c r="I1487">
        <v>-1.56863751583315</v>
      </c>
      <c r="J1487">
        <v>6.7160052309740497</v>
      </c>
      <c r="K1487">
        <v>423.87703627635301</v>
      </c>
      <c r="L1487">
        <v>436.98266845190602</v>
      </c>
      <c r="M1487">
        <v>58.204455299828503</v>
      </c>
      <c r="N1487">
        <v>0.65480334832499398</v>
      </c>
      <c r="O1487">
        <v>41.176470588235297</v>
      </c>
      <c r="P1487">
        <v>20.159651669085601</v>
      </c>
      <c r="Q1487">
        <v>3.2249935308173001E-2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Price_Filter_29_11_2024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2024-11-30T11:16:00Z</dcterms:created>
  <dcterms:modified xsi:type="dcterms:W3CDTF">2024-12-05T13:03:51Z</dcterms:modified>
</cp:coreProperties>
</file>